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omments7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comments9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92CE5953-F043-4B7B-86F2-B3A5C8B56B0E}" xr6:coauthVersionLast="36" xr6:coauthVersionMax="36" xr10:uidLastSave="{00000000-0000-0000-0000-000000000000}"/>
  <bookViews>
    <workbookView xWindow="0" yWindow="0" windowWidth="21570" windowHeight="7980" tabRatio="832" firstSheet="4" activeTab="13" xr2:uid="{00000000-000D-0000-FFFF-FFFF00000000}"/>
  </bookViews>
  <sheets>
    <sheet name="Intro" sheetId="1" r:id="rId1"/>
    <sheet name="Rocket Performance" sheetId="12" r:id="rId2"/>
    <sheet name="OutputOR" sheetId="21" r:id="rId3"/>
    <sheet name="Heat Transfer" sheetId="16" r:id="rId4"/>
    <sheet name="Mechanical Joints" sheetId="19" r:id="rId5"/>
    <sheet name="First iteration &amp; Mechanical" sheetId="15" r:id="rId6"/>
    <sheet name="Data and Kn" sheetId="2" r:id="rId7"/>
    <sheet name="Pressure" sheetId="3" r:id="rId8"/>
    <sheet name="Performance" sheetId="4" r:id="rId9"/>
    <sheet name="Nozzle Design" sheetId="11" r:id="rId10"/>
    <sheet name="Nozzle Parameters" sheetId="18" r:id="rId11"/>
    <sheet name="Thermomechanical materials" sheetId="17" state="hidden" r:id="rId12"/>
    <sheet name="Thermomechanical analysis" sheetId="14" state="hidden" r:id="rId13"/>
    <sheet name="Output" sheetId="5" r:id="rId14"/>
    <sheet name="Class" sheetId="9" r:id="rId15"/>
    <sheet name="Propellant data" sheetId="6" r:id="rId16"/>
    <sheet name="Burnrate" sheetId="7" r:id="rId17"/>
    <sheet name="UnitsConv" sheetId="8" state="hidden" r:id="rId18"/>
    <sheet name="Revisions" sheetId="10" state="hidden" r:id="rId19"/>
  </sheets>
  <definedNames>
    <definedName name="_xlnm._FilterDatabase" localSheetId="5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_xlnm.Print_Area" localSheetId="6">'Data and Kn'!$A$4:$M$40</definedName>
    <definedName name="_xlnm.Print_Area" localSheetId="13">Output!$A$2:$J$49</definedName>
    <definedName name="_xlnm.Print_Area" localSheetId="8">Performance!$B$1:$M$23</definedName>
    <definedName name="_xlnm.Print_Area" localSheetId="7">Pressure!$B$1:$M$20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crewLocation">'Mechanical Joints'!$C$67</definedName>
    <definedName name="Sf_operativeScrewISO">'Mechanical Joints'!$C$63</definedName>
    <definedName name="Sf_operativeScrewSAE">'Mechanical Joints'!$J$63</definedName>
    <definedName name="Sf_plateTensileFailure">'Mechanical Joints'!$C$57</definedName>
    <definedName name="Sf_shearFailureBolts">'Mechanical Joints'!$C$62</definedName>
    <definedName name="Sf_shearFailureScrewSAE">'Mechanical Joints'!$J$62</definedName>
    <definedName name="Sf_tensilePlates">'Mechanical Joints'!$C$57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4" hidden="1">Class!$A:$A</definedName>
    <definedName name="Z_136183A0_5E83_4B15_A2A6_F3C23DCC406A_.wvu.PrintArea" localSheetId="6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8" hidden="1">Performance!$B$1:$M$23</definedName>
    <definedName name="Z_136183A0_5E83_4B15_A2A6_F3C23DCC406A_.wvu.PrintArea" localSheetId="7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</workbook>
</file>

<file path=xl/calcChain.xml><?xml version="1.0" encoding="utf-8"?>
<calcChain xmlns="http://schemas.openxmlformats.org/spreadsheetml/2006/main">
  <c r="C53" i="19" l="1"/>
  <c r="L26" i="19"/>
  <c r="J60" i="19" s="1"/>
  <c r="L25" i="19"/>
  <c r="J61" i="19" s="1"/>
  <c r="A25" i="21"/>
  <c r="D51" i="21"/>
  <c r="O27" i="15"/>
  <c r="K63" i="19"/>
  <c r="C54" i="19"/>
  <c r="M21" i="15"/>
  <c r="S98" i="15" l="1"/>
  <c r="S97" i="15"/>
  <c r="O37" i="15"/>
  <c r="M22" i="15" l="1"/>
  <c r="M24" i="15" s="1"/>
  <c r="Q94" i="15"/>
  <c r="O94" i="15"/>
  <c r="S61" i="15"/>
  <c r="M61" i="15" s="1"/>
  <c r="S62" i="15"/>
  <c r="M60" i="15" l="1"/>
  <c r="M64" i="15"/>
  <c r="P60" i="15" s="1"/>
  <c r="N59" i="15"/>
  <c r="M28" i="15"/>
  <c r="N21" i="15"/>
  <c r="M73" i="15" l="1"/>
  <c r="C55" i="19"/>
  <c r="A2" i="21"/>
  <c r="B2" i="21"/>
  <c r="C2" i="21"/>
  <c r="D2" i="21"/>
  <c r="A3" i="21"/>
  <c r="B1" i="21"/>
  <c r="C1" i="21"/>
  <c r="D1" i="21"/>
  <c r="A1" i="21"/>
  <c r="M103" i="15" l="1"/>
  <c r="M136" i="15" s="1"/>
  <c r="M43" i="15"/>
  <c r="M25" i="15" l="1"/>
  <c r="F34" i="19"/>
  <c r="F35" i="19" s="1"/>
  <c r="K204" i="15"/>
  <c r="U152" i="15" l="1"/>
  <c r="O152" i="15"/>
  <c r="G15" i="19" l="1"/>
  <c r="C28" i="19"/>
  <c r="C60" i="19" s="1"/>
  <c r="D24" i="19"/>
  <c r="C27" i="19" l="1"/>
  <c r="C61" i="19" s="1"/>
  <c r="C98" i="15"/>
  <c r="C99" i="15"/>
  <c r="C102" i="15"/>
  <c r="M118" i="15"/>
  <c r="M119" i="15" s="1"/>
  <c r="C101" i="15"/>
  <c r="C100" i="15"/>
  <c r="C96" i="15"/>
  <c r="C97" i="15"/>
  <c r="C95" i="15"/>
  <c r="D16" i="19"/>
  <c r="C23" i="19"/>
  <c r="C68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I35" i="18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J37" i="18" l="1"/>
  <c r="K37" i="18" s="1"/>
  <c r="L37" i="18" s="1"/>
  <c r="J35" i="18"/>
  <c r="K35" i="18" s="1"/>
  <c r="L35" i="18" s="1"/>
  <c r="M138" i="15"/>
  <c r="P102" i="15"/>
  <c r="P103" i="15" s="1"/>
  <c r="S102" i="15" s="1"/>
  <c r="S103" i="15" s="1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P118" i="15"/>
  <c r="P119" i="15" s="1"/>
  <c r="C56" i="19"/>
  <c r="C52" i="19" s="1"/>
  <c r="C51" i="19" s="1"/>
  <c r="C66" i="19" s="1"/>
  <c r="C67" i="19" s="1"/>
  <c r="P116" i="15"/>
  <c r="M116" i="15"/>
  <c r="C48" i="15"/>
  <c r="B46" i="18"/>
  <c r="M29" i="15"/>
  <c r="M82" i="15"/>
  <c r="M83" i="15" s="1"/>
  <c r="P67" i="15"/>
  <c r="P66" i="15"/>
  <c r="P73" i="15" s="1"/>
  <c r="R26" i="15"/>
  <c r="T26" i="15" s="1"/>
  <c r="G55" i="17"/>
  <c r="M77" i="15"/>
  <c r="M74" i="15" s="1"/>
  <c r="C19" i="14"/>
  <c r="M75" i="15" s="1"/>
  <c r="C24" i="14"/>
  <c r="C30" i="14" s="1"/>
  <c r="C31" i="14" s="1"/>
  <c r="Q206" i="15"/>
  <c r="Q207" i="15"/>
  <c r="Q205" i="15"/>
  <c r="P206" i="15"/>
  <c r="P207" i="15"/>
  <c r="P205" i="15"/>
  <c r="C2" i="15"/>
  <c r="M26" i="15"/>
  <c r="M30" i="15" s="1"/>
  <c r="M36" i="15" s="1"/>
  <c r="M37" i="15" s="1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C3" i="21" s="1"/>
  <c r="D29" i="21" s="1"/>
  <c r="B25" i="5"/>
  <c r="D4" i="4"/>
  <c r="C6" i="4"/>
  <c r="C25" i="4"/>
  <c r="I28" i="4"/>
  <c r="K28" i="4"/>
  <c r="E24" i="5" s="1"/>
  <c r="D3" i="21" s="1"/>
  <c r="L28" i="4"/>
  <c r="C24" i="5" s="1"/>
  <c r="B3" i="21" s="1"/>
  <c r="A29" i="21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P74" i="16"/>
  <c r="AG9" i="7" l="1"/>
  <c r="T72" i="16"/>
  <c r="R72" i="16"/>
  <c r="B26" i="5"/>
  <c r="A4" i="21"/>
  <c r="R11" i="7"/>
  <c r="S11" i="7" s="1"/>
  <c r="C30" i="16"/>
  <c r="AJ19" i="7"/>
  <c r="T10" i="7"/>
  <c r="U10" i="7" s="1"/>
  <c r="M35" i="18"/>
  <c r="D40" i="16"/>
  <c r="C27" i="16" s="1"/>
  <c r="C42" i="16" s="1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O13" i="7"/>
  <c r="P13" i="7" s="1"/>
  <c r="AA34" i="7"/>
  <c r="O43" i="7"/>
  <c r="M29" i="18"/>
  <c r="M33" i="18"/>
  <c r="F74" i="16"/>
  <c r="M14" i="7"/>
  <c r="N14" i="7" s="1"/>
  <c r="R205" i="15"/>
  <c r="E74" i="16"/>
  <c r="O20" i="7"/>
  <c r="P20" i="7" s="1"/>
  <c r="AA57" i="7"/>
  <c r="E72" i="16"/>
  <c r="M21" i="7"/>
  <c r="M22" i="7" s="1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T74" i="16"/>
  <c r="S20" i="7"/>
  <c r="C14" i="3"/>
  <c r="C6" i="18" s="1"/>
  <c r="C7" i="18" s="1"/>
  <c r="K74" i="16"/>
  <c r="N28" i="3"/>
  <c r="S74" i="16"/>
  <c r="C10" i="3"/>
  <c r="C11" i="3" s="1"/>
  <c r="F45" i="2"/>
  <c r="AD20" i="7"/>
  <c r="AG11" i="7"/>
  <c r="G74" i="16"/>
  <c r="I74" i="16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AD14" i="7"/>
  <c r="AD19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1" i="15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N45" i="7"/>
  <c r="M46" i="7"/>
  <c r="O45" i="7"/>
  <c r="N44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C3" i="4" l="1"/>
  <c r="C12" i="18" s="1"/>
  <c r="C22" i="18" s="1"/>
  <c r="P33" i="7"/>
  <c r="AD11" i="7"/>
  <c r="C69" i="19"/>
  <c r="E67" i="19"/>
  <c r="G910" i="4"/>
  <c r="X11" i="7"/>
  <c r="R12" i="7"/>
  <c r="S12" i="7" s="1"/>
  <c r="AJ11" i="7"/>
  <c r="C15" i="16"/>
  <c r="C41" i="16" s="1"/>
  <c r="AA11" i="7"/>
  <c r="T11" i="7"/>
  <c r="U11" i="7" s="1"/>
  <c r="B27" i="5"/>
  <c r="A5" i="21"/>
  <c r="AI890" i="3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F25" i="9" s="1"/>
  <c r="J45" i="2"/>
  <c r="N21" i="7"/>
  <c r="O21" i="7"/>
  <c r="AI888" i="3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2" i="18"/>
  <c r="C36" i="18"/>
  <c r="C24" i="18"/>
  <c r="C28" i="18"/>
  <c r="C43" i="18"/>
  <c r="C33" i="18"/>
  <c r="C25" i="18"/>
  <c r="C31" i="18"/>
  <c r="C19" i="18"/>
  <c r="C37" i="18"/>
  <c r="C23" i="18"/>
  <c r="C45" i="18"/>
  <c r="C38" i="18"/>
  <c r="C44" i="18"/>
  <c r="C30" i="18"/>
  <c r="AD58" i="7"/>
  <c r="AJ58" i="7"/>
  <c r="AI893" i="3"/>
  <c r="AA58" i="7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D13" i="15"/>
  <c r="B16" i="15"/>
  <c r="D16" i="15" s="1"/>
  <c r="E13" i="15"/>
  <c r="B48" i="18"/>
  <c r="C29" i="2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C40" i="18" l="1"/>
  <c r="C21" i="18"/>
  <c r="C27" i="18"/>
  <c r="C34" i="18"/>
  <c r="C42" i="18"/>
  <c r="C35" i="18"/>
  <c r="C47" i="18"/>
  <c r="C46" i="18"/>
  <c r="C29" i="18"/>
  <c r="C20" i="18"/>
  <c r="C26" i="18"/>
  <c r="C39" i="18"/>
  <c r="C41" i="18"/>
  <c r="C13" i="15"/>
  <c r="M31" i="15" s="1"/>
  <c r="M32" i="15" s="1"/>
  <c r="AG12" i="7"/>
  <c r="D25" i="9"/>
  <c r="B25" i="9" s="1"/>
  <c r="B28" i="5"/>
  <c r="A6" i="21"/>
  <c r="X12" i="7"/>
  <c r="AD12" i="7"/>
  <c r="T12" i="7"/>
  <c r="U12" i="7" s="1"/>
  <c r="AJ12" i="7"/>
  <c r="R13" i="7"/>
  <c r="AA13" i="7" s="1"/>
  <c r="D9" i="5"/>
  <c r="D10" i="5" s="1"/>
  <c r="E3" i="21"/>
  <c r="M38" i="15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C14" i="15"/>
  <c r="AG13" i="7"/>
  <c r="T13" i="7"/>
  <c r="AD13" i="7"/>
  <c r="X13" i="7"/>
  <c r="AJ13" i="7"/>
  <c r="S13" i="7"/>
  <c r="U13" i="7" s="1"/>
  <c r="AJ59" i="7"/>
  <c r="S59" i="7"/>
  <c r="T59" i="7"/>
  <c r="AG59" i="7"/>
  <c r="X59" i="7"/>
  <c r="R60" i="7"/>
  <c r="AA60" i="7" s="1"/>
  <c r="AD59" i="7"/>
  <c r="U30" i="3"/>
  <c r="B17" i="15"/>
  <c r="F17" i="15" s="1"/>
  <c r="E16" i="15"/>
  <c r="P22" i="7"/>
  <c r="F16" i="15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E33" i="3"/>
  <c r="R32" i="3"/>
  <c r="D32" i="3"/>
  <c r="J32" i="3"/>
  <c r="T17" i="7"/>
  <c r="R18" i="7"/>
  <c r="AG17" i="7"/>
  <c r="AJ17" i="7"/>
  <c r="S17" i="7"/>
  <c r="AA17" i="7"/>
  <c r="AD17" i="7"/>
  <c r="X17" i="7"/>
  <c r="AJ60" i="7" l="1"/>
  <c r="C16" i="15"/>
  <c r="P15" i="7"/>
  <c r="B29" i="5"/>
  <c r="A7" i="21"/>
  <c r="B29" i="21"/>
  <c r="M46" i="15"/>
  <c r="M45" i="15"/>
  <c r="AG60" i="7"/>
  <c r="R61" i="7"/>
  <c r="AD61" i="7" s="1"/>
  <c r="T60" i="7"/>
  <c r="X60" i="7"/>
  <c r="S60" i="7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P76" i="16" s="1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X38" i="7"/>
  <c r="R39" i="7"/>
  <c r="T38" i="7"/>
  <c r="S38" i="7"/>
  <c r="AD38" i="7"/>
  <c r="AJ38" i="7"/>
  <c r="AG38" i="7"/>
  <c r="AA38" i="7"/>
  <c r="U22" i="7"/>
  <c r="P36" i="7"/>
  <c r="F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T61" i="7"/>
  <c r="F36" i="3"/>
  <c r="P47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C17" i="15" l="1"/>
  <c r="U60" i="7"/>
  <c r="O236" i="16"/>
  <c r="AJ61" i="7"/>
  <c r="O269" i="16"/>
  <c r="O554" i="16"/>
  <c r="S61" i="7"/>
  <c r="U61" i="7" s="1"/>
  <c r="O289" i="16"/>
  <c r="B30" i="5"/>
  <c r="A8" i="21"/>
  <c r="M41" i="15"/>
  <c r="D49" i="15" s="1"/>
  <c r="M33" i="15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O298" i="16"/>
  <c r="O214" i="16"/>
  <c r="O17" i="7"/>
  <c r="M18" i="7"/>
  <c r="N17" i="7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P17" i="7" l="1"/>
  <c r="B31" i="5"/>
  <c r="A9" i="21"/>
  <c r="M49" i="15"/>
  <c r="N49" i="15" s="1"/>
  <c r="M51" i="15" s="1"/>
  <c r="M48" i="15"/>
  <c r="G77" i="16"/>
  <c r="G78" i="16" s="1"/>
  <c r="Q77" i="16"/>
  <c r="P78" i="16" s="1"/>
  <c r="L77" i="16"/>
  <c r="J77" i="16"/>
  <c r="O18" i="7"/>
  <c r="N18" i="7"/>
  <c r="I77" i="16"/>
  <c r="H78" i="16" s="1"/>
  <c r="R77" i="16"/>
  <c r="K77" i="16"/>
  <c r="P25" i="7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Q78" i="16" l="1"/>
  <c r="B32" i="5"/>
  <c r="A10" i="21"/>
  <c r="R25" i="15"/>
  <c r="R27" i="15" s="1"/>
  <c r="R28" i="15" s="1"/>
  <c r="R29" i="15" s="1"/>
  <c r="S53" i="15"/>
  <c r="S54" i="15" s="1"/>
  <c r="R40" i="15"/>
  <c r="T40" i="15" s="1"/>
  <c r="J78" i="16"/>
  <c r="L78" i="16"/>
  <c r="L79" i="16" s="1"/>
  <c r="K78" i="16"/>
  <c r="M52" i="15"/>
  <c r="M53" i="15" s="1"/>
  <c r="N48" i="15"/>
  <c r="M50" i="15" s="1"/>
  <c r="R78" i="16"/>
  <c r="I78" i="16"/>
  <c r="P79" i="16"/>
  <c r="P18" i="7"/>
  <c r="S78" i="16"/>
  <c r="T78" i="16"/>
  <c r="U40" i="7"/>
  <c r="B53" i="18"/>
  <c r="C52" i="18"/>
  <c r="U63" i="7"/>
  <c r="AA41" i="7"/>
  <c r="AJ41" i="7"/>
  <c r="R42" i="7"/>
  <c r="S41" i="7"/>
  <c r="AG41" i="7"/>
  <c r="AD41" i="7"/>
  <c r="T41" i="7"/>
  <c r="X41" i="7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Q79" i="16" l="1"/>
  <c r="P80" i="16" s="1"/>
  <c r="I79" i="16"/>
  <c r="K79" i="16"/>
  <c r="R79" i="16"/>
  <c r="H79" i="16"/>
  <c r="G80" i="16" s="1"/>
  <c r="B33" i="5"/>
  <c r="A11" i="21"/>
  <c r="S38" i="15"/>
  <c r="M92" i="15"/>
  <c r="T91" i="15" s="1"/>
  <c r="T25" i="15"/>
  <c r="S23" i="15" s="1"/>
  <c r="R42" i="15"/>
  <c r="R43" i="15" s="1"/>
  <c r="R44" i="15" s="1"/>
  <c r="J79" i="16"/>
  <c r="K80" i="16" s="1"/>
  <c r="S48" i="15"/>
  <c r="S49" i="15" s="1"/>
  <c r="Q80" i="16"/>
  <c r="L80" i="16"/>
  <c r="S79" i="16"/>
  <c r="R80" i="16" s="1"/>
  <c r="T79" i="16"/>
  <c r="U41" i="7"/>
  <c r="P40" i="7"/>
  <c r="U64" i="7"/>
  <c r="B54" i="18"/>
  <c r="C53" i="18"/>
  <c r="P27" i="7"/>
  <c r="T42" i="7"/>
  <c r="R43" i="7"/>
  <c r="AG42" i="7"/>
  <c r="AJ42" i="7"/>
  <c r="S42" i="7"/>
  <c r="X42" i="7"/>
  <c r="AA42" i="7"/>
  <c r="AD42" i="7"/>
  <c r="F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E38" i="3"/>
  <c r="R37" i="3"/>
  <c r="J37" i="3"/>
  <c r="D37" i="3"/>
  <c r="D80" i="16"/>
  <c r="E80" i="16"/>
  <c r="G54" i="2"/>
  <c r="H54" i="2"/>
  <c r="J54" i="2"/>
  <c r="I54" i="2"/>
  <c r="F40" i="3"/>
  <c r="P81" i="16" l="1"/>
  <c r="L81" i="16"/>
  <c r="T80" i="16"/>
  <c r="J80" i="16"/>
  <c r="K81" i="16" s="1"/>
  <c r="L82" i="16" s="1"/>
  <c r="H80" i="16"/>
  <c r="G81" i="16" s="1"/>
  <c r="I80" i="16"/>
  <c r="B34" i="5"/>
  <c r="A12" i="21"/>
  <c r="M94" i="15"/>
  <c r="M96" i="15" s="1"/>
  <c r="S93" i="15" s="1"/>
  <c r="Q81" i="16"/>
  <c r="P82" i="16" s="1"/>
  <c r="U27" i="7"/>
  <c r="S80" i="16"/>
  <c r="R81" i="16" s="1"/>
  <c r="U42" i="7"/>
  <c r="F81" i="16"/>
  <c r="B55" i="18"/>
  <c r="C54" i="18"/>
  <c r="X43" i="7"/>
  <c r="R44" i="7"/>
  <c r="AJ43" i="7"/>
  <c r="AG43" i="7"/>
  <c r="S43" i="7"/>
  <c r="AD43" i="7"/>
  <c r="AA43" i="7"/>
  <c r="T43" i="7"/>
  <c r="U65" i="7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Q82" i="16" l="1"/>
  <c r="I81" i="16"/>
  <c r="H81" i="16"/>
  <c r="I82" i="16" s="1"/>
  <c r="J81" i="16"/>
  <c r="K82" i="16" s="1"/>
  <c r="L83" i="16" s="1"/>
  <c r="B35" i="5"/>
  <c r="A13" i="21"/>
  <c r="T81" i="16"/>
  <c r="S81" i="16"/>
  <c r="U66" i="7"/>
  <c r="U28" i="7"/>
  <c r="U43" i="7"/>
  <c r="H82" i="16"/>
  <c r="F82" i="16"/>
  <c r="B56" i="18"/>
  <c r="C55" i="18"/>
  <c r="X44" i="7"/>
  <c r="T44" i="7"/>
  <c r="AJ44" i="7"/>
  <c r="AG44" i="7"/>
  <c r="S44" i="7"/>
  <c r="AA44" i="7"/>
  <c r="AD44" i="7"/>
  <c r="R45" i="7"/>
  <c r="P29" i="7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G82" i="16" l="1"/>
  <c r="J82" i="16"/>
  <c r="J83" i="16" s="1"/>
  <c r="B36" i="5"/>
  <c r="A14" i="21"/>
  <c r="S82" i="16"/>
  <c r="T82" i="16"/>
  <c r="R82" i="16"/>
  <c r="U44" i="7"/>
  <c r="H83" i="16"/>
  <c r="P30" i="7"/>
  <c r="K83" i="16"/>
  <c r="L84" i="16" s="1"/>
  <c r="I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B37" i="5" l="1"/>
  <c r="A15" i="21"/>
  <c r="T83" i="16"/>
  <c r="S83" i="16"/>
  <c r="R83" i="16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B38" i="5" l="1"/>
  <c r="A16" i="21"/>
  <c r="T84" i="16"/>
  <c r="S84" i="16"/>
  <c r="R84" i="16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T85" i="16" l="1"/>
  <c r="S85" i="16"/>
  <c r="T86" i="16" s="1"/>
  <c r="B39" i="5"/>
  <c r="A17" i="21"/>
  <c r="R85" i="16"/>
  <c r="Q85" i="16"/>
  <c r="P85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S86" i="16" l="1"/>
  <c r="T87" i="16" s="1"/>
  <c r="B40" i="5"/>
  <c r="A18" i="21"/>
  <c r="R86" i="16"/>
  <c r="P86" i="16"/>
  <c r="Q86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S87" i="16" l="1"/>
  <c r="T88" i="16" s="1"/>
  <c r="R87" i="16"/>
  <c r="S88" i="16" s="1"/>
  <c r="T89" i="16" s="1"/>
  <c r="B41" i="5"/>
  <c r="A19" i="21"/>
  <c r="Q87" i="16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R88" i="16" l="1"/>
  <c r="S89" i="16" s="1"/>
  <c r="B42" i="5"/>
  <c r="A20" i="21"/>
  <c r="J89" i="16"/>
  <c r="T90" i="16"/>
  <c r="U50" i="7"/>
  <c r="P88" i="16"/>
  <c r="Q88" i="16"/>
  <c r="R89" i="16" s="1"/>
  <c r="S90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T91" i="16" l="1"/>
  <c r="B43" i="5"/>
  <c r="A21" i="21"/>
  <c r="Q89" i="16"/>
  <c r="R90" i="16" s="1"/>
  <c r="S91" i="16" s="1"/>
  <c r="P89" i="16"/>
  <c r="L90" i="16"/>
  <c r="K90" i="16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T92" i="16" l="1"/>
  <c r="L91" i="16"/>
  <c r="B44" i="5"/>
  <c r="A22" i="21"/>
  <c r="Q90" i="16"/>
  <c r="R91" i="16" s="1"/>
  <c r="S92" i="16" s="1"/>
  <c r="T93" i="16" s="1"/>
  <c r="P90" i="16"/>
  <c r="K91" i="16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L92" i="16" l="1"/>
  <c r="B45" i="5"/>
  <c r="A24" i="21" s="1"/>
  <c r="A23" i="21"/>
  <c r="K92" i="16"/>
  <c r="Q91" i="16"/>
  <c r="R92" i="16" s="1"/>
  <c r="S93" i="16" s="1"/>
  <c r="T94" i="16" s="1"/>
  <c r="P91" i="16"/>
  <c r="J92" i="16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K93" i="16" l="1"/>
  <c r="L93" i="16"/>
  <c r="J93" i="16"/>
  <c r="K94" i="16" s="1"/>
  <c r="Q92" i="16"/>
  <c r="R93" i="16" s="1"/>
  <c r="S94" i="16" s="1"/>
  <c r="T95" i="16" s="1"/>
  <c r="P92" i="16"/>
  <c r="I93" i="16"/>
  <c r="H93" i="16"/>
  <c r="F93" i="16"/>
  <c r="B67" i="18"/>
  <c r="C66" i="18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L94" i="16" l="1"/>
  <c r="L95" i="16" s="1"/>
  <c r="J94" i="16"/>
  <c r="I94" i="16"/>
  <c r="H94" i="16"/>
  <c r="Q93" i="16"/>
  <c r="R94" i="16" s="1"/>
  <c r="S95" i="16" s="1"/>
  <c r="T96" i="16" s="1"/>
  <c r="P93" i="16"/>
  <c r="F94" i="16"/>
  <c r="B68" i="18"/>
  <c r="C67" i="18"/>
  <c r="U55" i="7"/>
  <c r="U78" i="7"/>
  <c r="G94" i="16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J95" i="16" l="1"/>
  <c r="K95" i="16"/>
  <c r="K96" i="16" s="1"/>
  <c r="H95" i="16"/>
  <c r="I95" i="16"/>
  <c r="Q94" i="16"/>
  <c r="R95" i="16" s="1"/>
  <c r="S96" i="16" s="1"/>
  <c r="T97" i="16" s="1"/>
  <c r="P94" i="16"/>
  <c r="F95" i="16"/>
  <c r="B69" i="18"/>
  <c r="C68" i="18"/>
  <c r="U79" i="7"/>
  <c r="G95" i="16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L96" i="16" l="1"/>
  <c r="L97" i="16" s="1"/>
  <c r="J96" i="16"/>
  <c r="H96" i="16"/>
  <c r="I96" i="16"/>
  <c r="J97" i="16" s="1"/>
  <c r="Q95" i="16"/>
  <c r="R96" i="16" s="1"/>
  <c r="S97" i="16" s="1"/>
  <c r="T98" i="16" s="1"/>
  <c r="P95" i="16"/>
  <c r="F96" i="16"/>
  <c r="B70" i="18"/>
  <c r="C69" i="18"/>
  <c r="G96" i="16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H97" i="16" l="1"/>
  <c r="K97" i="16"/>
  <c r="L98" i="16" s="1"/>
  <c r="I97" i="16"/>
  <c r="P96" i="16"/>
  <c r="Q96" i="16"/>
  <c r="R97" i="16" s="1"/>
  <c r="S98" i="16" s="1"/>
  <c r="T99" i="16" s="1"/>
  <c r="F97" i="16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J98" i="16" l="1"/>
  <c r="K98" i="16"/>
  <c r="L99" i="16" s="1"/>
  <c r="I98" i="16"/>
  <c r="Q97" i="16"/>
  <c r="R98" i="16" s="1"/>
  <c r="S99" i="16" s="1"/>
  <c r="T100" i="16" s="1"/>
  <c r="P97" i="16"/>
  <c r="F98" i="16"/>
  <c r="B72" i="18"/>
  <c r="C71" i="18"/>
  <c r="G98" i="16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H99" i="16" l="1"/>
  <c r="K99" i="16"/>
  <c r="J99" i="16"/>
  <c r="L100" i="16"/>
  <c r="I99" i="16"/>
  <c r="F99" i="16"/>
  <c r="P98" i="16"/>
  <c r="Q98" i="16"/>
  <c r="R99" i="16" s="1"/>
  <c r="S100" i="16" s="1"/>
  <c r="T101" i="16" s="1"/>
  <c r="U83" i="7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K100" i="16" l="1"/>
  <c r="L101" i="16" s="1"/>
  <c r="J100" i="16"/>
  <c r="K101" i="16" s="1"/>
  <c r="F100" i="16"/>
  <c r="I100" i="16"/>
  <c r="P99" i="16"/>
  <c r="Q99" i="16"/>
  <c r="R100" i="16" s="1"/>
  <c r="S101" i="16" s="1"/>
  <c r="T102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L102" i="16" l="1"/>
  <c r="J101" i="16"/>
  <c r="K102" i="16"/>
  <c r="L103" i="16" s="1"/>
  <c r="I101" i="16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l="1"/>
  <c r="J102" i="16"/>
  <c r="K103" i="16" s="1"/>
  <c r="L104" i="16" s="1"/>
  <c r="H102" i="16"/>
  <c r="I102" i="16"/>
  <c r="P101" i="16"/>
  <c r="Q101" i="16"/>
  <c r="R102" i="16" s="1"/>
  <c r="S103" i="16" s="1"/>
  <c r="T104" i="16" s="1"/>
  <c r="G102" i="16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J103" i="16" l="1"/>
  <c r="K104" i="16" s="1"/>
  <c r="L105" i="16"/>
  <c r="H103" i="16"/>
  <c r="I103" i="16"/>
  <c r="J104" i="16" s="1"/>
  <c r="K105" i="16" s="1"/>
  <c r="L106" i="16" s="1"/>
  <c r="P102" i="16"/>
  <c r="Q102" i="16"/>
  <c r="R103" i="16" s="1"/>
  <c r="S104" i="16" s="1"/>
  <c r="T105" i="16" s="1"/>
  <c r="F103" i="16"/>
  <c r="G103" i="16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H104" i="16" l="1"/>
  <c r="I104" i="16"/>
  <c r="J105" i="16" s="1"/>
  <c r="K106" i="16" s="1"/>
  <c r="L107" i="16" s="1"/>
  <c r="Q103" i="16"/>
  <c r="R104" i="16" s="1"/>
  <c r="S105" i="16" s="1"/>
  <c r="T106" i="16" s="1"/>
  <c r="P103" i="16"/>
  <c r="F104" i="16"/>
  <c r="G104" i="16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H105" i="16" l="1"/>
  <c r="I105" i="16"/>
  <c r="J106" i="16" s="1"/>
  <c r="K107" i="16" s="1"/>
  <c r="L108" i="16" s="1"/>
  <c r="Q104" i="16"/>
  <c r="R105" i="16" s="1"/>
  <c r="S106" i="16" s="1"/>
  <c r="T107" i="16" s="1"/>
  <c r="P104" i="16"/>
  <c r="F105" i="16"/>
  <c r="I79" i="2"/>
  <c r="G105" i="16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H106" i="16" l="1"/>
  <c r="I106" i="16"/>
  <c r="J107" i="16" s="1"/>
  <c r="K108" i="16" s="1"/>
  <c r="L109" i="16" s="1"/>
  <c r="P105" i="16"/>
  <c r="Q105" i="16"/>
  <c r="R106" i="16" s="1"/>
  <c r="S107" i="16" s="1"/>
  <c r="T108" i="16" s="1"/>
  <c r="F106" i="16"/>
  <c r="G106" i="16"/>
  <c r="K79" i="2"/>
  <c r="S62" i="3"/>
  <c r="T62" i="3" s="1"/>
  <c r="U62" i="3"/>
  <c r="E64" i="3"/>
  <c r="J63" i="3"/>
  <c r="D63" i="3"/>
  <c r="R63" i="3"/>
  <c r="D106" i="16"/>
  <c r="E106" i="16"/>
  <c r="I80" i="2"/>
  <c r="C82" i="2"/>
  <c r="D81" i="2"/>
  <c r="F81" i="2"/>
  <c r="E81" i="2"/>
  <c r="H80" i="2"/>
  <c r="G80" i="2"/>
  <c r="J80" i="2"/>
  <c r="F66" i="3"/>
  <c r="F107" i="16" l="1"/>
  <c r="H107" i="16"/>
  <c r="I107" i="16"/>
  <c r="J108" i="16" s="1"/>
  <c r="K109" i="16" s="1"/>
  <c r="L110" i="16" s="1"/>
  <c r="P106" i="16"/>
  <c r="Q106" i="16"/>
  <c r="R107" i="16" s="1"/>
  <c r="S108" i="16" s="1"/>
  <c r="T109" i="16" s="1"/>
  <c r="G107" i="16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H108" i="16" l="1"/>
  <c r="I108" i="16"/>
  <c r="J109" i="16" s="1"/>
  <c r="K110" i="16" s="1"/>
  <c r="L111" i="16" s="1"/>
  <c r="Q107" i="16"/>
  <c r="R108" i="16" s="1"/>
  <c r="S109" i="16" s="1"/>
  <c r="T110" i="16" s="1"/>
  <c r="P107" i="16"/>
  <c r="F108" i="16"/>
  <c r="G108" i="16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H109" i="16" l="1"/>
  <c r="I109" i="16"/>
  <c r="J110" i="16" s="1"/>
  <c r="K111" i="16" s="1"/>
  <c r="L112" i="16" s="1"/>
  <c r="P108" i="16"/>
  <c r="Q108" i="16"/>
  <c r="R109" i="16" s="1"/>
  <c r="S110" i="16" s="1"/>
  <c r="T111" i="16" s="1"/>
  <c r="F109" i="16"/>
  <c r="G109" i="16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H110" i="16" l="1"/>
  <c r="I110" i="16"/>
  <c r="J111" i="16" s="1"/>
  <c r="K112" i="16" s="1"/>
  <c r="L113" i="16" s="1"/>
  <c r="Q109" i="16"/>
  <c r="R110" i="16" s="1"/>
  <c r="S111" i="16" s="1"/>
  <c r="T112" i="16" s="1"/>
  <c r="P109" i="16"/>
  <c r="F110" i="16"/>
  <c r="G110" i="16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H111" i="16" l="1"/>
  <c r="I111" i="16"/>
  <c r="J112" i="16" s="1"/>
  <c r="K113" i="16" s="1"/>
  <c r="L114" i="16" s="1"/>
  <c r="P110" i="16"/>
  <c r="Q110" i="16"/>
  <c r="R111" i="16" s="1"/>
  <c r="S112" i="16" s="1"/>
  <c r="T113" i="16" s="1"/>
  <c r="F111" i="16"/>
  <c r="G111" i="16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H112" i="16" l="1"/>
  <c r="I112" i="16"/>
  <c r="J113" i="16" s="1"/>
  <c r="P111" i="16"/>
  <c r="Q111" i="16"/>
  <c r="R112" i="16" s="1"/>
  <c r="S113" i="16" s="1"/>
  <c r="T114" i="16" s="1"/>
  <c r="F112" i="16"/>
  <c r="K114" i="16"/>
  <c r="L115" i="16" s="1"/>
  <c r="G112" i="16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H113" i="16" l="1"/>
  <c r="I113" i="16"/>
  <c r="J114" i="16" s="1"/>
  <c r="K115" i="16" s="1"/>
  <c r="L116" i="16" s="1"/>
  <c r="P112" i="16"/>
  <c r="Q112" i="16"/>
  <c r="R113" i="16" s="1"/>
  <c r="S114" i="16" s="1"/>
  <c r="T115" i="16" s="1"/>
  <c r="F113" i="16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K116" i="16" s="1"/>
  <c r="L117" i="16" s="1"/>
  <c r="Q113" i="16"/>
  <c r="R114" i="16" s="1"/>
  <c r="S115" i="16" s="1"/>
  <c r="T116" i="16" s="1"/>
  <c r="P113" i="16"/>
  <c r="F114" i="16"/>
  <c r="G114" i="16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H115" i="16" l="1"/>
  <c r="F115" i="16"/>
  <c r="I115" i="16"/>
  <c r="J116" i="16" s="1"/>
  <c r="K117" i="16" s="1"/>
  <c r="L118" i="16" s="1"/>
  <c r="Q114" i="16"/>
  <c r="R115" i="16" s="1"/>
  <c r="S116" i="16" s="1"/>
  <c r="T117" i="16" s="1"/>
  <c r="P114" i="16"/>
  <c r="G115" i="16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H116" i="16" l="1"/>
  <c r="F116" i="16"/>
  <c r="I116" i="16"/>
  <c r="J117" i="16" s="1"/>
  <c r="K118" i="16" s="1"/>
  <c r="L119" i="16" s="1"/>
  <c r="Q115" i="16"/>
  <c r="R116" i="16" s="1"/>
  <c r="S117" i="16" s="1"/>
  <c r="T118" i="16" s="1"/>
  <c r="P115" i="16"/>
  <c r="G116" i="16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H117" i="16" l="1"/>
  <c r="I117" i="16"/>
  <c r="J118" i="16" s="1"/>
  <c r="K119" i="16" s="1"/>
  <c r="L120" i="16" s="1"/>
  <c r="P116" i="16"/>
  <c r="Q116" i="16"/>
  <c r="R117" i="16" s="1"/>
  <c r="S118" i="16" s="1"/>
  <c r="T119" i="16" s="1"/>
  <c r="F117" i="16"/>
  <c r="G117" i="16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H118" i="16" l="1"/>
  <c r="I118" i="16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K121" i="16" s="1"/>
  <c r="L122" i="16" s="1"/>
  <c r="P118" i="16"/>
  <c r="Q118" i="16"/>
  <c r="R119" i="16" s="1"/>
  <c r="S120" i="16" s="1"/>
  <c r="T121" i="16" s="1"/>
  <c r="F119" i="16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K123" i="16" s="1"/>
  <c r="L124" i="16" s="1"/>
  <c r="P120" i="16"/>
  <c r="Q120" i="16"/>
  <c r="R121" i="16" s="1"/>
  <c r="S122" i="16" s="1"/>
  <c r="T123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K125" i="16" s="1"/>
  <c r="L126" i="16" s="1"/>
  <c r="Q122" i="16"/>
  <c r="R123" i="16" s="1"/>
  <c r="S124" i="16" s="1"/>
  <c r="T125" i="16" s="1"/>
  <c r="P122" i="16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K126" i="16" s="1"/>
  <c r="L127" i="16" s="1"/>
  <c r="Q123" i="16"/>
  <c r="R124" i="16" s="1"/>
  <c r="S125" i="16" s="1"/>
  <c r="T126" i="16" s="1"/>
  <c r="P123" i="16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H127" i="16" l="1"/>
  <c r="I127" i="16"/>
  <c r="J128" i="16" s="1"/>
  <c r="K129" i="16" s="1"/>
  <c r="L130" i="16" s="1"/>
  <c r="P126" i="16"/>
  <c r="Q126" i="16"/>
  <c r="R127" i="16" s="1"/>
  <c r="S128" i="16" s="1"/>
  <c r="T129" i="16" s="1"/>
  <c r="F127" i="16"/>
  <c r="E15" i="18"/>
  <c r="E41" i="18" s="1"/>
  <c r="G127" i="16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H128" i="16" l="1"/>
  <c r="I128" i="16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K131" i="16" s="1"/>
  <c r="L132" i="16" s="1"/>
  <c r="P128" i="16"/>
  <c r="Q128" i="16"/>
  <c r="R129" i="16" s="1"/>
  <c r="S130" i="16" s="1"/>
  <c r="T131" i="16" s="1"/>
  <c r="F129" i="16"/>
  <c r="G129" i="16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H130" i="16" l="1"/>
  <c r="I130" i="16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K133" i="16" s="1"/>
  <c r="L134" i="16" s="1"/>
  <c r="Q130" i="16"/>
  <c r="R131" i="16" s="1"/>
  <c r="S132" i="16" s="1"/>
  <c r="T133" i="16" s="1"/>
  <c r="P130" i="16"/>
  <c r="G131" i="16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H132" i="16" l="1"/>
  <c r="I132" i="16"/>
  <c r="J133" i="16" s="1"/>
  <c r="K134" i="16" s="1"/>
  <c r="L135" i="16" s="1"/>
  <c r="P131" i="16"/>
  <c r="Q131" i="16"/>
  <c r="R132" i="16" s="1"/>
  <c r="S133" i="16" s="1"/>
  <c r="T134" i="16" s="1"/>
  <c r="G132" i="16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H133" i="16" l="1"/>
  <c r="I133" i="16"/>
  <c r="J134" i="16" s="1"/>
  <c r="K135" i="16" s="1"/>
  <c r="L136" i="16" s="1"/>
  <c r="P132" i="16"/>
  <c r="Q132" i="16"/>
  <c r="R133" i="16" s="1"/>
  <c r="S134" i="16" s="1"/>
  <c r="T135" i="16" s="1"/>
  <c r="F133" i="16"/>
  <c r="G133" i="16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H134" i="16" l="1"/>
  <c r="I134" i="16"/>
  <c r="J135" i="16" s="1"/>
  <c r="K136" i="16" s="1"/>
  <c r="L137" i="16" s="1"/>
  <c r="P133" i="16"/>
  <c r="Q133" i="16"/>
  <c r="R134" i="16" s="1"/>
  <c r="S135" i="16" s="1"/>
  <c r="T136" i="16" s="1"/>
  <c r="F134" i="16"/>
  <c r="G134" i="16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H135" i="16" l="1"/>
  <c r="I135" i="16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K138" i="16" s="1"/>
  <c r="L139" i="16" s="1"/>
  <c r="P135" i="16"/>
  <c r="Q135" i="16"/>
  <c r="R136" i="16" s="1"/>
  <c r="S137" i="16" s="1"/>
  <c r="T138" i="16" s="1"/>
  <c r="G136" i="16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H137" i="16" l="1"/>
  <c r="I137" i="16"/>
  <c r="J138" i="16" s="1"/>
  <c r="K139" i="16" s="1"/>
  <c r="L140" i="16" s="1"/>
  <c r="P136" i="16"/>
  <c r="Q136" i="16"/>
  <c r="R137" i="16" s="1"/>
  <c r="S138" i="16" s="1"/>
  <c r="T139" i="16" s="1"/>
  <c r="F137" i="16"/>
  <c r="G137" i="16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H138" i="16" l="1"/>
  <c r="I138" i="16"/>
  <c r="J139" i="16" s="1"/>
  <c r="K140" i="16" s="1"/>
  <c r="L141" i="16" s="1"/>
  <c r="Q137" i="16"/>
  <c r="R138" i="16" s="1"/>
  <c r="S139" i="16" s="1"/>
  <c r="T140" i="16" s="1"/>
  <c r="P137" i="16"/>
  <c r="F138" i="16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K94" i="3"/>
  <c r="L94" i="3" s="1"/>
  <c r="L31" i="4"/>
  <c r="V31" i="3"/>
  <c r="U94" i="3"/>
  <c r="S94" i="3"/>
  <c r="T94" i="3" s="1"/>
  <c r="F98" i="3"/>
  <c r="F139" i="16" l="1"/>
  <c r="I139" i="16"/>
  <c r="J140" i="16" s="1"/>
  <c r="K141" i="16" s="1"/>
  <c r="L142" i="16" s="1"/>
  <c r="Q138" i="16"/>
  <c r="R139" i="16" s="1"/>
  <c r="S140" i="16" s="1"/>
  <c r="T141" i="16" s="1"/>
  <c r="P138" i="16"/>
  <c r="G139" i="16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H140" i="16" l="1"/>
  <c r="I140" i="16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K143" i="16" s="1"/>
  <c r="L144" i="16" s="1"/>
  <c r="P140" i="16"/>
  <c r="Q140" i="16"/>
  <c r="R141" i="16" s="1"/>
  <c r="S142" i="16" s="1"/>
  <c r="T143" i="16" s="1"/>
  <c r="F141" i="16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K149" i="16" s="1"/>
  <c r="L150" i="16" s="1"/>
  <c r="Q146" i="16"/>
  <c r="R147" i="16" s="1"/>
  <c r="S148" i="16" s="1"/>
  <c r="T149" i="16" s="1"/>
  <c r="P146" i="16"/>
  <c r="F147" i="16"/>
  <c r="G147" i="16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H148" i="16" l="1"/>
  <c r="I148" i="16"/>
  <c r="J149" i="16" s="1"/>
  <c r="K150" i="16" s="1"/>
  <c r="L151" i="16" s="1"/>
  <c r="P147" i="16"/>
  <c r="Q147" i="16"/>
  <c r="R148" i="16" s="1"/>
  <c r="S149" i="16" s="1"/>
  <c r="T150" i="16" s="1"/>
  <c r="F148" i="16"/>
  <c r="G148" i="16"/>
  <c r="D148" i="16"/>
  <c r="E148" i="16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F149" i="16" l="1"/>
  <c r="H149" i="16"/>
  <c r="I149" i="16"/>
  <c r="J150" i="16" s="1"/>
  <c r="K151" i="16" s="1"/>
  <c r="L152" i="16" s="1"/>
  <c r="P148" i="16"/>
  <c r="Q148" i="16"/>
  <c r="R149" i="16" s="1"/>
  <c r="S150" i="16" s="1"/>
  <c r="T151" i="16" s="1"/>
  <c r="G149" i="16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H150" i="16" l="1"/>
  <c r="I150" i="16"/>
  <c r="J151" i="16" s="1"/>
  <c r="K152" i="16" s="1"/>
  <c r="L153" i="16" s="1"/>
  <c r="F150" i="16"/>
  <c r="Q149" i="16"/>
  <c r="R150" i="16" s="1"/>
  <c r="S151" i="16" s="1"/>
  <c r="T152" i="16" s="1"/>
  <c r="P149" i="16"/>
  <c r="G150" i="16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H151" i="16" l="1"/>
  <c r="I151" i="16"/>
  <c r="J152" i="16" s="1"/>
  <c r="K153" i="16" s="1"/>
  <c r="L154" i="16" s="1"/>
  <c r="P150" i="16"/>
  <c r="Q150" i="16"/>
  <c r="R151" i="16" s="1"/>
  <c r="S152" i="16" s="1"/>
  <c r="T153" i="16" s="1"/>
  <c r="F151" i="16"/>
  <c r="G151" i="16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H152" i="16" l="1"/>
  <c r="I152" i="16"/>
  <c r="J153" i="16" s="1"/>
  <c r="K154" i="16" s="1"/>
  <c r="L155" i="16" s="1"/>
  <c r="P151" i="16"/>
  <c r="Q151" i="16"/>
  <c r="R152" i="16" s="1"/>
  <c r="S153" i="16" s="1"/>
  <c r="T154" i="16" s="1"/>
  <c r="F152" i="16"/>
  <c r="G152" i="16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H153" i="16" l="1"/>
  <c r="I153" i="16"/>
  <c r="J154" i="16" s="1"/>
  <c r="K155" i="16" s="1"/>
  <c r="L156" i="16" s="1"/>
  <c r="P152" i="16"/>
  <c r="Q152" i="16"/>
  <c r="R153" i="16" s="1"/>
  <c r="S154" i="16" s="1"/>
  <c r="T155" i="16" s="1"/>
  <c r="F153" i="16"/>
  <c r="G153" i="16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H154" i="16" l="1"/>
  <c r="I154" i="16"/>
  <c r="J155" i="16" s="1"/>
  <c r="K156" i="16" s="1"/>
  <c r="L157" i="16" s="1"/>
  <c r="F154" i="16"/>
  <c r="P153" i="16"/>
  <c r="Q153" i="16"/>
  <c r="R154" i="16" s="1"/>
  <c r="S155" i="16" s="1"/>
  <c r="T156" i="16" s="1"/>
  <c r="V34" i="3"/>
  <c r="W34" i="3" s="1"/>
  <c r="X34" i="3" s="1"/>
  <c r="Y34" i="3" s="1"/>
  <c r="Z34" i="3" s="1"/>
  <c r="AA34" i="3" s="1"/>
  <c r="AB34" i="3" s="1"/>
  <c r="G154" i="16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H155" i="16" l="1"/>
  <c r="I155" i="16"/>
  <c r="J156" i="16" s="1"/>
  <c r="K157" i="16" s="1"/>
  <c r="L158" i="16" s="1"/>
  <c r="F155" i="16"/>
  <c r="Q154" i="16"/>
  <c r="R155" i="16" s="1"/>
  <c r="S156" i="16" s="1"/>
  <c r="T157" i="16" s="1"/>
  <c r="P154" i="16"/>
  <c r="G155" i="16"/>
  <c r="H156" i="16" s="1"/>
  <c r="AC34" i="3"/>
  <c r="AD34" i="3" s="1"/>
  <c r="C34" i="4"/>
  <c r="M35" i="3"/>
  <c r="D155" i="16"/>
  <c r="E155" i="16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F156" i="16" l="1"/>
  <c r="I156" i="16"/>
  <c r="J157" i="16" s="1"/>
  <c r="K158" i="16" s="1"/>
  <c r="L159" i="16" s="1"/>
  <c r="Q155" i="16"/>
  <c r="R156" i="16" s="1"/>
  <c r="S157" i="16" s="1"/>
  <c r="T158" i="16" s="1"/>
  <c r="P155" i="16"/>
  <c r="G156" i="16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H157" i="16" l="1"/>
  <c r="I157" i="16"/>
  <c r="J158" i="16" s="1"/>
  <c r="K159" i="16" s="1"/>
  <c r="L160" i="16" s="1"/>
  <c r="P156" i="16"/>
  <c r="Q156" i="16"/>
  <c r="R157" i="16" s="1"/>
  <c r="S158" i="16" s="1"/>
  <c r="T159" i="16" s="1"/>
  <c r="G157" i="16"/>
  <c r="K113" i="3"/>
  <c r="L113" i="3" s="1"/>
  <c r="D157" i="16"/>
  <c r="E157" i="16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H158" i="16" l="1"/>
  <c r="F158" i="16"/>
  <c r="I158" i="16"/>
  <c r="J159" i="16" s="1"/>
  <c r="K160" i="16" s="1"/>
  <c r="L161" i="16" s="1"/>
  <c r="Q157" i="16"/>
  <c r="R158" i="16" s="1"/>
  <c r="S159" i="16" s="1"/>
  <c r="T160" i="16" s="1"/>
  <c r="P157" i="16"/>
  <c r="G158" i="16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H159" i="16" l="1"/>
  <c r="I159" i="16"/>
  <c r="J160" i="16" s="1"/>
  <c r="K161" i="16" s="1"/>
  <c r="L162" i="16" s="1"/>
  <c r="P158" i="16"/>
  <c r="Q158" i="16"/>
  <c r="R159" i="16" s="1"/>
  <c r="S160" i="16" s="1"/>
  <c r="T161" i="16" s="1"/>
  <c r="F159" i="16"/>
  <c r="G159" i="16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H160" i="16" l="1"/>
  <c r="I160" i="16"/>
  <c r="J161" i="16" s="1"/>
  <c r="K162" i="16" s="1"/>
  <c r="L163" i="16" s="1"/>
  <c r="P159" i="16"/>
  <c r="Q159" i="16"/>
  <c r="R160" i="16" s="1"/>
  <c r="S161" i="16" s="1"/>
  <c r="T162" i="16" s="1"/>
  <c r="F160" i="16"/>
  <c r="G160" i="16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H161" i="16" l="1"/>
  <c r="I161" i="16"/>
  <c r="J162" i="16" s="1"/>
  <c r="K163" i="16" s="1"/>
  <c r="L164" i="16" s="1"/>
  <c r="Q160" i="16"/>
  <c r="R161" i="16" s="1"/>
  <c r="S162" i="16" s="1"/>
  <c r="T163" i="16" s="1"/>
  <c r="P160" i="16"/>
  <c r="F161" i="16"/>
  <c r="G161" i="16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H162" i="16" l="1"/>
  <c r="I162" i="16"/>
  <c r="J163" i="16" s="1"/>
  <c r="K164" i="16" s="1"/>
  <c r="L165" i="16" s="1"/>
  <c r="P161" i="16"/>
  <c r="Q161" i="16"/>
  <c r="R162" i="16" s="1"/>
  <c r="S163" i="16" s="1"/>
  <c r="T164" i="16" s="1"/>
  <c r="G162" i="16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H163" i="16" l="1"/>
  <c r="I163" i="16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K166" i="16" s="1"/>
  <c r="L167" i="16" s="1"/>
  <c r="Q163" i="16"/>
  <c r="R164" i="16" s="1"/>
  <c r="S165" i="16" s="1"/>
  <c r="T166" i="16" s="1"/>
  <c r="P163" i="16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K167" i="16" s="1"/>
  <c r="L168" i="16" s="1"/>
  <c r="Q164" i="16"/>
  <c r="R165" i="16" s="1"/>
  <c r="S166" i="16" s="1"/>
  <c r="T167" i="16" s="1"/>
  <c r="P164" i="16"/>
  <c r="F165" i="16"/>
  <c r="G165" i="16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H166" i="16" l="1"/>
  <c r="I166" i="16"/>
  <c r="J167" i="16" s="1"/>
  <c r="F166" i="16"/>
  <c r="P165" i="16"/>
  <c r="Q165" i="16"/>
  <c r="R166" i="16" s="1"/>
  <c r="S167" i="16" s="1"/>
  <c r="T168" i="16" s="1"/>
  <c r="K168" i="16"/>
  <c r="L169" i="16" s="1"/>
  <c r="G166" i="16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H167" i="16" l="1"/>
  <c r="I167" i="16"/>
  <c r="J168" i="16" s="1"/>
  <c r="K169" i="16" s="1"/>
  <c r="L170" i="16" s="1"/>
  <c r="P166" i="16"/>
  <c r="Q166" i="16"/>
  <c r="R167" i="16" s="1"/>
  <c r="S168" i="16" s="1"/>
  <c r="T169" i="16" s="1"/>
  <c r="G167" i="16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H168" i="16" l="1"/>
  <c r="I168" i="16"/>
  <c r="J169" i="16" s="1"/>
  <c r="K170" i="16" s="1"/>
  <c r="L171" i="16" s="1"/>
  <c r="Q167" i="16"/>
  <c r="R168" i="16" s="1"/>
  <c r="S169" i="16" s="1"/>
  <c r="T170" i="16" s="1"/>
  <c r="P167" i="16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K171" i="16" s="1"/>
  <c r="L172" i="16" s="1"/>
  <c r="Q168" i="16"/>
  <c r="R169" i="16" s="1"/>
  <c r="S170" i="16" s="1"/>
  <c r="T171" i="16" s="1"/>
  <c r="P168" i="16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K172" i="16" s="1"/>
  <c r="L173" i="16" s="1"/>
  <c r="P169" i="16"/>
  <c r="Q169" i="16"/>
  <c r="R170" i="16" s="1"/>
  <c r="S171" i="16" s="1"/>
  <c r="T172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K174" i="16" s="1"/>
  <c r="L175" i="16" s="1"/>
  <c r="F172" i="16"/>
  <c r="P171" i="16"/>
  <c r="Q171" i="16"/>
  <c r="R172" i="16" s="1"/>
  <c r="S173" i="16" s="1"/>
  <c r="T174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K175" i="16" s="1"/>
  <c r="L176" i="16" s="1"/>
  <c r="P172" i="16"/>
  <c r="Q172" i="16"/>
  <c r="R173" i="16" s="1"/>
  <c r="S174" i="16" s="1"/>
  <c r="T175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K178" i="16" s="1"/>
  <c r="L179" i="16" s="1"/>
  <c r="P175" i="16"/>
  <c r="Q175" i="16"/>
  <c r="R176" i="16" s="1"/>
  <c r="S177" i="16" s="1"/>
  <c r="T178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K179" i="16" s="1"/>
  <c r="L180" i="16" s="1"/>
  <c r="P176" i="16"/>
  <c r="Q176" i="16"/>
  <c r="R177" i="16" s="1"/>
  <c r="S178" i="16" s="1"/>
  <c r="T179" i="16" s="1"/>
  <c r="F177" i="16"/>
  <c r="G177" i="16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H178" i="16" l="1"/>
  <c r="I178" i="16"/>
  <c r="J179" i="16" s="1"/>
  <c r="K180" i="16" s="1"/>
  <c r="L181" i="16" s="1"/>
  <c r="P177" i="16"/>
  <c r="Q177" i="16"/>
  <c r="R178" i="16" s="1"/>
  <c r="S179" i="16" s="1"/>
  <c r="T180" i="16" s="1"/>
  <c r="F178" i="16"/>
  <c r="G178" i="16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H179" i="16" l="1"/>
  <c r="I179" i="16"/>
  <c r="J180" i="16" s="1"/>
  <c r="K181" i="16" s="1"/>
  <c r="L182" i="16" s="1"/>
  <c r="P178" i="16"/>
  <c r="Q178" i="16"/>
  <c r="R179" i="16" s="1"/>
  <c r="S180" i="16" s="1"/>
  <c r="T181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H182" i="16" l="1"/>
  <c r="I182" i="16"/>
  <c r="J183" i="16" s="1"/>
  <c r="K184" i="16" s="1"/>
  <c r="L185" i="16" s="1"/>
  <c r="Q181" i="16"/>
  <c r="R182" i="16" s="1"/>
  <c r="S183" i="16" s="1"/>
  <c r="T184" i="16" s="1"/>
  <c r="P181" i="16"/>
  <c r="G182" i="16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H183" i="16" l="1"/>
  <c r="I183" i="16"/>
  <c r="J184" i="16" s="1"/>
  <c r="K185" i="16" s="1"/>
  <c r="L186" i="16" s="1"/>
  <c r="P182" i="16"/>
  <c r="Q182" i="16"/>
  <c r="R183" i="16" s="1"/>
  <c r="S184" i="16" s="1"/>
  <c r="T185" i="16" s="1"/>
  <c r="F183" i="16"/>
  <c r="G183" i="16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H184" i="16" l="1"/>
  <c r="I184" i="16"/>
  <c r="J185" i="16" s="1"/>
  <c r="K186" i="16" s="1"/>
  <c r="Q183" i="16"/>
  <c r="R184" i="16" s="1"/>
  <c r="S185" i="16" s="1"/>
  <c r="T186" i="16" s="1"/>
  <c r="P183" i="16"/>
  <c r="F184" i="16"/>
  <c r="G184" i="16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H185" i="16" l="1"/>
  <c r="I185" i="16"/>
  <c r="J186" i="16" s="1"/>
  <c r="K187" i="16" s="1"/>
  <c r="L187" i="16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L188" i="16" l="1"/>
  <c r="I186" i="16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F190" i="16" l="1"/>
  <c r="I190" i="16"/>
  <c r="J191" i="16" s="1"/>
  <c r="K192" i="16" s="1"/>
  <c r="L193" i="16" s="1"/>
  <c r="P189" i="16"/>
  <c r="Q189" i="16"/>
  <c r="R190" i="16" s="1"/>
  <c r="S191" i="16" s="1"/>
  <c r="T192" i="16" s="1"/>
  <c r="G190" i="16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H191" i="16" l="1"/>
  <c r="I191" i="16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H194" i="16" l="1"/>
  <c r="I194" i="16"/>
  <c r="J195" i="16" s="1"/>
  <c r="K196" i="16" s="1"/>
  <c r="L197" i="16" s="1"/>
  <c r="F194" i="16"/>
  <c r="P193" i="16"/>
  <c r="Q193" i="16"/>
  <c r="R194" i="16" s="1"/>
  <c r="S195" i="16" s="1"/>
  <c r="T196" i="16" s="1"/>
  <c r="G194" i="16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D194" i="16"/>
  <c r="E150" i="4"/>
  <c r="F150" i="4" s="1"/>
  <c r="I150" i="3"/>
  <c r="D150" i="4" s="1"/>
  <c r="S150" i="3"/>
  <c r="T150" i="3" s="1"/>
  <c r="U150" i="3"/>
  <c r="F195" i="16" l="1"/>
  <c r="H195" i="16"/>
  <c r="I195" i="16"/>
  <c r="J196" i="16" s="1"/>
  <c r="K197" i="16" s="1"/>
  <c r="L198" i="16" s="1"/>
  <c r="P194" i="16"/>
  <c r="Q194" i="16"/>
  <c r="R195" i="16" s="1"/>
  <c r="S196" i="16" s="1"/>
  <c r="T197" i="16" s="1"/>
  <c r="G195" i="16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H196" i="16" l="1"/>
  <c r="I196" i="16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H199" i="16" l="1"/>
  <c r="I199" i="16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F203" i="16" l="1"/>
  <c r="I203" i="16"/>
  <c r="J204" i="16" s="1"/>
  <c r="K205" i="16" s="1"/>
  <c r="L206" i="16" s="1"/>
  <c r="Q202" i="16"/>
  <c r="R203" i="16" s="1"/>
  <c r="S204" i="16" s="1"/>
  <c r="T205" i="16" s="1"/>
  <c r="P202" i="16"/>
  <c r="G203" i="16"/>
  <c r="E203" i="16"/>
  <c r="D203" i="16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H204" i="16" l="1"/>
  <c r="D204" i="16"/>
  <c r="I204" i="16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H206" i="16" l="1"/>
  <c r="I206" i="16"/>
  <c r="J207" i="16" s="1"/>
  <c r="K208" i="16" s="1"/>
  <c r="L209" i="16" s="1"/>
  <c r="P205" i="16"/>
  <c r="Q205" i="16"/>
  <c r="R206" i="16" s="1"/>
  <c r="S207" i="16" s="1"/>
  <c r="T208" i="16" s="1"/>
  <c r="F206" i="16"/>
  <c r="G206" i="16"/>
  <c r="D206" i="16"/>
  <c r="E206" i="16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F207" i="16" l="1"/>
  <c r="H207" i="16"/>
  <c r="I207" i="16"/>
  <c r="J208" i="16" s="1"/>
  <c r="K209" i="16" s="1"/>
  <c r="L210" i="16" s="1"/>
  <c r="G207" i="16"/>
  <c r="Q206" i="16"/>
  <c r="R207" i="16" s="1"/>
  <c r="S208" i="16" s="1"/>
  <c r="T209" i="16" s="1"/>
  <c r="P206" i="16"/>
  <c r="D207" i="16"/>
  <c r="E207" i="16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H208" i="16" l="1"/>
  <c r="F208" i="16"/>
  <c r="G208" i="16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F209" i="16" l="1"/>
  <c r="G209" i="16"/>
  <c r="I209" i="16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F210" i="16" l="1"/>
  <c r="I210" i="16"/>
  <c r="J211" i="16" s="1"/>
  <c r="K212" i="16" s="1"/>
  <c r="L213" i="16" s="1"/>
  <c r="H210" i="16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F211" i="16" l="1"/>
  <c r="I211" i="16"/>
  <c r="J212" i="16" s="1"/>
  <c r="K213" i="16" s="1"/>
  <c r="L214" i="16" s="1"/>
  <c r="H211" i="16"/>
  <c r="G211" i="16"/>
  <c r="P210" i="16"/>
  <c r="Q210" i="16"/>
  <c r="R211" i="16" s="1"/>
  <c r="S212" i="16" s="1"/>
  <c r="T213" i="16" s="1"/>
  <c r="D211" i="16"/>
  <c r="E211" i="16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H212" i="16" l="1"/>
  <c r="F212" i="16"/>
  <c r="I212" i="16"/>
  <c r="J213" i="16" s="1"/>
  <c r="K214" i="16" s="1"/>
  <c r="L215" i="16" s="1"/>
  <c r="G212" i="16"/>
  <c r="P211" i="16"/>
  <c r="Q211" i="16"/>
  <c r="R212" i="16" s="1"/>
  <c r="S213" i="16" s="1"/>
  <c r="T214" i="16" s="1"/>
  <c r="D212" i="16"/>
  <c r="E212" i="16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H213" i="16" l="1"/>
  <c r="F213" i="16"/>
  <c r="I213" i="16"/>
  <c r="J214" i="16" s="1"/>
  <c r="K215" i="16" s="1"/>
  <c r="L216" i="16" s="1"/>
  <c r="G213" i="16"/>
  <c r="H214" i="16" s="1"/>
  <c r="P212" i="16"/>
  <c r="Q212" i="16"/>
  <c r="R213" i="16" s="1"/>
  <c r="S214" i="16" s="1"/>
  <c r="T215" i="16" s="1"/>
  <c r="D213" i="16"/>
  <c r="E213" i="16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F214" i="16" l="1"/>
  <c r="I214" i="16"/>
  <c r="J215" i="16" s="1"/>
  <c r="K216" i="16" s="1"/>
  <c r="L217" i="16" s="1"/>
  <c r="I215" i="16"/>
  <c r="J216" i="16" s="1"/>
  <c r="K217" i="16" s="1"/>
  <c r="G214" i="16"/>
  <c r="Q213" i="16"/>
  <c r="R214" i="16" s="1"/>
  <c r="S215" i="16" s="1"/>
  <c r="T216" i="16" s="1"/>
  <c r="P213" i="16"/>
  <c r="E214" i="16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H215" i="16" l="1"/>
  <c r="I216" i="16" s="1"/>
  <c r="J217" i="16" s="1"/>
  <c r="K218" i="16" s="1"/>
  <c r="L218" i="16"/>
  <c r="F215" i="16"/>
  <c r="G215" i="16"/>
  <c r="P214" i="16"/>
  <c r="Q214" i="16"/>
  <c r="R215" i="16" s="1"/>
  <c r="S216" i="16" s="1"/>
  <c r="T217" i="16" s="1"/>
  <c r="D215" i="16"/>
  <c r="E215" i="16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F216" i="16" l="1"/>
  <c r="L219" i="16"/>
  <c r="H216" i="16"/>
  <c r="I217" i="16" s="1"/>
  <c r="J218" i="16" s="1"/>
  <c r="K219" i="16" s="1"/>
  <c r="L220" i="16" s="1"/>
  <c r="G216" i="16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H217" i="16" l="1"/>
  <c r="I218" i="16" s="1"/>
  <c r="J219" i="16" s="1"/>
  <c r="K220" i="16" s="1"/>
  <c r="L221" i="16" s="1"/>
  <c r="G217" i="16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F219" i="16" l="1"/>
  <c r="G219" i="16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F220" i="16" l="1"/>
  <c r="G220" i="16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H223" i="16" l="1"/>
  <c r="I224" i="16" s="1"/>
  <c r="J225" i="16" s="1"/>
  <c r="K226" i="16" s="1"/>
  <c r="L227" i="16" s="1"/>
  <c r="G223" i="16"/>
  <c r="H224" i="16" s="1"/>
  <c r="I225" i="16" s="1"/>
  <c r="J226" i="16" s="1"/>
  <c r="K227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L228" i="16" l="1"/>
  <c r="G224" i="16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F230" i="16" l="1"/>
  <c r="G230" i="16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F231" i="16" l="1"/>
  <c r="G231" i="16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F252" i="16" l="1"/>
  <c r="G252" i="16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F253" i="16" l="1"/>
  <c r="G253" i="16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F260" i="16" l="1"/>
  <c r="G260" i="16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F261" i="16" l="1"/>
  <c r="G261" i="16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F262" i="16" l="1"/>
  <c r="G262" i="16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F263" i="16" l="1"/>
  <c r="G263" i="16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F264" i="16" l="1"/>
  <c r="G264" i="16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F265" i="16" l="1"/>
  <c r="G265" i="16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F266" i="16" l="1"/>
  <c r="G266" i="16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F267" i="16" l="1"/>
  <c r="G267" i="16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F271" i="16" l="1"/>
  <c r="G271" i="16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F272" i="16" l="1"/>
  <c r="G272" i="16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F274" i="16" l="1"/>
  <c r="G274" i="16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F275" i="16" l="1"/>
  <c r="G275" i="16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F285" i="16" l="1"/>
  <c r="G285" i="16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F286" i="16" l="1"/>
  <c r="G286" i="16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F287" i="16" l="1"/>
  <c r="G287" i="16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F288" i="16" l="1"/>
  <c r="G288" i="16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F294" i="16" l="1"/>
  <c r="G294" i="16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F295" i="16" l="1"/>
  <c r="G295" i="16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F296" i="16" l="1"/>
  <c r="G296" i="16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F297" i="16" l="1"/>
  <c r="G297" i="16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F298" i="16" l="1"/>
  <c r="G298" i="16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F302" i="16" l="1"/>
  <c r="G302" i="16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F309" i="16" l="1"/>
  <c r="G309" i="16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F310" i="16" l="1"/>
  <c r="G310" i="16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N25" i="5" l="1"/>
  <c r="B4" i="21"/>
  <c r="A30" i="21" s="1"/>
  <c r="G311" i="16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F312" i="16" l="1"/>
  <c r="G312" i="16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F314" i="16" l="1"/>
  <c r="G314" i="16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D314" i="16"/>
  <c r="P71" i="3"/>
  <c r="Q71" i="3" s="1"/>
  <c r="L71" i="4" s="1"/>
  <c r="C26" i="5" s="1"/>
  <c r="S270" i="3"/>
  <c r="T270" i="3" s="1"/>
  <c r="U270" i="3"/>
  <c r="I270" i="3"/>
  <c r="D270" i="4" s="1"/>
  <c r="E270" i="4"/>
  <c r="F270" i="4" s="1"/>
  <c r="D25" i="5"/>
  <c r="C4" i="21" s="1"/>
  <c r="D30" i="21" s="1"/>
  <c r="M70" i="4"/>
  <c r="K70" i="4"/>
  <c r="E25" i="5" s="1"/>
  <c r="D4" i="21" s="1"/>
  <c r="F274" i="3"/>
  <c r="K270" i="3"/>
  <c r="L270" i="3" s="1"/>
  <c r="E272" i="3"/>
  <c r="D271" i="3"/>
  <c r="H271" i="3" s="1"/>
  <c r="R271" i="3"/>
  <c r="J271" i="3"/>
  <c r="F315" i="16" l="1"/>
  <c r="N26" i="5"/>
  <c r="B5" i="21"/>
  <c r="A31" i="21" s="1"/>
  <c r="G315" i="16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F318" i="16" l="1"/>
  <c r="G318" i="16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S274" i="3"/>
  <c r="T274" i="3" s="1"/>
  <c r="U274" i="3"/>
  <c r="E276" i="3"/>
  <c r="D275" i="3"/>
  <c r="H275" i="3" s="1"/>
  <c r="J275" i="3"/>
  <c r="R275" i="3"/>
  <c r="K71" i="4"/>
  <c r="E26" i="5" s="1"/>
  <c r="D5" i="21" s="1"/>
  <c r="M71" i="4"/>
  <c r="D26" i="5"/>
  <c r="C5" i="21" s="1"/>
  <c r="D31" i="21" s="1"/>
  <c r="K274" i="3"/>
  <c r="L274" i="3" s="1"/>
  <c r="F278" i="3"/>
  <c r="E274" i="4"/>
  <c r="F274" i="4" s="1"/>
  <c r="I274" i="3"/>
  <c r="D274" i="4" s="1"/>
  <c r="P72" i="3"/>
  <c r="Q72" i="3" s="1"/>
  <c r="F319" i="16" l="1"/>
  <c r="G319" i="16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F320" i="16" l="1"/>
  <c r="G320" i="16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F321" i="16" l="1"/>
  <c r="G321" i="16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F322" i="16" l="1"/>
  <c r="G322" i="16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F323" i="16" l="1"/>
  <c r="G323" i="16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F324" i="16" l="1"/>
  <c r="G324" i="16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F325" i="16" l="1"/>
  <c r="G325" i="16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F326" i="16" l="1"/>
  <c r="G326" i="16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F327" i="16" l="1"/>
  <c r="G327" i="16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F328" i="16" l="1"/>
  <c r="G328" i="16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F329" i="16" l="1"/>
  <c r="G329" i="16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F330" i="16" l="1"/>
  <c r="G330" i="16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F332" i="16" l="1"/>
  <c r="G332" i="16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F333" i="16" l="1"/>
  <c r="G333" i="16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F334" i="16" l="1"/>
  <c r="G334" i="16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F335" i="16" l="1"/>
  <c r="G335" i="16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F337" i="16" l="1"/>
  <c r="G337" i="16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F352" i="16" l="1"/>
  <c r="G352" i="16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F358" i="16" l="1"/>
  <c r="G358" i="16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F359" i="16" l="1"/>
  <c r="G359" i="16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F360" i="16" l="1"/>
  <c r="G360" i="16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F364" i="16" l="1"/>
  <c r="G364" i="16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F376" i="16" l="1"/>
  <c r="G376" i="16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F377" i="16" l="1"/>
  <c r="G377" i="16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F378" i="16" l="1"/>
  <c r="G378" i="16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F379" i="16" l="1"/>
  <c r="G379" i="16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F380" i="16" l="1"/>
  <c r="G380" i="16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F381" i="16" l="1"/>
  <c r="G381" i="16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F382" i="16" l="1"/>
  <c r="G382" i="16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F383" i="16" l="1"/>
  <c r="G383" i="16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F384" i="16" l="1"/>
  <c r="G384" i="16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F386" i="16" l="1"/>
  <c r="G386" i="16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F387" i="16" l="1"/>
  <c r="G387" i="16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F388" i="16" l="1"/>
  <c r="G388" i="16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F389" i="16" l="1"/>
  <c r="G389" i="16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F390" i="16" l="1"/>
  <c r="G390" i="16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F391" i="16" l="1"/>
  <c r="G391" i="16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F392" i="16" l="1"/>
  <c r="G392" i="16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F393" i="16" l="1"/>
  <c r="G393" i="16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F397" i="16" l="1"/>
  <c r="G397" i="16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F398" i="16" l="1"/>
  <c r="G398" i="16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F399" i="16" l="1"/>
  <c r="G399" i="16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F400" i="16" l="1"/>
  <c r="G400" i="16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F401" i="16" l="1"/>
  <c r="G401" i="16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F402" i="16" l="1"/>
  <c r="G402" i="16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F414" i="16" l="1"/>
  <c r="G414" i="16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F421" i="16" l="1"/>
  <c r="G421" i="16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F423" i="16" l="1"/>
  <c r="G423" i="16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F426" i="16" l="1"/>
  <c r="G426" i="16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F439" i="16" l="1"/>
  <c r="G439" i="16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F440" i="16" l="1"/>
  <c r="G440" i="16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F441" i="16" l="1"/>
  <c r="G441" i="16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F450" i="16" l="1"/>
  <c r="G450" i="16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F454" i="16" l="1"/>
  <c r="G454" i="16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F455" i="16" l="1"/>
  <c r="G455" i="16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F462" i="16" l="1"/>
  <c r="G462" i="16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F465" i="16" l="1"/>
  <c r="G465" i="16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F466" i="16" l="1"/>
  <c r="G466" i="16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F473" i="16" l="1"/>
  <c r="G473" i="16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F474" i="16" l="1"/>
  <c r="G474" i="16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F475" i="16" l="1"/>
  <c r="G475" i="16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F476" i="16" l="1"/>
  <c r="G476" i="16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F477" i="16" l="1"/>
  <c r="G477" i="16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F483" i="16" l="1"/>
  <c r="G483" i="16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F487" i="16" l="1"/>
  <c r="G487" i="16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F489" i="16" l="1"/>
  <c r="G489" i="16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D495" i="16"/>
  <c r="P112" i="3"/>
  <c r="Q112" i="3" s="1"/>
  <c r="L112" i="4" s="1"/>
  <c r="C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F496" i="16" l="1"/>
  <c r="N27" i="5"/>
  <c r="B6" i="21"/>
  <c r="A32" i="21" s="1"/>
  <c r="G496" i="16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F497" i="16" l="1"/>
  <c r="G497" i="16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F498" i="16" l="1"/>
  <c r="G498" i="16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6" i="21" s="1"/>
  <c r="D27" i="5"/>
  <c r="C6" i="21" s="1"/>
  <c r="D32" i="21" s="1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F502" i="16" l="1"/>
  <c r="G502" i="16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F503" i="16" l="1"/>
  <c r="G503" i="16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F504" i="16" l="1"/>
  <c r="G504" i="16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F505" i="16" l="1"/>
  <c r="G505" i="16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F507" i="16" l="1"/>
  <c r="G507" i="16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F509" i="16" l="1"/>
  <c r="G509" i="16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F514" i="16" l="1"/>
  <c r="G514" i="16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F523" i="16" s="1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F524" i="16" l="1"/>
  <c r="G524" i="16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F532" i="16" l="1"/>
  <c r="G532" i="16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F533" i="16" l="1"/>
  <c r="G533" i="16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F534" i="16" l="1"/>
  <c r="G534" i="16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F535" i="16" l="1"/>
  <c r="G535" i="16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F541" i="16" l="1"/>
  <c r="G541" i="16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F542" i="16" l="1"/>
  <c r="G542" i="16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F543" i="16" l="1"/>
  <c r="G543" i="16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F551" i="16" l="1"/>
  <c r="G551" i="16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F552" i="16" l="1"/>
  <c r="G552" i="16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F553" i="16" l="1"/>
  <c r="G553" i="16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F554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G554" i="16" l="1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F558" i="16" l="1"/>
  <c r="G558" i="16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F567" i="16" l="1"/>
  <c r="G567" i="16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F568" i="16" l="1"/>
  <c r="G568" i="16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F569" i="16" l="1"/>
  <c r="G569" i="16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F570" i="16" l="1"/>
  <c r="G570" i="16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F574" i="16" l="1"/>
  <c r="G574" i="16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F575" i="16" l="1"/>
  <c r="G575" i="16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F584" i="16" l="1"/>
  <c r="G584" i="16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F585" i="16" l="1"/>
  <c r="G585" i="16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F589" i="16" l="1"/>
  <c r="G589" i="16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F592" i="16" l="1"/>
  <c r="G592" i="16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F594" i="16" l="1"/>
  <c r="G594" i="16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F604" i="16" l="1"/>
  <c r="G604" i="16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F606" i="16" l="1"/>
  <c r="G606" i="16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F610" i="16" l="1"/>
  <c r="G610" i="16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F611" i="16" l="1"/>
  <c r="G611" i="16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F612" i="16" l="1"/>
  <c r="G612" i="16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F613" i="16" l="1"/>
  <c r="G613" i="16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F615" i="16" l="1"/>
  <c r="G615" i="16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F619" i="16" l="1"/>
  <c r="G619" i="16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F621" i="16" l="1"/>
  <c r="G621" i="16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F622" i="16" l="1"/>
  <c r="G622" i="16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F623" i="16" l="1"/>
  <c r="G623" i="16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F625" i="16" l="1"/>
  <c r="G625" i="16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F626" i="16" l="1"/>
  <c r="G626" i="16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F641" i="16" l="1"/>
  <c r="G641" i="16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F642" i="16" l="1"/>
  <c r="G642" i="16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F643" i="16" l="1"/>
  <c r="G643" i="16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F644" i="16" l="1"/>
  <c r="G644" i="16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F647" i="16" l="1"/>
  <c r="G647" i="16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F664" i="16" l="1"/>
  <c r="G664" i="16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F666" i="16" l="1"/>
  <c r="G666" i="16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F667" i="16" l="1"/>
  <c r="G667" i="16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F675" i="16" l="1"/>
  <c r="G675" i="16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F676" i="16" l="1"/>
  <c r="G676" i="16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N28" i="5" l="1"/>
  <c r="B7" i="21"/>
  <c r="A33" i="21" s="1"/>
  <c r="G680" i="16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F681" i="16" l="1"/>
  <c r="G681" i="16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F682" i="16" l="1"/>
  <c r="G682" i="16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F683" i="16" l="1"/>
  <c r="G683" i="16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D683" i="16"/>
  <c r="K639" i="3"/>
  <c r="L639" i="3" s="1"/>
  <c r="K154" i="4"/>
  <c r="E28" i="5" s="1"/>
  <c r="D7" i="21" s="1"/>
  <c r="D28" i="5"/>
  <c r="C7" i="21" s="1"/>
  <c r="D33" i="21" s="1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F684" i="16" l="1"/>
  <c r="G684" i="16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F685" i="16" l="1"/>
  <c r="G685" i="16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F689" i="16" l="1"/>
  <c r="G689" i="16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F691" i="16" l="1"/>
  <c r="G691" i="16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F692" i="16" l="1"/>
  <c r="G692" i="16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F699" i="16" l="1"/>
  <c r="G699" i="16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F700" i="16" l="1"/>
  <c r="G700" i="16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F704" i="16" l="1"/>
  <c r="G704" i="16"/>
  <c r="H705" i="16" s="1"/>
  <c r="I706" i="16" s="1"/>
  <c r="J707" i="16" s="1"/>
  <c r="P703" i="16"/>
  <c r="Q703" i="16"/>
  <c r="E704" i="16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F705" i="16" l="1"/>
  <c r="G705" i="16"/>
  <c r="H706" i="16" s="1"/>
  <c r="I707" i="16" s="1"/>
  <c r="D705" i="16"/>
  <c r="E705" i="16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F706" i="16" l="1"/>
  <c r="G706" i="16"/>
  <c r="H707" i="16" s="1"/>
  <c r="D706" i="16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G707" i="16" l="1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V196" i="3"/>
  <c r="N29" i="5" l="1"/>
  <c r="B8" i="21"/>
  <c r="A34" i="21" s="1"/>
  <c r="S824" i="3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C8" i="21" s="1"/>
  <c r="D34" i="21" s="1"/>
  <c r="M196" i="4"/>
  <c r="K196" i="4"/>
  <c r="E29" i="5" s="1"/>
  <c r="D8" i="21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V238" i="3"/>
  <c r="N30" i="5" l="1"/>
  <c r="B9" i="21"/>
  <c r="A35" i="21" s="1"/>
  <c r="W238" i="3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9" i="21" s="1"/>
  <c r="D30" i="5"/>
  <c r="C9" i="21" s="1"/>
  <c r="D35" i="21" s="1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M279" i="4"/>
  <c r="K279" i="4"/>
  <c r="N31" i="5" l="1"/>
  <c r="B10" i="21"/>
  <c r="A36" i="21" s="1"/>
  <c r="V280" i="3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C10" i="21" s="1"/>
  <c r="D36" i="21" s="1"/>
  <c r="K280" i="4"/>
  <c r="E31" i="5" s="1"/>
  <c r="D10" i="21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K321" i="4"/>
  <c r="M321" i="4"/>
  <c r="N32" i="5" l="1"/>
  <c r="B11" i="21"/>
  <c r="A37" i="21" s="1"/>
  <c r="V322" i="3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C11" i="21" s="1"/>
  <c r="D37" i="21" s="1"/>
  <c r="K322" i="4"/>
  <c r="E32" i="5" s="1"/>
  <c r="D11" i="21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V364" i="3"/>
  <c r="N33" i="5" l="1"/>
  <c r="B12" i="21"/>
  <c r="A38" i="21" s="1"/>
  <c r="W364" i="3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C12" i="21" s="1"/>
  <c r="D38" i="21" s="1"/>
  <c r="M364" i="4"/>
  <c r="K364" i="4"/>
  <c r="E33" i="5" s="1"/>
  <c r="D12" i="21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M405" i="4"/>
  <c r="K405" i="4"/>
  <c r="N34" i="5" l="1"/>
  <c r="B13" i="21"/>
  <c r="A39" i="21" s="1"/>
  <c r="V406" i="3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C13" i="21" s="1"/>
  <c r="D39" i="21" s="1"/>
  <c r="K406" i="4"/>
  <c r="E34" i="5" s="1"/>
  <c r="D13" i="21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V448" i="3"/>
  <c r="N35" i="5" l="1"/>
  <c r="B14" i="21"/>
  <c r="A40" i="21" s="1"/>
  <c r="W448" i="3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14" i="21" s="1"/>
  <c r="D35" i="5"/>
  <c r="C14" i="21" s="1"/>
  <c r="D40" i="21" s="1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 l="1"/>
  <c r="W468" i="3" s="1"/>
  <c r="X468" i="3" s="1"/>
  <c r="Y468" i="3" s="1"/>
  <c r="Z468" i="3" s="1"/>
  <c r="AA468" i="3" s="1"/>
  <c r="AB468" i="3" s="1"/>
  <c r="M469" i="3" s="1"/>
  <c r="AC468" i="3" l="1"/>
  <c r="AD468" i="3" s="1"/>
  <c r="C468" i="4"/>
  <c r="G468" i="4" s="1"/>
  <c r="I468" i="4" s="1"/>
  <c r="J468" i="4" s="1"/>
  <c r="O469" i="3"/>
  <c r="N469" i="3"/>
  <c r="AI469" i="3"/>
  <c r="H468" i="4" l="1"/>
  <c r="P469" i="3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N487" i="3"/>
  <c r="H486" i="4"/>
  <c r="G486" i="4"/>
  <c r="I486" i="4" s="1"/>
  <c r="J486" i="4" s="1"/>
  <c r="O487" i="3" l="1"/>
  <c r="P487" i="3" s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V490" i="3"/>
  <c r="N36" i="5" l="1"/>
  <c r="B15" i="21"/>
  <c r="A41" i="21" s="1"/>
  <c r="W490" i="3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15" i="21" s="1"/>
  <c r="D36" i="5"/>
  <c r="C15" i="21" s="1"/>
  <c r="D41" i="21" s="1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K531" i="4"/>
  <c r="M531" i="4"/>
  <c r="N37" i="5" l="1"/>
  <c r="B16" i="21"/>
  <c r="A42" i="21" s="1"/>
  <c r="V532" i="3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C16" i="21" s="1"/>
  <c r="D42" i="21" s="1"/>
  <c r="K532" i="4"/>
  <c r="E37" i="5" s="1"/>
  <c r="D16" i="21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V574" i="3"/>
  <c r="N38" i="5" l="1"/>
  <c r="B17" i="21"/>
  <c r="A43" i="21" s="1"/>
  <c r="W574" i="3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C17" i="21" s="1"/>
  <c r="D43" i="21" s="1"/>
  <c r="K574" i="4"/>
  <c r="E38" i="5" s="1"/>
  <c r="D17" i="21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M615" i="4"/>
  <c r="K615" i="4"/>
  <c r="N39" i="5" l="1"/>
  <c r="B18" i="21"/>
  <c r="A44" i="21" s="1"/>
  <c r="V616" i="3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D18" i="21" s="1"/>
  <c r="M616" i="4"/>
  <c r="D39" i="5"/>
  <c r="C18" i="21" s="1"/>
  <c r="D44" i="21" s="1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M657" i="4"/>
  <c r="K657" i="4"/>
  <c r="N40" i="5" l="1"/>
  <c r="B19" i="21"/>
  <c r="A45" i="21" s="1"/>
  <c r="V658" i="3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C19" i="21" s="1"/>
  <c r="D45" i="21" s="1"/>
  <c r="K658" i="4"/>
  <c r="E40" i="5" s="1"/>
  <c r="D19" i="21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V700" i="3"/>
  <c r="N41" i="5" l="1"/>
  <c r="B20" i="21"/>
  <c r="A46" i="21" s="1"/>
  <c r="W700" i="3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C20" i="21" s="1"/>
  <c r="D46" i="21" s="1"/>
  <c r="K700" i="4"/>
  <c r="E41" i="5" s="1"/>
  <c r="D20" i="21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V742" i="3"/>
  <c r="N42" i="5" l="1"/>
  <c r="B21" i="21"/>
  <c r="A47" i="21" s="1"/>
  <c r="W742" i="3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D21" i="21" s="1"/>
  <c r="M742" i="4"/>
  <c r="D42" i="5"/>
  <c r="C21" i="21" s="1"/>
  <c r="D47" i="21" s="1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V784" i="3"/>
  <c r="N43" i="5" l="1"/>
  <c r="B22" i="21"/>
  <c r="A48" i="21" s="1"/>
  <c r="W784" i="3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22" i="21" s="1"/>
  <c r="D43" i="5"/>
  <c r="C22" i="21" s="1"/>
  <c r="D48" i="21" s="1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V826" i="3"/>
  <c r="N44" i="5" l="1"/>
  <c r="B23" i="21"/>
  <c r="A49" i="21" s="1"/>
  <c r="W826" i="3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23" i="21" s="1"/>
  <c r="D44" i="5"/>
  <c r="C23" i="21" s="1"/>
  <c r="D49" i="21" s="1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O861" i="3" l="1"/>
  <c r="N861" i="3"/>
  <c r="G860" i="4"/>
  <c r="I860" i="4" s="1"/>
  <c r="J860" i="4" s="1"/>
  <c r="K860" i="4" s="1"/>
  <c r="P861" i="3" l="1"/>
  <c r="Q861" i="3" s="1"/>
  <c r="L861" i="4" s="1"/>
  <c r="M860" i="4"/>
  <c r="V861" i="3" l="1"/>
  <c r="W861" i="3" s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AB868" i="3"/>
  <c r="N45" i="5" l="1"/>
  <c r="N47" i="5" s="1"/>
  <c r="C20" i="5" s="1"/>
  <c r="I36" i="12" s="1"/>
  <c r="B24" i="21"/>
  <c r="A50" i="21" s="1"/>
  <c r="G867" i="4"/>
  <c r="I867" i="4" s="1"/>
  <c r="J867" i="4" s="1"/>
  <c r="H867" i="4"/>
  <c r="K866" i="4"/>
  <c r="M866" i="4"/>
  <c r="C868" i="4"/>
  <c r="AC868" i="3"/>
  <c r="AD868" i="3" s="1"/>
  <c r="L869" i="4"/>
  <c r="Q870" i="3"/>
  <c r="AB869" i="3"/>
  <c r="G2" i="21" l="1"/>
  <c r="E7" i="21" s="1"/>
  <c r="Q871" i="3"/>
  <c r="L870" i="4"/>
  <c r="AB870" i="3"/>
  <c r="H868" i="4"/>
  <c r="G868" i="4"/>
  <c r="I868" i="4" s="1"/>
  <c r="J868" i="4" s="1"/>
  <c r="C869" i="4"/>
  <c r="AC869" i="3"/>
  <c r="AD869" i="3" s="1"/>
  <c r="M867" i="4"/>
  <c r="K867" i="4"/>
  <c r="E20" i="21" l="1"/>
  <c r="B46" i="21" s="1"/>
  <c r="E5" i="21"/>
  <c r="B31" i="21" s="1"/>
  <c r="E21" i="21"/>
  <c r="B47" i="21" s="1"/>
  <c r="E6" i="21"/>
  <c r="B32" i="21" s="1"/>
  <c r="E22" i="21"/>
  <c r="B48" i="21" s="1"/>
  <c r="B33" i="21"/>
  <c r="E23" i="21"/>
  <c r="B49" i="21" s="1"/>
  <c r="E8" i="21"/>
  <c r="B34" i="21" s="1"/>
  <c r="E24" i="21"/>
  <c r="E9" i="21"/>
  <c r="B35" i="21" s="1"/>
  <c r="E4" i="21"/>
  <c r="B30" i="21" s="1"/>
  <c r="E10" i="21"/>
  <c r="B36" i="21" s="1"/>
  <c r="E11" i="21"/>
  <c r="B37" i="21" s="1"/>
  <c r="E12" i="21"/>
  <c r="B38" i="21" s="1"/>
  <c r="E13" i="21"/>
  <c r="B39" i="21" s="1"/>
  <c r="E14" i="21"/>
  <c r="B40" i="21" s="1"/>
  <c r="E15" i="21"/>
  <c r="B41" i="21" s="1"/>
  <c r="E16" i="21"/>
  <c r="B42" i="21" s="1"/>
  <c r="E17" i="21"/>
  <c r="B43" i="21" s="1"/>
  <c r="E18" i="21"/>
  <c r="B44" i="21" s="1"/>
  <c r="E19" i="21"/>
  <c r="B45" i="21" s="1"/>
  <c r="H869" i="4"/>
  <c r="G869" i="4"/>
  <c r="I869" i="4" s="1"/>
  <c r="J869" i="4" s="1"/>
  <c r="M868" i="4"/>
  <c r="D45" i="5"/>
  <c r="C24" i="21" s="1"/>
  <c r="D50" i="21" s="1"/>
  <c r="K868" i="4"/>
  <c r="E45" i="5" s="1"/>
  <c r="D24" i="21" s="1"/>
  <c r="AC870" i="3"/>
  <c r="AD870" i="3" s="1"/>
  <c r="C870" i="4"/>
  <c r="Q872" i="3"/>
  <c r="L871" i="4"/>
  <c r="AB871" i="3"/>
  <c r="B50" i="21" l="1"/>
  <c r="E25" i="21"/>
  <c r="B51" i="21" s="1"/>
  <c r="AC871" i="3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N46" i="5" l="1"/>
  <c r="B25" i="21"/>
  <c r="A51" i="21" s="1"/>
  <c r="K907" i="4"/>
  <c r="M907" i="4"/>
  <c r="H908" i="4"/>
  <c r="G908" i="4"/>
  <c r="I908" i="4" s="1"/>
  <c r="J908" i="4" s="1"/>
  <c r="AC909" i="3"/>
  <c r="C909" i="4"/>
  <c r="AD909" i="3" l="1"/>
  <c r="AB22" i="3"/>
  <c r="E6" i="19" s="1"/>
  <c r="C36" i="19" s="1"/>
  <c r="C62" i="19" s="1"/>
  <c r="K908" i="4"/>
  <c r="M908" i="4"/>
  <c r="G909" i="4"/>
  <c r="I909" i="4" s="1"/>
  <c r="H909" i="4"/>
  <c r="C63" i="19" l="1"/>
  <c r="J62" i="19"/>
  <c r="K30" i="19" s="1"/>
  <c r="C57" i="19"/>
  <c r="C8" i="18"/>
  <c r="D72" i="18" s="1"/>
  <c r="E7" i="19"/>
  <c r="C39" i="19" s="1"/>
  <c r="J909" i="4"/>
  <c r="I910" i="4"/>
  <c r="C12" i="4"/>
  <c r="C13" i="4"/>
  <c r="C12" i="11" s="1"/>
  <c r="AA908" i="3"/>
  <c r="AA909" i="3" s="1"/>
  <c r="K18" i="3"/>
  <c r="P18" i="3"/>
  <c r="D34" i="18" l="1"/>
  <c r="D25" i="18"/>
  <c r="D21" i="18"/>
  <c r="D46" i="18"/>
  <c r="D39" i="18"/>
  <c r="D33" i="18"/>
  <c r="D42" i="18"/>
  <c r="D68" i="18"/>
  <c r="D24" i="18"/>
  <c r="D41" i="18"/>
  <c r="D63" i="18"/>
  <c r="D62" i="18"/>
  <c r="D22" i="18"/>
  <c r="D67" i="18"/>
  <c r="D66" i="18"/>
  <c r="D65" i="18"/>
  <c r="D64" i="18"/>
  <c r="D61" i="18"/>
  <c r="D60" i="18"/>
  <c r="D59" i="18"/>
  <c r="D52" i="18"/>
  <c r="D51" i="18"/>
  <c r="D50" i="18"/>
  <c r="D49" i="18"/>
  <c r="D48" i="18"/>
  <c r="D47" i="18"/>
  <c r="D43" i="18"/>
  <c r="D32" i="18"/>
  <c r="D20" i="18"/>
  <c r="D40" i="18"/>
  <c r="D35" i="18"/>
  <c r="D56" i="18"/>
  <c r="D28" i="18"/>
  <c r="D71" i="18"/>
  <c r="D55" i="18"/>
  <c r="D30" i="18"/>
  <c r="D58" i="18"/>
  <c r="D29" i="18"/>
  <c r="D70" i="18"/>
  <c r="D54" i="18"/>
  <c r="D27" i="18"/>
  <c r="D57" i="18"/>
  <c r="D69" i="18"/>
  <c r="D53" i="18"/>
  <c r="D44" i="18"/>
  <c r="D38" i="18"/>
  <c r="D23" i="18"/>
  <c r="D45" i="18"/>
  <c r="D31" i="18"/>
  <c r="D37" i="18"/>
  <c r="D19" i="18"/>
  <c r="D36" i="18"/>
  <c r="D26" i="18"/>
  <c r="Z17" i="11"/>
  <c r="Y17" i="11"/>
  <c r="Y23" i="11" s="1"/>
  <c r="J910" i="4"/>
  <c r="C15" i="4"/>
  <c r="K909" i="4"/>
  <c r="M909" i="4"/>
  <c r="J63" i="19" l="1"/>
  <c r="D33" i="19"/>
  <c r="M910" i="4"/>
  <c r="L911" i="4" s="1"/>
  <c r="K910" i="4"/>
  <c r="E46" i="5" s="1"/>
  <c r="D25" i="21" s="1"/>
  <c r="D46" i="5"/>
  <c r="C25" i="21" s="1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  <c r="F30" i="21" l="1"/>
  <c r="C31" i="21" l="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3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3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3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6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7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3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 xr:uid="{00000000-0006-0000-05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 xr:uid="{00000000-0006-0000-05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 xr:uid="{00000000-0006-0000-05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 xr:uid="{00000000-0006-0000-05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 xr:uid="{00000000-0006-0000-05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 xr:uid="{00000000-0006-0000-05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6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6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6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6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6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6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6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6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6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6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6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7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7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7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7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7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7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7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7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7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7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7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7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7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7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7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7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7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7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7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7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7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7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7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7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7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8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8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8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8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8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8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8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9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0F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0F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F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0F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0F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0F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0F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<sst xmlns="http://schemas.openxmlformats.org/spreadsheetml/2006/main" count="2151" uniqueCount="1267">
  <si>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</si>
  <si>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</si>
  <si>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</si>
  <si>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</si>
  <si>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</si>
  <si>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</si>
  <si>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</si>
  <si>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</si>
  <si>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</si>
  <si>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</si>
  <si>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</si>
  <si>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</si>
  <si>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</si>
  <si>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</si>
  <si>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</si>
  <si>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</si>
  <si>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</si>
  <si>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</si>
  <si>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</si>
  <si>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</si>
  <si>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</si>
  <si>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</si>
  <si>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</si>
  <si>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</si>
  <si>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</si>
  <si>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</si>
  <si>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</si>
  <si>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</si>
  <si>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</si>
  <si>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</si>
  <si>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</si>
  <si>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</si>
  <si>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</si>
  <si>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</si>
  <si>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</si>
  <si>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</si>
  <si>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</si>
  <si>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</si>
  <si>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</si>
  <si>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</si>
  <si>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</si>
  <si>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</si>
  <si>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</si>
  <si>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</si>
  <si>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</si>
  <si>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</si>
  <si>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</si>
  <si>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</si>
  <si>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</si>
  <si>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</si>
  <si>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</si>
  <si>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</si>
  <si>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</si>
  <si>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</si>
  <si>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</si>
  <si>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</si>
  <si>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</si>
  <si>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</si>
  <si>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</si>
  <si>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</si>
  <si>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</si>
  <si>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</si>
  <si>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</si>
  <si>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</si>
  <si>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</si>
  <si>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</si>
  <si>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</si>
  <si>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</si>
  <si>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</si>
  <si>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</si>
  <si>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</si>
  <si>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</si>
  <si>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</si>
  <si>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</si>
  <si>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</si>
  <si>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</si>
  <si>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</si>
  <si>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</si>
  <si>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</si>
  <si>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</si>
  <si>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</si>
  <si>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</si>
  <si>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</si>
  <si>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</si>
  <si>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</si>
  <si>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</si>
  <si>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</si>
  <si>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</si>
  <si>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</si>
  <si>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</si>
  <si>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</si>
  <si>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</si>
  <si>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</si>
  <si>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</si>
  <si>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</si>
  <si>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</si>
  <si>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</si>
  <si>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</si>
  <si>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</si>
  <si>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</si>
  <si>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</si>
  <si>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</si>
  <si>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</si>
  <si>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</si>
  <si>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</si>
  <si>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</si>
  <si>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</si>
  <si>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</si>
  <si>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</si>
  <si>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</si>
  <si>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</si>
  <si>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</si>
  <si>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</si>
  <si>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</si>
  <si>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</si>
  <si>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</si>
  <si>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</si>
  <si>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</si>
  <si>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</si>
  <si>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</si>
  <si>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</si>
  <si>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</si>
  <si>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</si>
  <si>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</si>
  <si>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</si>
  <si>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</si>
  <si>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</si>
  <si>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</si>
  <si>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</si>
  <si>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</si>
  <si>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</si>
  <si>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</si>
  <si>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</si>
  <si>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</si>
  <si>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</si>
  <si>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</si>
  <si>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</si>
  <si>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</si>
  <si>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</si>
  <si>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</si>
  <si>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</si>
  <si>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</si>
  <si>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</si>
  <si>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</si>
  <si>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</si>
  <si>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</si>
  <si>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</si>
  <si>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</si>
  <si>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</si>
  <si>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</si>
  <si>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</si>
  <si>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</si>
  <si>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</si>
  <si>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</si>
  <si>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</si>
  <si>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</si>
  <si>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</si>
  <si>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</si>
  <si>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</si>
  <si>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</si>
  <si>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</si>
  <si>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</si>
  <si>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</si>
  <si>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</si>
  <si>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</si>
  <si>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</si>
  <si>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</si>
  <si>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</si>
  <si>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</si>
  <si>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</si>
  <si>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</si>
  <si>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</si>
  <si>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</si>
  <si>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</si>
  <si>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</si>
  <si>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</si>
  <si>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</si>
  <si>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</si>
  <si>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</si>
  <si>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</si>
  <si>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</si>
  <si>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</si>
  <si>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</si>
  <si>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</si>
  <si>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</si>
  <si>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</si>
  <si>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</si>
  <si>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</si>
  <si>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</si>
  <si>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</si>
  <si>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</si>
  <si>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</si>
  <si>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</si>
  <si>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</si>
  <si>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</si>
  <si>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</si>
  <si>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</si>
  <si>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</si>
  <si>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</si>
  <si>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</si>
  <si>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</si>
  <si>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</si>
  <si>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</si>
  <si>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</si>
  <si>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</si>
  <si>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</si>
  <si>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</si>
  <si>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</si>
  <si>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</si>
  <si>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</si>
  <si>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</si>
  <si>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</si>
  <si>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</si>
  <si>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</si>
  <si>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</si>
  <si>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</si>
  <si>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</si>
  <si>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</si>
  <si>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</si>
  <si>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</si>
  <si>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</si>
  <si>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</si>
  <si>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</si>
  <si>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</si>
  <si>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</si>
  <si>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</si>
  <si>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</si>
  <si>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</si>
  <si>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</si>
  <si>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</si>
  <si>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</si>
  <si>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</si>
  <si>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</si>
  <si>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</si>
  <si>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</si>
  <si>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</si>
  <si>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</si>
  <si>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</si>
  <si>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</si>
  <si>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</si>
  <si>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</si>
  <si>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</si>
  <si>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</si>
  <si>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</si>
  <si>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</si>
  <si>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</si>
  <si>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</si>
  <si>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</si>
  <si>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</si>
  <si>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</si>
  <si>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</si>
  <si>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</si>
  <si>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</si>
  <si>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</si>
  <si>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</si>
  <si>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</si>
  <si>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</si>
  <si>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</si>
  <si>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</si>
  <si>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</si>
  <si>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</si>
  <si>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</si>
  <si>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</si>
  <si>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</si>
  <si>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</si>
  <si>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</si>
  <si>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</si>
  <si>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</si>
  <si>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</si>
  <si>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</si>
  <si>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</si>
  <si>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</si>
  <si>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</si>
  <si>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</si>
  <si>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</si>
  <si>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</si>
  <si>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</si>
  <si>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</si>
  <si>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</si>
  <si>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</si>
  <si>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</si>
  <si>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</si>
  <si>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</si>
  <si>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</si>
  <si>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</si>
  <si>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</si>
  <si>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</si>
  <si>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</si>
  <si>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</si>
  <si>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</si>
  <si>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</si>
  <si>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</si>
  <si>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</si>
  <si>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</si>
  <si>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</si>
  <si>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</si>
  <si>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</si>
  <si>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</si>
  <si>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</si>
  <si>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</si>
  <si>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</si>
  <si>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</si>
  <si>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</si>
  <si>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</si>
  <si>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</si>
  <si>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</si>
  <si>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</si>
  <si>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</si>
  <si>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</si>
  <si>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</si>
  <si>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</si>
  <si>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</si>
  <si>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</si>
  <si>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</si>
  <si>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</si>
  <si>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</si>
  <si>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</si>
  <si>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</si>
  <si>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</si>
  <si>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</si>
  <si>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</si>
  <si>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</si>
  <si>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</si>
  <si>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</si>
  <si>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</si>
  <si>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</si>
  <si>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</si>
  <si>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</si>
  <si>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</si>
  <si>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</si>
  <si>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</si>
  <si>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</si>
  <si>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</si>
  <si>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</si>
  <si>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</si>
  <si>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</si>
  <si>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</si>
  <si>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</si>
  <si>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</si>
  <si>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</si>
  <si>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</si>
  <si>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</si>
  <si>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</si>
  <si>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</si>
  <si>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</si>
  <si>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</si>
  <si>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</si>
  <si>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</si>
  <si>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</si>
  <si>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</si>
  <si>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</si>
  <si>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</si>
  <si>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</si>
  <si>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</si>
  <si>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</si>
  <si>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</si>
  <si>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</si>
  <si>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</si>
  <si>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</si>
  <si>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</si>
  <si>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</si>
  <si>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</si>
  <si>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</si>
  <si>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</si>
  <si>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</si>
  <si>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</si>
  <si>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</si>
  <si>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</si>
  <si>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</si>
  <si>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</si>
  <si>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</si>
  <si>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</si>
  <si>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</si>
  <si>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</si>
  <si>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</si>
  <si>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</si>
  <si>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</si>
  <si>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</si>
  <si>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</si>
  <si>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</si>
  <si>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</si>
  <si>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</si>
  <si>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</si>
  <si>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</si>
  <si>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</si>
  <si>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</si>
  <si>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</si>
  <si>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</si>
  <si>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</si>
  <si>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</si>
  <si>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</si>
  <si>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</si>
  <si>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</si>
  <si>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</si>
  <si>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</si>
  <si>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</si>
  <si>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</si>
  <si>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</si>
  <si>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</si>
  <si>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</si>
  <si>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</si>
  <si>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</si>
  <si>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</si>
  <si>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</si>
  <si>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</si>
  <si>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</si>
  <si>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</si>
  <si>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</si>
  <si>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</si>
  <si>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</si>
  <si>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</si>
  <si>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</si>
  <si>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</si>
  <si>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</si>
  <si>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</si>
  <si>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</si>
  <si>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</si>
  <si>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</si>
  <si>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</si>
  <si>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</si>
  <si>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</si>
  <si>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</si>
  <si>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</si>
  <si>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</si>
  <si>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</si>
  <si>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</si>
  <si>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</si>
  <si>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</si>
  <si>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</si>
  <si>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</si>
  <si>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</si>
  <si>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</si>
  <si>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</si>
  <si>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</si>
  <si>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</si>
  <si>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</si>
  <si>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</si>
  <si>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</si>
  <si>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</si>
  <si>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</si>
  <si>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</si>
  <si>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</si>
  <si>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</si>
  <si>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</si>
  <si>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</si>
  <si>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</si>
  <si>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</si>
  <si>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</si>
  <si>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</si>
  <si>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</si>
  <si>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</si>
  <si>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</si>
  <si>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</si>
  <si>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</si>
  <si>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</si>
  <si>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</si>
  <si>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</si>
  <si>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</si>
  <si>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</si>
  <si>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</si>
  <si>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</si>
  <si>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</si>
  <si>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</si>
  <si>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</si>
  <si>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</si>
  <si>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</si>
  <si>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</si>
  <si>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</si>
  <si>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</si>
  <si>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</si>
  <si>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</si>
  <si>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</si>
  <si>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</si>
  <si>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</si>
  <si>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</si>
  <si>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</si>
  <si>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</si>
  <si>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</si>
  <si>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</si>
  <si>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</si>
  <si>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</si>
  <si>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</si>
  <si>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</si>
  <si>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</si>
  <si>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</si>
  <si>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</si>
  <si>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</si>
  <si>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</si>
  <si>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</si>
  <si>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</si>
  <si>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</si>
  <si>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</si>
  <si>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</si>
  <si>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</si>
  <si>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</si>
  <si>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</si>
  <si>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</si>
  <si>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</si>
  <si>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</si>
  <si>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</si>
  <si>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</si>
  <si>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</si>
  <si>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</si>
  <si>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</si>
  <si>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</si>
  <si>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</si>
  <si>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</si>
  <si>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</si>
  <si>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</si>
  <si>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</si>
  <si>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</si>
  <si>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</si>
  <si>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</si>
  <si>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</si>
  <si>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</si>
  <si>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</si>
  <si>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</si>
  <si>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</si>
  <si>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</si>
  <si>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</si>
  <si>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</si>
  <si>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</si>
  <si>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</si>
  <si>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</si>
  <si>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</si>
  <si>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</si>
  <si>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</si>
  <si>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</si>
  <si>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</si>
  <si>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</si>
  <si>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</si>
  <si>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</si>
  <si>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</si>
  <si>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</si>
  <si>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</si>
  <si>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</si>
  <si>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</si>
  <si>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</si>
  <si>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</si>
  <si>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</si>
  <si>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</si>
  <si>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</si>
  <si>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</si>
  <si>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</si>
  <si>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</si>
  <si>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</si>
  <si>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</si>
  <si>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</si>
  <si>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</si>
  <si>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</si>
  <si>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</si>
  <si>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</si>
  <si>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</si>
  <si>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</si>
  <si>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</si>
  <si>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</si>
  <si>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</si>
  <si>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</si>
  <si>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</si>
  <si>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</si>
  <si>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</si>
  <si>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</si>
  <si>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</si>
  <si>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</si>
  <si>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</si>
  <si>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</si>
  <si>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</si>
  <si>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</si>
  <si>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</si>
  <si>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</si>
  <si>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</si>
  <si>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</si>
  <si>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</si>
  <si>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</si>
  <si>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</si>
  <si>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</si>
  <si>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</si>
  <si>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</si>
  <si>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</si>
  <si>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</si>
  <si>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</si>
  <si>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</si>
  <si>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</si>
  <si>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</si>
  <si>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</si>
  <si>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</si>
  <si>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</si>
  <si>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</si>
  <si>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</si>
  <si>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</si>
  <si>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</si>
  <si>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</si>
  <si>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</si>
  <si>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</si>
  <si>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</si>
  <si>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</si>
  <si>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</si>
  <si>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</si>
  <si>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</si>
  <si>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</si>
  <si>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</si>
  <si>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</si>
  <si>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</si>
  <si>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</si>
  <si>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</si>
  <si>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</si>
  <si>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</si>
  <si>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</si>
  <si>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</si>
  <si>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</si>
  <si>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</si>
  <si>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</si>
  <si>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</si>
  <si>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</si>
  <si>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</si>
  <si>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</si>
  <si>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</si>
  <si>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</si>
  <si>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</si>
  <si>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</si>
  <si>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</si>
  <si>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</si>
  <si>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</si>
  <si>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</si>
  <si>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</si>
  <si>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</si>
  <si>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</si>
  <si>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</si>
  <si>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</si>
  <si>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</si>
  <si>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time step</t>
  </si>
  <si>
    <t>Motor Thrust corrected</t>
  </si>
  <si>
    <t>Rocket motor mass:</t>
  </si>
  <si>
    <t>point</t>
  </si>
  <si>
    <t>Payload mass</t>
  </si>
  <si>
    <t>For: +</t>
  </si>
  <si>
    <t>Cf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</si>
  <si>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</si>
  <si>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</si>
  <si>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</si>
  <si>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</si>
  <si>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</si>
  <si>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</si>
  <si>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</si>
  <si>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</si>
  <si>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</si>
  <si>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</si>
  <si>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</si>
  <si>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</si>
  <si>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</si>
  <si>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</si>
  <si>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</si>
  <si>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</si>
  <si>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</si>
  <si>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</si>
  <si>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</si>
  <si>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</si>
  <si>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</si>
  <si>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</si>
  <si>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</si>
  <si>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</si>
  <si>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</si>
  <si>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</si>
  <si>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</si>
  <si>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</si>
  <si>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</si>
  <si>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</si>
  <si>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</si>
  <si>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</si>
  <si>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</si>
  <si>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</si>
  <si>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</si>
  <si>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</si>
  <si>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</si>
  <si>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</si>
  <si>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</si>
  <si>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</si>
  <si>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</si>
  <si>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</si>
  <si>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</si>
  <si>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</si>
  <si>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</si>
  <si>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</si>
  <si>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</si>
  <si>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</si>
  <si>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</si>
  <si>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</si>
  <si>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</si>
  <si>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</si>
  <si>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</si>
  <si>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</si>
  <si>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</si>
  <si>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</si>
  <si>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</si>
  <si>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</si>
  <si>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</si>
  <si>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</si>
  <si>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</si>
  <si>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</si>
  <si>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</si>
  <si>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</si>
  <si>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</si>
  <si>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</si>
  <si>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</si>
  <si>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</si>
  <si>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</si>
  <si>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</si>
  <si>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</si>
  <si>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</si>
  <si>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</si>
  <si>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</si>
  <si>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</si>
  <si>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</si>
  <si>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</si>
  <si>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</si>
  <si>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</si>
  <si>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</si>
  <si>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</si>
  <si>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</si>
  <si>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</si>
  <si>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</si>
  <si>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</si>
  <si>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</si>
  <si>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</si>
  <si>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</si>
  <si>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</si>
  <si>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</si>
  <si>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</si>
  <si>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</si>
  <si>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</si>
  <si>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</si>
  <si>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</si>
  <si>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</si>
  <si>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</si>
  <si>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</si>
  <si>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</si>
  <si>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</si>
  <si>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</si>
  <si>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</si>
  <si>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</si>
  <si>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</si>
  <si>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</si>
  <si>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</si>
  <si>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</si>
  <si>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</si>
  <si>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</si>
  <si>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</si>
  <si>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</si>
  <si>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</si>
  <si>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</si>
  <si>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</si>
  <si>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</si>
  <si>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</si>
  <si>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</si>
  <si>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</si>
  <si>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</si>
  <si>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</si>
  <si>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</si>
  <si>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</si>
  <si>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</si>
  <si>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</si>
  <si>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</si>
  <si>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</si>
  <si>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</si>
  <si>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</si>
  <si>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</si>
  <si>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</si>
  <si>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</si>
  <si>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</si>
  <si>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</si>
  <si>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</si>
  <si>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</si>
  <si>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</si>
  <si>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</si>
  <si>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</si>
  <si>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</si>
  <si>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</si>
  <si>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</si>
  <si>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</si>
  <si>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</si>
  <si>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</si>
  <si>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</si>
  <si>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</si>
  <si>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</si>
  <si>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</si>
  <si>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</si>
  <si>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</si>
  <si>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</si>
  <si>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</si>
  <si>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</si>
  <si>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</si>
  <si>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</si>
  <si>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</si>
  <si>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</si>
  <si>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</si>
  <si>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</si>
  <si>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</si>
  <si>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</si>
  <si>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</si>
  <si>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</si>
  <si>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</si>
  <si>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</si>
  <si>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</si>
  <si>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</si>
  <si>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</si>
  <si>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</si>
  <si>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</si>
  <si>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</si>
  <si>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</si>
  <si>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</si>
  <si>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</si>
  <si>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</si>
  <si>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</si>
  <si>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</si>
  <si>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</si>
  <si>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</si>
  <si>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</si>
  <si>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</si>
  <si>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</si>
  <si>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</si>
  <si>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</si>
  <si>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</si>
  <si>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</si>
  <si>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</si>
  <si>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</si>
  <si>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</si>
  <si>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</si>
  <si>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</si>
  <si>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</si>
  <si>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</si>
  <si>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</si>
  <si>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</si>
  <si>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</si>
  <si>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</si>
  <si>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</si>
  <si>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</si>
  <si>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</si>
  <si>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</si>
  <si>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</si>
  <si>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</si>
  <si>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</si>
  <si>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</si>
  <si>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</si>
  <si>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</si>
  <si>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</si>
  <si>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</si>
  <si>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</si>
  <si>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</si>
  <si>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</si>
  <si>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</si>
  <si>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</si>
  <si>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</si>
  <si>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</si>
  <si>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</si>
  <si>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</si>
  <si>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</si>
  <si>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</si>
  <si>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</si>
  <si>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</si>
  <si>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</si>
  <si>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</si>
  <si>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</si>
  <si>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</si>
  <si>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</si>
  <si>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</si>
  <si>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</si>
  <si>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</si>
  <si>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</si>
  <si>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</si>
  <si>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</si>
  <si>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</si>
  <si>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</si>
  <si>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</si>
  <si>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</si>
  <si>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</si>
  <si>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</si>
  <si>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</si>
  <si>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</si>
  <si>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</si>
  <si>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</si>
  <si>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</si>
  <si>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</si>
  <si>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</si>
  <si>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</si>
  <si>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</si>
  <si>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</si>
  <si>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</si>
  <si>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</si>
  <si>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</si>
  <si>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</si>
  <si>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</si>
  <si>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</si>
  <si>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</si>
  <si>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</si>
  <si>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</si>
  <si>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</si>
  <si>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</si>
  <si>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</si>
  <si>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</si>
  <si>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</si>
  <si>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</si>
  <si>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</si>
  <si>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</si>
  <si>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</si>
  <si>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</si>
  <si>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</si>
  <si>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</si>
  <si>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</si>
  <si>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</si>
  <si>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</si>
  <si>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</si>
  <si>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</si>
  <si>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</si>
  <si>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</si>
  <si>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</si>
  <si>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</si>
  <si>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</si>
  <si>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</si>
  <si>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</si>
  <si>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</si>
  <si>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</si>
  <si>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</si>
  <si>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</si>
  <si>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</si>
  <si>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</si>
  <si>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</si>
  <si>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</si>
  <si>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</si>
  <si>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</si>
  <si>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</si>
  <si>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</si>
  <si>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</si>
  <si>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</si>
  <si>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</si>
  <si>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</si>
  <si>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</si>
  <si>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</si>
  <si>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</si>
  <si>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</si>
  <si>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</si>
  <si>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</si>
  <si>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</si>
  <si>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</si>
  <si>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</si>
  <si>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</si>
  <si>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</si>
  <si>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</si>
  <si>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</si>
  <si>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</si>
  <si>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</si>
  <si>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</si>
  <si>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</si>
  <si>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</si>
  <si>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</si>
  <si>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</si>
  <si>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</si>
  <si>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</si>
  <si>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</si>
  <si>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</si>
  <si>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</si>
  <si>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</si>
  <si>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</si>
  <si>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</si>
  <si>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</si>
  <si>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</si>
  <si>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</si>
  <si>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</si>
  <si>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</si>
  <si>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</si>
  <si>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</si>
  <si>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</si>
  <si>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</si>
  <si>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</si>
  <si>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</si>
  <si>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</si>
  <si>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</si>
  <si>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</si>
  <si>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</si>
  <si>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</si>
  <si>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</si>
  <si>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</si>
  <si>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</si>
  <si>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</si>
  <si>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</si>
  <si>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</si>
  <si>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</si>
  <si>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</si>
  <si>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</si>
  <si>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</si>
  <si>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</si>
  <si>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</si>
  <si>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</si>
  <si>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</si>
  <si>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</si>
  <si>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</si>
  <si>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</si>
  <si>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</si>
  <si>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</si>
  <si>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</si>
  <si>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</si>
  <si>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</si>
  <si>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</si>
  <si>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</si>
  <si>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</si>
  <si>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</si>
  <si>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</si>
  <si>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</si>
  <si>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</si>
  <si>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</si>
  <si>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</si>
  <si>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</si>
  <si>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</si>
  <si>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</si>
  <si>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</si>
  <si>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</si>
  <si>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</si>
  <si>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</si>
  <si>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</si>
  <si>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</si>
  <si>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</si>
  <si>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</si>
  <si>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</si>
  <si>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</si>
  <si>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</si>
  <si>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</si>
  <si>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</si>
  <si>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</si>
  <si>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</si>
  <si>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</si>
  <si>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</si>
  <si>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</si>
  <si>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</si>
  <si>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</si>
  <si>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</si>
  <si>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</si>
  <si>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</si>
  <si>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</si>
  <si>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</si>
  <si>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</si>
  <si>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</si>
  <si>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</si>
  <si>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</si>
  <si>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</si>
  <si>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</si>
  <si>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</si>
  <si>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</si>
  <si>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</si>
  <si>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</si>
  <si>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</si>
  <si>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</si>
  <si>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</si>
  <si>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</si>
  <si>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</si>
  <si>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</si>
  <si>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</si>
  <si>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</si>
  <si>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</si>
  <si>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</si>
  <si>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</si>
  <si>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</si>
  <si>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</si>
  <si>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</si>
  <si>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</si>
  <si>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</si>
  <si>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</si>
  <si>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</si>
  <si>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</si>
  <si>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</si>
  <si>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</si>
  <si>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</si>
  <si>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</si>
  <si>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</si>
  <si>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</si>
  <si>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</si>
  <si>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</si>
  <si>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</si>
  <si>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</si>
  <si>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</si>
  <si>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</si>
  <si>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</si>
  <si>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</si>
  <si>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</si>
  <si>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</si>
  <si>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</si>
  <si>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</si>
  <si>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</si>
  <si>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</si>
  <si>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</si>
  <si>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</si>
  <si>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</si>
  <si>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</si>
  <si>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</si>
  <si>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</si>
  <si>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</si>
  <si>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</si>
  <si>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</si>
  <si>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</si>
  <si>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</si>
  <si>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</si>
  <si>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</si>
  <si>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</si>
  <si>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</si>
  <si>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</si>
  <si>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</si>
  <si>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</si>
  <si>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</si>
  <si>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</si>
  <si>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</si>
  <si>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</si>
  <si>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</si>
  <si>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</si>
  <si>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</si>
  <si>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</si>
  <si>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</si>
  <si>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</si>
  <si>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</si>
  <si>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</si>
  <si>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</si>
  <si>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</si>
  <si>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</si>
  <si>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</si>
  <si>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</si>
  <si>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</si>
  <si>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</si>
  <si>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</si>
  <si>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</si>
  <si>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</si>
  <si>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</si>
  <si>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</si>
  <si>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</si>
  <si>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</si>
  <si>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</si>
  <si>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</si>
  <si>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</si>
  <si>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</si>
  <si>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</si>
  <si>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</si>
  <si>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</si>
  <si>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</si>
  <si>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</si>
  <si>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</si>
  <si>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</si>
  <si>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</si>
  <si>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</si>
  <si>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</si>
  <si>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</si>
  <si>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</si>
  <si>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</si>
  <si>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</si>
  <si>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</si>
  <si>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</si>
  <si>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</si>
  <si>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</si>
  <si>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</si>
  <si>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</si>
  <si>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</si>
  <si>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</si>
  <si>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</si>
  <si>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</si>
  <si>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</si>
  <si>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</si>
  <si>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</si>
  <si>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</si>
  <si>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</si>
  <si>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</si>
  <si>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</si>
  <si>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</si>
  <si>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</si>
  <si>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</si>
  <si>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</si>
  <si>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</si>
  <si>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</si>
  <si>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</si>
  <si>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</si>
  <si>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</si>
  <si>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</si>
  <si>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</si>
  <si>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</si>
  <si>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</si>
  <si>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</si>
  <si>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</si>
  <si>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</si>
  <si>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</si>
  <si>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</si>
  <si>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</si>
  <si>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</si>
  <si>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</si>
  <si>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</si>
  <si>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</si>
  <si>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</si>
  <si>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</si>
  <si>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</si>
  <si>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</si>
  <si>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</si>
  <si>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</si>
  <si>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</si>
  <si>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</si>
  <si>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</si>
  <si>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</si>
  <si>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</si>
  <si>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</si>
  <si>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</si>
  <si>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</si>
  <si>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</si>
  <si>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</si>
  <si>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</si>
  <si>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</si>
  <si>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</si>
  <si>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</si>
  <si>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</si>
  <si>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</si>
  <si>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</si>
  <si>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</si>
  <si>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</si>
  <si>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</si>
  <si>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</si>
  <si>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</si>
  <si>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</si>
  <si>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</si>
  <si>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</si>
  <si>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>Mechanical first iteration FOR COMBUSTION CASE</t>
  </si>
  <si>
    <t>Mechanical iteration for rocket motor HEAD CASE</t>
  </si>
  <si>
    <t>Inner diam. of Vchamber</t>
  </si>
  <si>
    <t>ID with radial clearance</t>
  </si>
  <si>
    <t>HEAD CASE LENGTH</t>
  </si>
  <si>
    <t>cm</t>
  </si>
  <si>
    <t>CAL 40 thickness</t>
  </si>
  <si>
    <t>Normal outer diameter</t>
  </si>
  <si>
    <t>ASTM A53 grade B</t>
  </si>
  <si>
    <t>Head case</t>
  </si>
  <si>
    <t>Nozzle</t>
  </si>
  <si>
    <t>Dryt mass rocket motor</t>
  </si>
  <si>
    <t>Total mass</t>
  </si>
  <si>
    <t>4cm length</t>
  </si>
  <si>
    <t>3cm length</t>
  </si>
  <si>
    <t>Rocket dry</t>
  </si>
  <si>
    <t>plus motor</t>
  </si>
  <si>
    <t>plus prop</t>
  </si>
  <si>
    <t>Ablative</t>
  </si>
  <si>
    <t>dry</t>
  </si>
  <si>
    <t>GOAL</t>
  </si>
  <si>
    <t>this load depends if c) is max than d) or viceversa</t>
  </si>
  <si>
    <t>Grado (SAE)</t>
  </si>
  <si>
    <t>Resistencia a la fluencia (Fyield) [MPa]</t>
  </si>
  <si>
    <t>Resistencia a la tracción (Fult) [MPa]</t>
  </si>
  <si>
    <t>Comentarios</t>
  </si>
  <si>
    <t>Grade 1</t>
  </si>
  <si>
    <t>Bajo carbono, baja resistencia, uso ligero</t>
  </si>
  <si>
    <t>Grade 2</t>
  </si>
  <si>
    <t>Bajo carbono, aplicaciones generales</t>
  </si>
  <si>
    <t>Grade 5</t>
  </si>
  <si>
    <t>Medio carbono, templado y revenido, muy común en automotriz</t>
  </si>
  <si>
    <t>Grade 8</t>
  </si>
  <si>
    <t>Alto carbono/aleado, alta resistencia, aplicaciones críticas</t>
  </si>
  <si>
    <t>Grade 8.2</t>
  </si>
  <si>
    <t>Aleación reforzada, aún mayor resistencia que el 8</t>
  </si>
  <si>
    <t>Tornillos de aleación especial, aplicaciones de muy alta carga</t>
  </si>
  <si>
    <t>Clase ISO (Property Class)</t>
  </si>
  <si>
    <t>Fult (Resistencia a la tracción) [MPa]</t>
  </si>
  <si>
    <t>Fyield (Límite elástico) [MPa]</t>
  </si>
  <si>
    <t>Relación típica (Fyield / Fult)</t>
  </si>
  <si>
    <t>Pload oeprative</t>
  </si>
  <si>
    <t>Motor design for Promesa</t>
  </si>
  <si>
    <t>CG LOC DRY</t>
  </si>
  <si>
    <t>CG LOC LOADED</t>
  </si>
  <si>
    <t>THRUST</t>
  </si>
  <si>
    <r>
      <t>Grade 9</t>
    </r>
    <r>
      <rPr>
        <sz val="10"/>
        <rFont val="Arial"/>
        <family val="2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</si>
</sst>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7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" fillId="0" borderId="62" xfId="0" applyFont="1" applyBorder="1"/>
    <xf numFmtId="0" fontId="0" fillId="24" borderId="100" xfId="0" applyFill="1" applyBorder="1"/>
    <xf numFmtId="164" fontId="0" fillId="24" borderId="100" xfId="0" applyNumberFormat="1" applyFill="1" applyBorder="1"/>
    <xf numFmtId="0" fontId="0" fillId="24" borderId="101" xfId="0" applyFill="1" applyBorder="1"/>
    <xf numFmtId="2" fontId="0" fillId="24" borderId="57" xfId="0" applyNumberFormat="1" applyFill="1" applyBorder="1"/>
    <xf numFmtId="0" fontId="1" fillId="0" borderId="56" xfId="0" applyFont="1" applyBorder="1"/>
    <xf numFmtId="2" fontId="0" fillId="11" borderId="99" xfId="0" applyNumberFormat="1" applyFill="1" applyBorder="1"/>
    <xf numFmtId="0" fontId="0" fillId="23" borderId="0" xfId="0" applyFill="1"/>
    <xf numFmtId="0" fontId="20" fillId="11" borderId="0" xfId="0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10" borderId="0" xfId="0" applyFont="1" applyFill="1"/>
    <xf numFmtId="165" fontId="0" fillId="10" borderId="0" xfId="0" applyNumberFormat="1" applyFill="1"/>
    <xf numFmtId="0" fontId="0" fillId="25" borderId="0" xfId="0" applyFill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ipervínculo" xfId="1" builtinId="8"/>
    <cellStyle name="Normal" xfId="0" builtinId="0"/>
    <cellStyle name="Porcentaje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344.21272778246856</c:v>
                </c:pt>
                <c:pt idx="1">
                  <c:v>324.15257001107</c:v>
                </c:pt>
                <c:pt idx="2">
                  <c:v>311.33601620056311</c:v>
                </c:pt>
                <c:pt idx="3">
                  <c:v>304.52000906403413</c:v>
                </c:pt>
                <c:pt idx="4">
                  <c:v>302.42556399749122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0.11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371.11210885065998</c:v>
                </c:pt>
                <c:pt idx="1">
                  <c:v>350.65070520447983</c:v>
                </c:pt>
                <c:pt idx="2">
                  <c:v>336.07380042164891</c:v>
                </c:pt>
                <c:pt idx="3">
                  <c:v>327.36100699194674</c:v>
                </c:pt>
                <c:pt idx="4">
                  <c:v>324.46320955668915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393.47006598811845</c:v>
                </c:pt>
                <c:pt idx="1">
                  <c:v>373.32957725928344</c:v>
                </c:pt>
                <c:pt idx="2">
                  <c:v>358.88316919851798</c:v>
                </c:pt>
                <c:pt idx="3">
                  <c:v>350.19149144257875</c:v>
                </c:pt>
                <c:pt idx="4">
                  <c:v>347.2879090984955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833096"/>
        <c:axId val="206519536"/>
      </c:scatterChart>
      <c:valAx>
        <c:axId val="494833096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206519536"/>
        <c:crosses val="autoZero"/>
        <c:crossBetween val="midCat"/>
      </c:valAx>
      <c:valAx>
        <c:axId val="206519536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49483309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500.44008491094945</c:v>
                </c:pt>
                <c:pt idx="1">
                  <c:v>299.34450803243328</c:v>
                </c:pt>
                <c:pt idx="2">
                  <c:v>298.00534323886268</c:v>
                </c:pt>
                <c:pt idx="3">
                  <c:v>298.00001426057901</c:v>
                </c:pt>
                <c:pt idx="4">
                  <c:v>298.00000000870216</c:v>
                </c:pt>
                <c:pt idx="5">
                  <c:v>298.00000000179847</c:v>
                </c:pt>
                <c:pt idx="6">
                  <c:v>298.00000000031628</c:v>
                </c:pt>
                <c:pt idx="7">
                  <c:v>298.00000000004638</c:v>
                </c:pt>
                <c:pt idx="8">
                  <c:v>298.00000000001063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886.00647389859989</c:v>
                </c:pt>
                <c:pt idx="1">
                  <c:v>314.5371911145802</c:v>
                </c:pt>
                <c:pt idx="2">
                  <c:v>298.29083629202745</c:v>
                </c:pt>
                <c:pt idx="3">
                  <c:v>298.00368607497472</c:v>
                </c:pt>
                <c:pt idx="4">
                  <c:v>298.00000857131829</c:v>
                </c:pt>
                <c:pt idx="5">
                  <c:v>298.00000430421994</c:v>
                </c:pt>
                <c:pt idx="6">
                  <c:v>298.00000215648851</c:v>
                </c:pt>
                <c:pt idx="7">
                  <c:v>298.00000117476486</c:v>
                </c:pt>
                <c:pt idx="8">
                  <c:v>298.00000089364721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0.22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D8-4218-A9E5-39F3CA400B5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981.15919921814725</c:v>
                </c:pt>
                <c:pt idx="1">
                  <c:v>322.89428183177421</c:v>
                </c:pt>
                <c:pt idx="2">
                  <c:v>298.56514212423679</c:v>
                </c:pt>
                <c:pt idx="3">
                  <c:v>298.0092610595255</c:v>
                </c:pt>
                <c:pt idx="4">
                  <c:v>298.00002620966592</c:v>
                </c:pt>
                <c:pt idx="5">
                  <c:v>298.00001443383542</c:v>
                </c:pt>
                <c:pt idx="6">
                  <c:v>298.00000805001315</c:v>
                </c:pt>
                <c:pt idx="7">
                  <c:v>298.00000493945834</c:v>
                </c:pt>
                <c:pt idx="8">
                  <c:v>298.00000401365685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912440"/>
        <c:axId val="500039864"/>
      </c:scatterChart>
      <c:valAx>
        <c:axId val="415912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500039864"/>
        <c:crosses val="autoZero"/>
        <c:crossBetween val="midCat"/>
      </c:valAx>
      <c:valAx>
        <c:axId val="50003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41591244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1.2664932788919496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1.3409488804823602</c:v>
                </c:pt>
                <c:pt idx="1">
                  <c:v>1.3298220263542828</c:v>
                </c:pt>
                <c:pt idx="2">
                  <c:v>1.3193497175161977</c:v>
                </c:pt>
                <c:pt idx="3">
                  <c:v>1.3094855364257774</c:v>
                </c:pt>
                <c:pt idx="4">
                  <c:v>1.3001871036455976</c:v>
                </c:pt>
                <c:pt idx="5">
                  <c:v>1.2914156625467725</c:v>
                </c:pt>
                <c:pt idx="6">
                  <c:v>1.2831357130197014</c:v>
                </c:pt>
                <c:pt idx="7">
                  <c:v>1.2753146876991046</c:v>
                </c:pt>
                <c:pt idx="8">
                  <c:v>1.2664932788919496</c:v>
                </c:pt>
                <c:pt idx="9">
                  <c:v>1.2595799142273405</c:v>
                </c:pt>
                <c:pt idx="10">
                  <c:v>1.253037825793804</c:v>
                </c:pt>
                <c:pt idx="11">
                  <c:v>1.2468439820415147</c:v>
                </c:pt>
                <c:pt idx="12">
                  <c:v>1.2409771008091315</c:v>
                </c:pt>
                <c:pt idx="13">
                  <c:v>1.2354174917411251</c:v>
                </c:pt>
                <c:pt idx="14">
                  <c:v>1.2301469150515345</c:v>
                </c:pt>
                <c:pt idx="15">
                  <c:v>1.2251484547241724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042216"/>
        <c:axId val="500043392"/>
      </c:scatterChart>
      <c:valAx>
        <c:axId val="5000422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00043392"/>
        <c:crosses val="autoZero"/>
        <c:crossBetween val="midCat"/>
      </c:valAx>
      <c:valAx>
        <c:axId val="50004339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50004221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7491.5667815449906</c:v>
                </c:pt>
                <c:pt idx="2">
                  <c:v>8389.2933721661811</c:v>
                </c:pt>
                <c:pt idx="3">
                  <c:v>11223.946888225439</c:v>
                </c:pt>
                <c:pt idx="4">
                  <c:v>1.8267716535433072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2344"/>
        <c:axId val="503732736"/>
      </c:scatterChart>
      <c:valAx>
        <c:axId val="50373234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503732736"/>
        <c:crosses val="autoZero"/>
        <c:crossBetween val="midCat"/>
      </c:valAx>
      <c:valAx>
        <c:axId val="5037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50373234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29600"/>
        <c:axId val="503730384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733520"/>
        <c:axId val="503733912"/>
      </c:lineChart>
      <c:catAx>
        <c:axId val="503733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03733912"/>
        <c:crosses val="autoZero"/>
        <c:auto val="1"/>
        <c:lblAlgn val="ctr"/>
        <c:lblOffset val="100"/>
        <c:tickMarkSkip val="1"/>
        <c:noMultiLvlLbl val="0"/>
      </c:catAx>
      <c:valAx>
        <c:axId val="503733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503733520"/>
        <c:crosses val="autoZero"/>
        <c:crossBetween val="between"/>
      </c:valAx>
      <c:catAx>
        <c:axId val="503729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30384"/>
        <c:crosses val="autoZero"/>
        <c:auto val="1"/>
        <c:lblAlgn val="ctr"/>
        <c:lblOffset val="100"/>
        <c:noMultiLvlLbl val="0"/>
      </c:catAx>
      <c:valAx>
        <c:axId val="5037303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372960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5480"/>
        <c:axId val="503735872"/>
      </c:scatterChart>
      <c:valAx>
        <c:axId val="503735480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503735872"/>
        <c:crosses val="autoZero"/>
        <c:crossBetween val="midCat"/>
      </c:valAx>
      <c:valAx>
        <c:axId val="50373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5037354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DD716CB9-D1C8-483E-AAC6-8803ECED8B1F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0146F0B6-BA0A-4508-BF97-449B56950F18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E4A19078-4E0C-43E6-AC21-491FB9DC2F36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C405AC-3A5E-4502-A5D8-1FC97FA6FE1C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8CFDC2F-91BA-4D5E-BF8D-59C5C06CD689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E43-48D9-B18E-246857AA18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B0609FE-A2CD-4696-B40F-2165052A3F7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E43-48D9-B18E-246857AA182C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6061A3B-CF22-4158-8584-1EDB35A911EB}" type="CELLRANGE">
                      <a:rPr lang="en-US"/>
                      <a:pPr>
                        <a:defRPr/>
                      </a:pPr>
                      <a:t>[CELLRANGE]</a:t>
                    </a:fld>
                    <a:endParaRPr lang="es-MX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s-MX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B84ECD85-C431-493F-A368-25F55A0018D6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4B9A648-F5C0-411B-8143-578CB79B58F8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D7D7D778-8EAC-4A06-AD96-A4E14159088B}" type="XVALUE">
                      <a:rPr lang="en-US" baseline="0"/>
                      <a:pPr>
                        <a:defRPr/>
                      </a:pPr>
                      <a:t>[VALOR DE X]</a:t>
                    </a:fld>
                    <a:r>
                      <a:rPr lang="en-US" baseline="0"/>
                      <a:t>, </a:t>
                    </a:r>
                    <a:fld id="{AC6900A8-6911-46A7-95B5-29AE5999493C}" type="YVALUE">
                      <a:rPr lang="en-US" baseline="0"/>
                      <a:pPr>
                        <a:defRPr/>
                      </a:pPr>
                      <a:t>[VALOR DE Y]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s-MX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6656"/>
        <c:axId val="503737048"/>
      </c:scatterChart>
      <c:valAx>
        <c:axId val="503736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503737048"/>
        <c:crosses val="autoZero"/>
        <c:crossBetween val="midCat"/>
      </c:valAx>
      <c:valAx>
        <c:axId val="503737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503736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0.313999999999998</c:v>
                </c:pt>
                <c:pt idx="2">
                  <c:v>0.62799999999999601</c:v>
                </c:pt>
                <c:pt idx="3">
                  <c:v>0.94199999999999395</c:v>
                </c:pt>
                <c:pt idx="4">
                  <c:v>1.255999999999992</c:v>
                </c:pt>
                <c:pt idx="5">
                  <c:v>1.5699999999999901</c:v>
                </c:pt>
                <c:pt idx="6">
                  <c:v>1.8839999999999881</c:v>
                </c:pt>
                <c:pt idx="7">
                  <c:v>2.1979999999999862</c:v>
                </c:pt>
                <c:pt idx="8">
                  <c:v>2.511999999999984</c:v>
                </c:pt>
                <c:pt idx="9">
                  <c:v>2.8259999999999819</c:v>
                </c:pt>
                <c:pt idx="10">
                  <c:v>3.1399999999999797</c:v>
                </c:pt>
                <c:pt idx="11">
                  <c:v>3.4539999999999775</c:v>
                </c:pt>
                <c:pt idx="12">
                  <c:v>3.7679999999999754</c:v>
                </c:pt>
                <c:pt idx="13">
                  <c:v>4.0819999999999732</c:v>
                </c:pt>
                <c:pt idx="14">
                  <c:v>4.3959999999999715</c:v>
                </c:pt>
                <c:pt idx="15">
                  <c:v>4.7099999999999698</c:v>
                </c:pt>
                <c:pt idx="16">
                  <c:v>5.023999999999968</c:v>
                </c:pt>
                <c:pt idx="17">
                  <c:v>5.3379999999999663</c:v>
                </c:pt>
                <c:pt idx="18">
                  <c:v>5.6519999999999646</c:v>
                </c:pt>
                <c:pt idx="19">
                  <c:v>5.9659999999999629</c:v>
                </c:pt>
                <c:pt idx="20">
                  <c:v>6.2799999999999612</c:v>
                </c:pt>
                <c:pt idx="21">
                  <c:v>6.5939999999999594</c:v>
                </c:pt>
                <c:pt idx="22">
                  <c:v>6.9079999999999577</c:v>
                </c:pt>
                <c:pt idx="23">
                  <c:v>7.221999999999956</c:v>
                </c:pt>
                <c:pt idx="24">
                  <c:v>7.5359999999999543</c:v>
                </c:pt>
                <c:pt idx="25">
                  <c:v>7.8499999999999526</c:v>
                </c:pt>
                <c:pt idx="26">
                  <c:v>8.16399999999995</c:v>
                </c:pt>
                <c:pt idx="27">
                  <c:v>8.4779999999999482</c:v>
                </c:pt>
                <c:pt idx="28">
                  <c:v>8.7919999999999465</c:v>
                </c:pt>
                <c:pt idx="29">
                  <c:v>9.1059999999999448</c:v>
                </c:pt>
                <c:pt idx="30">
                  <c:v>9.4199999999999431</c:v>
                </c:pt>
                <c:pt idx="31">
                  <c:v>9.7339999999999414</c:v>
                </c:pt>
                <c:pt idx="32">
                  <c:v>10.04799999999994</c:v>
                </c:pt>
                <c:pt idx="33">
                  <c:v>10.361999999999938</c:v>
                </c:pt>
                <c:pt idx="34">
                  <c:v>10.675999999999936</c:v>
                </c:pt>
                <c:pt idx="35">
                  <c:v>10.989999999999934</c:v>
                </c:pt>
                <c:pt idx="36">
                  <c:v>11.303999999999933</c:v>
                </c:pt>
                <c:pt idx="37">
                  <c:v>11.617999999999931</c:v>
                </c:pt>
                <c:pt idx="38">
                  <c:v>11.931999999999929</c:v>
                </c:pt>
                <c:pt idx="39">
                  <c:v>12.245999999999928</c:v>
                </c:pt>
                <c:pt idx="40">
                  <c:v>12.559999999999926</c:v>
                </c:pt>
                <c:pt idx="41">
                  <c:v>12.873999999999924</c:v>
                </c:pt>
                <c:pt idx="42">
                  <c:v>13.187999999999922</c:v>
                </c:pt>
                <c:pt idx="43">
                  <c:v>13.501999999999921</c:v>
                </c:pt>
                <c:pt idx="44">
                  <c:v>13.815999999999919</c:v>
                </c:pt>
                <c:pt idx="45">
                  <c:v>14.129999999999917</c:v>
                </c:pt>
                <c:pt idx="46">
                  <c:v>14.443999999999916</c:v>
                </c:pt>
                <c:pt idx="47">
                  <c:v>14.757999999999914</c:v>
                </c:pt>
                <c:pt idx="48">
                  <c:v>15.071999999999912</c:v>
                </c:pt>
                <c:pt idx="49">
                  <c:v>15.38599999999991</c:v>
                </c:pt>
                <c:pt idx="50">
                  <c:v>15.699999999999909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252.75082297314668</c:v>
                </c:pt>
                <c:pt idx="1">
                  <c:v>256.19795121520571</c:v>
                </c:pt>
                <c:pt idx="2">
                  <c:v>259.51936050554309</c:v>
                </c:pt>
                <c:pt idx="3">
                  <c:v>262.71505084415872</c:v>
                </c:pt>
                <c:pt idx="4">
                  <c:v>265.78502223105266</c:v>
                </c:pt>
                <c:pt idx="5">
                  <c:v>268.72927466622497</c:v>
                </c:pt>
                <c:pt idx="6">
                  <c:v>271.54780814967557</c:v>
                </c:pt>
                <c:pt idx="7">
                  <c:v>274.24062268140443</c:v>
                </c:pt>
                <c:pt idx="8">
                  <c:v>276.80771826141159</c:v>
                </c:pt>
                <c:pt idx="9">
                  <c:v>279.24909488969706</c:v>
                </c:pt>
                <c:pt idx="10">
                  <c:v>281.56475256626095</c:v>
                </c:pt>
                <c:pt idx="11">
                  <c:v>283.75469129110303</c:v>
                </c:pt>
                <c:pt idx="12">
                  <c:v>285.81891106422347</c:v>
                </c:pt>
                <c:pt idx="13">
                  <c:v>287.75741188562216</c:v>
                </c:pt>
                <c:pt idx="14">
                  <c:v>289.57019375529916</c:v>
                </c:pt>
                <c:pt idx="15">
                  <c:v>291.25725667325457</c:v>
                </c:pt>
                <c:pt idx="16">
                  <c:v>292.81860063948818</c:v>
                </c:pt>
                <c:pt idx="17">
                  <c:v>294.25422565400015</c:v>
                </c:pt>
                <c:pt idx="18">
                  <c:v>295.56413171679043</c:v>
                </c:pt>
                <c:pt idx="19">
                  <c:v>296.74831882785901</c:v>
                </c:pt>
                <c:pt idx="20">
                  <c:v>297.80678698720584</c:v>
                </c:pt>
                <c:pt idx="21">
                  <c:v>298.73953619483103</c:v>
                </c:pt>
                <c:pt idx="22">
                  <c:v>299.54656645073459</c:v>
                </c:pt>
                <c:pt idx="23">
                  <c:v>300.22787775491639</c:v>
                </c:pt>
                <c:pt idx="24">
                  <c:v>300.78347010737644</c:v>
                </c:pt>
                <c:pt idx="25">
                  <c:v>301.21334350811486</c:v>
                </c:pt>
                <c:pt idx="26">
                  <c:v>301.51749795713158</c:v>
                </c:pt>
                <c:pt idx="27">
                  <c:v>301.69593345442661</c:v>
                </c:pt>
                <c:pt idx="28">
                  <c:v>301.74865</c:v>
                </c:pt>
                <c:pt idx="29">
                  <c:v>301.67564759385169</c:v>
                </c:pt>
                <c:pt idx="30">
                  <c:v>301.47692623598158</c:v>
                </c:pt>
                <c:pt idx="31">
                  <c:v>301.15248592638983</c:v>
                </c:pt>
                <c:pt idx="32">
                  <c:v>300.70232666507644</c:v>
                </c:pt>
                <c:pt idx="33">
                  <c:v>300.1264484520413</c:v>
                </c:pt>
                <c:pt idx="34">
                  <c:v>299.42485128728453</c:v>
                </c:pt>
                <c:pt idx="35">
                  <c:v>298.597535170806</c:v>
                </c:pt>
                <c:pt idx="36">
                  <c:v>297.64450010260578</c:v>
                </c:pt>
                <c:pt idx="37">
                  <c:v>296.56574608268392</c:v>
                </c:pt>
                <c:pt idx="38">
                  <c:v>295.3612731110403</c:v>
                </c:pt>
                <c:pt idx="39">
                  <c:v>294.03108118767511</c:v>
                </c:pt>
                <c:pt idx="40">
                  <c:v>292.57517031258811</c:v>
                </c:pt>
                <c:pt idx="41">
                  <c:v>290.99354048577948</c:v>
                </c:pt>
                <c:pt idx="42">
                  <c:v>289.28619170724909</c:v>
                </c:pt>
                <c:pt idx="43">
                  <c:v>287.45312397699706</c:v>
                </c:pt>
                <c:pt idx="44">
                  <c:v>285.49433729502334</c:v>
                </c:pt>
                <c:pt idx="45">
                  <c:v>283.40983166132787</c:v>
                </c:pt>
                <c:pt idx="46">
                  <c:v>281.19960707591076</c:v>
                </c:pt>
                <c:pt idx="47">
                  <c:v>278.86366353877196</c:v>
                </c:pt>
                <c:pt idx="48">
                  <c:v>276.40200104991146</c:v>
                </c:pt>
                <c:pt idx="49">
                  <c:v>273.81461960932921</c:v>
                </c:pt>
                <c:pt idx="50">
                  <c:v>271.10151921702533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0776"/>
        <c:axId val="500042608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0.313999999999998</c:v>
                </c:pt>
                <c:pt idx="2">
                  <c:v>0.62799999999999601</c:v>
                </c:pt>
                <c:pt idx="3">
                  <c:v>0.94199999999999395</c:v>
                </c:pt>
                <c:pt idx="4">
                  <c:v>1.255999999999992</c:v>
                </c:pt>
                <c:pt idx="5">
                  <c:v>1.5699999999999901</c:v>
                </c:pt>
                <c:pt idx="6">
                  <c:v>1.8839999999999881</c:v>
                </c:pt>
                <c:pt idx="7">
                  <c:v>2.1979999999999862</c:v>
                </c:pt>
                <c:pt idx="8">
                  <c:v>2.511999999999984</c:v>
                </c:pt>
                <c:pt idx="9">
                  <c:v>2.8259999999999819</c:v>
                </c:pt>
                <c:pt idx="10">
                  <c:v>3.1399999999999797</c:v>
                </c:pt>
                <c:pt idx="11">
                  <c:v>3.4539999999999775</c:v>
                </c:pt>
                <c:pt idx="12">
                  <c:v>3.7679999999999754</c:v>
                </c:pt>
                <c:pt idx="13">
                  <c:v>4.0819999999999732</c:v>
                </c:pt>
                <c:pt idx="14">
                  <c:v>4.3959999999999715</c:v>
                </c:pt>
                <c:pt idx="15">
                  <c:v>4.7099999999999698</c:v>
                </c:pt>
                <c:pt idx="16">
                  <c:v>5.023999999999968</c:v>
                </c:pt>
                <c:pt idx="17">
                  <c:v>5.3379999999999663</c:v>
                </c:pt>
                <c:pt idx="18">
                  <c:v>5.6519999999999646</c:v>
                </c:pt>
                <c:pt idx="19">
                  <c:v>5.9659999999999629</c:v>
                </c:pt>
                <c:pt idx="20">
                  <c:v>6.2799999999999612</c:v>
                </c:pt>
                <c:pt idx="21">
                  <c:v>6.5939999999999594</c:v>
                </c:pt>
                <c:pt idx="22">
                  <c:v>6.9079999999999577</c:v>
                </c:pt>
                <c:pt idx="23">
                  <c:v>7.221999999999956</c:v>
                </c:pt>
                <c:pt idx="24">
                  <c:v>7.5359999999999543</c:v>
                </c:pt>
                <c:pt idx="25">
                  <c:v>7.8499999999999526</c:v>
                </c:pt>
                <c:pt idx="26">
                  <c:v>8.16399999999995</c:v>
                </c:pt>
                <c:pt idx="27">
                  <c:v>8.4779999999999482</c:v>
                </c:pt>
                <c:pt idx="28">
                  <c:v>8.7919999999999465</c:v>
                </c:pt>
                <c:pt idx="29">
                  <c:v>9.1059999999999448</c:v>
                </c:pt>
                <c:pt idx="30">
                  <c:v>9.4199999999999431</c:v>
                </c:pt>
                <c:pt idx="31">
                  <c:v>9.7339999999999414</c:v>
                </c:pt>
                <c:pt idx="32">
                  <c:v>10.04799999999994</c:v>
                </c:pt>
                <c:pt idx="33">
                  <c:v>10.361999999999938</c:v>
                </c:pt>
                <c:pt idx="34">
                  <c:v>10.675999999999936</c:v>
                </c:pt>
                <c:pt idx="35">
                  <c:v>10.989999999999934</c:v>
                </c:pt>
                <c:pt idx="36">
                  <c:v>11.303999999999933</c:v>
                </c:pt>
                <c:pt idx="37">
                  <c:v>11.617999999999931</c:v>
                </c:pt>
                <c:pt idx="38">
                  <c:v>11.931999999999929</c:v>
                </c:pt>
                <c:pt idx="39">
                  <c:v>12.245999999999928</c:v>
                </c:pt>
                <c:pt idx="40">
                  <c:v>12.559999999999926</c:v>
                </c:pt>
                <c:pt idx="41">
                  <c:v>12.873999999999924</c:v>
                </c:pt>
                <c:pt idx="42">
                  <c:v>13.187999999999922</c:v>
                </c:pt>
                <c:pt idx="43">
                  <c:v>13.501999999999921</c:v>
                </c:pt>
                <c:pt idx="44">
                  <c:v>13.815999999999919</c:v>
                </c:pt>
                <c:pt idx="45">
                  <c:v>14.129999999999917</c:v>
                </c:pt>
                <c:pt idx="46">
                  <c:v>14.443999999999916</c:v>
                </c:pt>
                <c:pt idx="47">
                  <c:v>14.757999999999914</c:v>
                </c:pt>
                <c:pt idx="48">
                  <c:v>15.071999999999912</c:v>
                </c:pt>
                <c:pt idx="49">
                  <c:v>15.38599999999991</c:v>
                </c:pt>
                <c:pt idx="50">
                  <c:v>15.699999999999909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15.700000000000001</c:v>
                </c:pt>
                <c:pt idx="1">
                  <c:v>15.386000000000003</c:v>
                </c:pt>
                <c:pt idx="2">
                  <c:v>15.072000000000005</c:v>
                </c:pt>
                <c:pt idx="3">
                  <c:v>14.758000000000006</c:v>
                </c:pt>
                <c:pt idx="4">
                  <c:v>14.44400000000001</c:v>
                </c:pt>
                <c:pt idx="5">
                  <c:v>14.130000000000011</c:v>
                </c:pt>
                <c:pt idx="6">
                  <c:v>13.816000000000013</c:v>
                </c:pt>
                <c:pt idx="7">
                  <c:v>13.502000000000015</c:v>
                </c:pt>
                <c:pt idx="8">
                  <c:v>13.188000000000017</c:v>
                </c:pt>
                <c:pt idx="9">
                  <c:v>12.87400000000002</c:v>
                </c:pt>
                <c:pt idx="10">
                  <c:v>12.560000000000022</c:v>
                </c:pt>
                <c:pt idx="11">
                  <c:v>12.246000000000024</c:v>
                </c:pt>
                <c:pt idx="12">
                  <c:v>11.932000000000025</c:v>
                </c:pt>
                <c:pt idx="13">
                  <c:v>11.618000000000027</c:v>
                </c:pt>
                <c:pt idx="14">
                  <c:v>11.30400000000003</c:v>
                </c:pt>
                <c:pt idx="15">
                  <c:v>10.99000000000003</c:v>
                </c:pt>
                <c:pt idx="16">
                  <c:v>10.676000000000034</c:v>
                </c:pt>
                <c:pt idx="17">
                  <c:v>10.362000000000034</c:v>
                </c:pt>
                <c:pt idx="18">
                  <c:v>10.048000000000037</c:v>
                </c:pt>
                <c:pt idx="19">
                  <c:v>9.7340000000000373</c:v>
                </c:pt>
                <c:pt idx="20">
                  <c:v>9.4200000000000408</c:v>
                </c:pt>
                <c:pt idx="21">
                  <c:v>9.1060000000000407</c:v>
                </c:pt>
                <c:pt idx="22">
                  <c:v>8.7920000000000442</c:v>
                </c:pt>
                <c:pt idx="23">
                  <c:v>8.4780000000000442</c:v>
                </c:pt>
                <c:pt idx="24">
                  <c:v>8.1640000000000477</c:v>
                </c:pt>
                <c:pt idx="25">
                  <c:v>7.8500000000000476</c:v>
                </c:pt>
                <c:pt idx="26">
                  <c:v>7.5360000000000511</c:v>
                </c:pt>
                <c:pt idx="27">
                  <c:v>7.2220000000000546</c:v>
                </c:pt>
                <c:pt idx="28">
                  <c:v>6.9080000000000545</c:v>
                </c:pt>
                <c:pt idx="29">
                  <c:v>6.5940000000000545</c:v>
                </c:pt>
                <c:pt idx="30">
                  <c:v>6.280000000000058</c:v>
                </c:pt>
                <c:pt idx="31">
                  <c:v>5.9660000000000615</c:v>
                </c:pt>
                <c:pt idx="32">
                  <c:v>5.6520000000000614</c:v>
                </c:pt>
                <c:pt idx="33">
                  <c:v>5.3380000000000614</c:v>
                </c:pt>
                <c:pt idx="34">
                  <c:v>5.0240000000000649</c:v>
                </c:pt>
                <c:pt idx="35">
                  <c:v>4.7100000000000684</c:v>
                </c:pt>
                <c:pt idx="36">
                  <c:v>4.3960000000000683</c:v>
                </c:pt>
                <c:pt idx="37">
                  <c:v>4.0820000000000682</c:v>
                </c:pt>
                <c:pt idx="38">
                  <c:v>3.7680000000000717</c:v>
                </c:pt>
                <c:pt idx="39">
                  <c:v>3.4540000000000752</c:v>
                </c:pt>
                <c:pt idx="40">
                  <c:v>3.1400000000000752</c:v>
                </c:pt>
                <c:pt idx="41">
                  <c:v>2.8260000000000751</c:v>
                </c:pt>
                <c:pt idx="42">
                  <c:v>2.5120000000000786</c:v>
                </c:pt>
                <c:pt idx="43">
                  <c:v>2.1980000000000821</c:v>
                </c:pt>
                <c:pt idx="44">
                  <c:v>1.8840000000000821</c:v>
                </c:pt>
                <c:pt idx="45">
                  <c:v>1.570000000000082</c:v>
                </c:pt>
                <c:pt idx="46">
                  <c:v>1.2560000000000855</c:v>
                </c:pt>
                <c:pt idx="47">
                  <c:v>0.94200000000008899</c:v>
                </c:pt>
                <c:pt idx="48">
                  <c:v>0.62800000000008893</c:v>
                </c:pt>
                <c:pt idx="49">
                  <c:v>0.31400000000008887</c:v>
                </c:pt>
                <c:pt idx="50">
                  <c:v>9.2370555648813024E-14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041432"/>
        <c:axId val="500040648"/>
      </c:scatterChart>
      <c:valAx>
        <c:axId val="50373077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0042608"/>
        <c:crosses val="autoZero"/>
        <c:crossBetween val="midCat"/>
        <c:majorUnit val="2"/>
      </c:valAx>
      <c:valAx>
        <c:axId val="50004260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730776"/>
        <c:crosses val="autoZero"/>
        <c:crossBetween val="midCat"/>
      </c:valAx>
      <c:valAx>
        <c:axId val="50004143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500040648"/>
        <c:crosses val="autoZero"/>
        <c:crossBetween val="midCat"/>
      </c:valAx>
      <c:valAx>
        <c:axId val="500040648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0041432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4.735600265251637E-3</c:v>
                </c:pt>
                <c:pt idx="2">
                  <c:v>6.4169009459614105E-3</c:v>
                </c:pt>
                <c:pt idx="3">
                  <c:v>7.922147485789871E-3</c:v>
                </c:pt>
                <c:pt idx="4">
                  <c:v>9.3483433301025931E-3</c:v>
                </c:pt>
                <c:pt idx="5">
                  <c:v>1.0730713710674373E-2</c:v>
                </c:pt>
                <c:pt idx="6" formatCode="0.00000">
                  <c:v>1.2086331345096476E-2</c:v>
                </c:pt>
                <c:pt idx="7" formatCode="0.00000">
                  <c:v>1.3424695678083468E-2</c:v>
                </c:pt>
                <c:pt idx="8">
                  <c:v>1.4751526310783027E-2</c:v>
                </c:pt>
                <c:pt idx="9">
                  <c:v>1.6070440763021381E-2</c:v>
                </c:pt>
                <c:pt idx="10">
                  <c:v>1.7383802335225042E-2</c:v>
                </c:pt>
                <c:pt idx="11">
                  <c:v>1.869318950548398E-2</c:v>
                </c:pt>
                <c:pt idx="12">
                  <c:v>1.9999673157608824E-2</c:v>
                </c:pt>
                <c:pt idx="13">
                  <c:v>2.1303988121789443E-2</c:v>
                </c:pt>
                <c:pt idx="14">
                  <c:v>2.2606642972872501E-2</c:v>
                </c:pt>
                <c:pt idx="15">
                  <c:v>2.3907992068742487E-2</c:v>
                </c:pt>
                <c:pt idx="16">
                  <c:v>2.5208283682068761E-2</c:v>
                </c:pt>
                <c:pt idx="17">
                  <c:v>2.6507692596177801E-2</c:v>
                </c:pt>
                <c:pt idx="18">
                  <c:v>2.7806342404865424E-2</c:v>
                </c:pt>
                <c:pt idx="19">
                  <c:v>2.9104320887172842E-2</c:v>
                </c:pt>
                <c:pt idx="20">
                  <c:v>3.0401690672002019E-2</c:v>
                </c:pt>
                <c:pt idx="21">
                  <c:v>3.1698496671435497E-2</c:v>
                </c:pt>
                <c:pt idx="22">
                  <c:v>3.2994771282436872E-2</c:v>
                </c:pt>
                <c:pt idx="23">
                  <c:v>3.4290538039126343E-2</c:v>
                </c:pt>
                <c:pt idx="24">
                  <c:v>3.5585814184622318E-2</c:v>
                </c:pt>
                <c:pt idx="25">
                  <c:v>3.6880612486758287E-2</c:v>
                </c:pt>
                <c:pt idx="26">
                  <c:v>3.8174942522997045E-2</c:v>
                </c:pt>
                <c:pt idx="27">
                  <c:v>3.9468811591703318E-2</c:v>
                </c:pt>
                <c:pt idx="28">
                  <c:v>4.0762225359757105E-2</c:v>
                </c:pt>
                <c:pt idx="29">
                  <c:v>4.2055188323697854E-2</c:v>
                </c:pt>
                <c:pt idx="30">
                  <c:v>4.3347704138711231E-2</c:v>
                </c:pt>
                <c:pt idx="31">
                  <c:v>4.4639775853765502E-2</c:v>
                </c:pt>
                <c:pt idx="32">
                  <c:v>4.5931406079971974E-2</c:v>
                </c:pt>
                <c:pt idx="33">
                  <c:v>4.7222597111345944E-2</c:v>
                </c:pt>
                <c:pt idx="34">
                  <c:v>4.8513351011576576E-2</c:v>
                </c:pt>
                <c:pt idx="35">
                  <c:v>4.9803669676480158E-2</c:v>
                </c:pt>
                <c:pt idx="36">
                  <c:v>5.1093554879028336E-2</c:v>
                </c:pt>
                <c:pt idx="37">
                  <c:v>5.2383008301868081E-2</c:v>
                </c:pt>
                <c:pt idx="38">
                  <c:v>5.367203156084787E-2</c:v>
                </c:pt>
                <c:pt idx="39">
                  <c:v>5.4960626222066537E-2</c:v>
                </c:pt>
                <c:pt idx="40">
                  <c:v>5.6248793814249215E-2</c:v>
                </c:pt>
                <c:pt idx="41">
                  <c:v>5.753653583774717E-2</c:v>
                </c:pt>
                <c:pt idx="42">
                  <c:v>5.8823853771093698E-2</c:v>
                </c:pt>
                <c:pt idx="43">
                  <c:v>6.0110749075789033E-2</c:v>
                </c:pt>
                <c:pt idx="44">
                  <c:v>6.1397223199799511E-2</c:v>
                </c:pt>
                <c:pt idx="45">
                  <c:v>6.2683277580121197E-2</c:v>
                </c:pt>
                <c:pt idx="46">
                  <c:v>6.3968913644662978E-2</c:v>
                </c:pt>
                <c:pt idx="47">
                  <c:v>6.5254132813632695E-2</c:v>
                </c:pt>
                <c:pt idx="48">
                  <c:v>6.65389365005606E-2</c:v>
                </c:pt>
                <c:pt idx="49">
                  <c:v>6.7823326113057275E-2</c:v>
                </c:pt>
                <c:pt idx="50">
                  <c:v>6.9107303053377131E-2</c:v>
                </c:pt>
                <c:pt idx="51">
                  <c:v>7.0390868718839025E-2</c:v>
                </c:pt>
                <c:pt idx="52">
                  <c:v>7.1674024502141928E-2</c:v>
                </c:pt>
                <c:pt idx="53">
                  <c:v>7.2956771791603717E-2</c:v>
                </c:pt>
                <c:pt idx="54">
                  <c:v>7.4239111971342656E-2</c:v>
                </c:pt>
                <c:pt idx="55">
                  <c:v>7.5521046421416965E-2</c:v>
                </c:pt>
                <c:pt idx="56">
                  <c:v>7.6802576517933319E-2</c:v>
                </c:pt>
                <c:pt idx="57">
                  <c:v>7.8083703633132315E-2</c:v>
                </c:pt>
                <c:pt idx="58">
                  <c:v>7.9364429135456854E-2</c:v>
                </c:pt>
                <c:pt idx="59">
                  <c:v>8.0644754389607665E-2</c:v>
                </c:pt>
                <c:pt idx="60">
                  <c:v>8.1924680756589568E-2</c:v>
                </c:pt>
                <c:pt idx="61">
                  <c:v>8.3204209593750494E-2</c:v>
                </c:pt>
                <c:pt idx="62">
                  <c:v>8.4483342254815325E-2</c:v>
                </c:pt>
                <c:pt idx="63">
                  <c:v>8.576208008991569E-2</c:v>
                </c:pt>
                <c:pt idx="64">
                  <c:v>8.7040424445616868E-2</c:v>
                </c:pt>
                <c:pt idx="65">
                  <c:v>8.8318376664942105E-2</c:v>
                </c:pt>
                <c:pt idx="66">
                  <c:v>8.9595938087395771E-2</c:v>
                </c:pt>
                <c:pt idx="67">
                  <c:v>9.0873110048984629E-2</c:v>
                </c:pt>
                <c:pt idx="68">
                  <c:v>9.2149893882238446E-2</c:v>
                </c:pt>
                <c:pt idx="69">
                  <c:v>9.3426290916229726E-2</c:v>
                </c:pt>
                <c:pt idx="70">
                  <c:v>9.4702302476592892E-2</c:v>
                </c:pt>
                <c:pt idx="71">
                  <c:v>9.5977929885542712E-2</c:v>
                </c:pt>
                <c:pt idx="72">
                  <c:v>9.7253174461892772E-2</c:v>
                </c:pt>
                <c:pt idx="73">
                  <c:v>9.8528037521073294E-2</c:v>
                </c:pt>
                <c:pt idx="74">
                  <c:v>9.9802520375148751E-2</c:v>
                </c:pt>
                <c:pt idx="75">
                  <c:v>0.10107662433283546</c:v>
                </c:pt>
                <c:pt idx="76">
                  <c:v>0.1023503506995187</c:v>
                </c:pt>
                <c:pt idx="77">
                  <c:v>0.10362370077726991</c:v>
                </c:pt>
                <c:pt idx="78">
                  <c:v>0.10489667586486356</c:v>
                </c:pt>
                <c:pt idx="79">
                  <c:v>0.10616927725779403</c:v>
                </c:pt>
                <c:pt idx="80">
                  <c:v>0.10744150624829225</c:v>
                </c:pt>
                <c:pt idx="81">
                  <c:v>0.10871336412534234</c:v>
                </c:pt>
                <c:pt idx="82">
                  <c:v>0.10998485217469804</c:v>
                </c:pt>
                <c:pt idx="83">
                  <c:v>0.11125597167889914</c:v>
                </c:pt>
                <c:pt idx="84">
                  <c:v>0.11252672391728767</c:v>
                </c:pt>
                <c:pt idx="85">
                  <c:v>0.11379711016602417</c:v>
                </c:pt>
                <c:pt idx="86">
                  <c:v>0.11506713169810379</c:v>
                </c:pt>
                <c:pt idx="87">
                  <c:v>0.11633678978337218</c:v>
                </c:pt>
                <c:pt idx="88">
                  <c:v>0.11760608568854151</c:v>
                </c:pt>
                <c:pt idx="89">
                  <c:v>0.11887502067720623</c:v>
                </c:pt>
                <c:pt idx="90">
                  <c:v>0.12014359600985897</c:v>
                </c:pt>
                <c:pt idx="91">
                  <c:v>0.12141181294390595</c:v>
                </c:pt>
                <c:pt idx="92">
                  <c:v>0.12267967273368274</c:v>
                </c:pt>
                <c:pt idx="93">
                  <c:v>0.12394717663046972</c:v>
                </c:pt>
                <c:pt idx="94">
                  <c:v>0.12521432588250744</c:v>
                </c:pt>
                <c:pt idx="95">
                  <c:v>0.126481121735012</c:v>
                </c:pt>
                <c:pt idx="96">
                  <c:v>0.12774756543019031</c:v>
                </c:pt>
                <c:pt idx="97">
                  <c:v>0.12901365820725522</c:v>
                </c:pt>
                <c:pt idx="98">
                  <c:v>0.13027940130244064</c:v>
                </c:pt>
                <c:pt idx="99">
                  <c:v>0.13154479594901661</c:v>
                </c:pt>
                <c:pt idx="100">
                  <c:v>0.13280984337730417</c:v>
                </c:pt>
                <c:pt idx="101">
                  <c:v>0.13407454481469025</c:v>
                </c:pt>
                <c:pt idx="102">
                  <c:v>0.13533890148564237</c:v>
                </c:pt>
                <c:pt idx="103">
                  <c:v>0.13660291461172355</c:v>
                </c:pt>
                <c:pt idx="104">
                  <c:v>0.13786658541160676</c:v>
                </c:pt>
                <c:pt idx="105">
                  <c:v>0.13912991510108957</c:v>
                </c:pt>
                <c:pt idx="106">
                  <c:v>0.14039290489310866</c:v>
                </c:pt>
                <c:pt idx="107">
                  <c:v>0.14165555599775415</c:v>
                </c:pt>
                <c:pt idx="108">
                  <c:v>0.14291786962228401</c:v>
                </c:pt>
                <c:pt idx="109">
                  <c:v>0.14417984697113834</c:v>
                </c:pt>
                <c:pt idx="110">
                  <c:v>0.14544148924595349</c:v>
                </c:pt>
                <c:pt idx="111">
                  <c:v>0.14670279764557626</c:v>
                </c:pt>
                <c:pt idx="112">
                  <c:v>0.14796377336607797</c:v>
                </c:pt>
                <c:pt idx="113">
                  <c:v>0.14922441760076832</c:v>
                </c:pt>
                <c:pt idx="114">
                  <c:v>0.15048473154020953</c:v>
                </c:pt>
                <c:pt idx="115">
                  <c:v>0.15174471637222989</c:v>
                </c:pt>
                <c:pt idx="116">
                  <c:v>0.15300437328193778</c:v>
                </c:pt>
                <c:pt idx="117">
                  <c:v>0.15426370345173535</c:v>
                </c:pt>
                <c:pt idx="118">
                  <c:v>0.15552270806133198</c:v>
                </c:pt>
                <c:pt idx="119">
                  <c:v>0.15678138828775812</c:v>
                </c:pt>
                <c:pt idx="120">
                  <c:v>0.15803974530537854</c:v>
                </c:pt>
                <c:pt idx="121">
                  <c:v>0.15929778028590594</c:v>
                </c:pt>
                <c:pt idx="122">
                  <c:v>0.16055549439841429</c:v>
                </c:pt>
                <c:pt idx="123">
                  <c:v>0.1618128888093521</c:v>
                </c:pt>
                <c:pt idx="124">
                  <c:v>0.16306996468255566</c:v>
                </c:pt>
                <c:pt idx="125">
                  <c:v>0.16432672317926231</c:v>
                </c:pt>
                <c:pt idx="126">
                  <c:v>0.16558316545812343</c:v>
                </c:pt>
                <c:pt idx="127">
                  <c:v>0.16683929267521755</c:v>
                </c:pt>
                <c:pt idx="128">
                  <c:v>0.16809510598406335</c:v>
                </c:pt>
                <c:pt idx="129">
                  <c:v>0.16935060653563253</c:v>
                </c:pt>
                <c:pt idx="130">
                  <c:v>0.17060579547836274</c:v>
                </c:pt>
                <c:pt idx="131">
                  <c:v>0.1718606739581704</c:v>
                </c:pt>
                <c:pt idx="132">
                  <c:v>0.1731152431184633</c:v>
                </c:pt>
                <c:pt idx="133">
                  <c:v>0.17436950410015339</c:v>
                </c:pt>
                <c:pt idx="134">
                  <c:v>0.17562345804166937</c:v>
                </c:pt>
                <c:pt idx="135">
                  <c:v>0.17687710607896928</c:v>
                </c:pt>
                <c:pt idx="136">
                  <c:v>0.17813044934555292</c:v>
                </c:pt>
                <c:pt idx="137">
                  <c:v>0.1793834889724743</c:v>
                </c:pt>
                <c:pt idx="138">
                  <c:v>0.18063622608835408</c:v>
                </c:pt>
                <c:pt idx="139">
                  <c:v>0.18188866181939184</c:v>
                </c:pt>
                <c:pt idx="140">
                  <c:v>0.18314079728937838</c:v>
                </c:pt>
                <c:pt idx="141">
                  <c:v>0.18439263361970779</c:v>
                </c:pt>
                <c:pt idx="142">
                  <c:v>0.18564417192938978</c:v>
                </c:pt>
                <c:pt idx="143">
                  <c:v>0.18689541333506171</c:v>
                </c:pt>
                <c:pt idx="144">
                  <c:v>0.18814635895100051</c:v>
                </c:pt>
                <c:pt idx="145">
                  <c:v>0.18939700988913477</c:v>
                </c:pt>
                <c:pt idx="146">
                  <c:v>0.19064736725905659</c:v>
                </c:pt>
                <c:pt idx="147">
                  <c:v>0.19189743216803351</c:v>
                </c:pt>
                <c:pt idx="148">
                  <c:v>0.19314720572102029</c:v>
                </c:pt>
                <c:pt idx="149">
                  <c:v>0.19439668902067062</c:v>
                </c:pt>
                <c:pt idx="150">
                  <c:v>0.19564588316734888</c:v>
                </c:pt>
                <c:pt idx="151">
                  <c:v>0.19689478925914172</c:v>
                </c:pt>
                <c:pt idx="152">
                  <c:v>0.1981434083918697</c:v>
                </c:pt>
                <c:pt idx="153">
                  <c:v>0.19939174165909881</c:v>
                </c:pt>
                <c:pt idx="154">
                  <c:v>0.20063979015215197</c:v>
                </c:pt>
                <c:pt idx="155">
                  <c:v>0.2018875549601204</c:v>
                </c:pt>
                <c:pt idx="156">
                  <c:v>0.20313503716987508</c:v>
                </c:pt>
                <c:pt idx="157">
                  <c:v>0.20438223786607801</c:v>
                </c:pt>
                <c:pt idx="158">
                  <c:v>0.20562915813119356</c:v>
                </c:pt>
                <c:pt idx="159">
                  <c:v>0.20687579904549963</c:v>
                </c:pt>
                <c:pt idx="160">
                  <c:v>0.20812216168709879</c:v>
                </c:pt>
                <c:pt idx="161">
                  <c:v>0.2093682471319295</c:v>
                </c:pt>
                <c:pt idx="162">
                  <c:v>0.21061405645377712</c:v>
                </c:pt>
                <c:pt idx="163">
                  <c:v>0.21185959072428495</c:v>
                </c:pt>
                <c:pt idx="164">
                  <c:v>0.2131048510129652</c:v>
                </c:pt>
                <c:pt idx="165">
                  <c:v>0.21434983838720989</c:v>
                </c:pt>
                <c:pt idx="166">
                  <c:v>0.21559455391230181</c:v>
                </c:pt>
                <c:pt idx="167">
                  <c:v>0.21683899865142522</c:v>
                </c:pt>
                <c:pt idx="168">
                  <c:v>0.21808317366567673</c:v>
                </c:pt>
                <c:pt idx="169">
                  <c:v>0.21932708001407594</c:v>
                </c:pt>
                <c:pt idx="170">
                  <c:v>0.22057071875357623</c:v>
                </c:pt>
                <c:pt idx="171">
                  <c:v>0.22181409093907531</c:v>
                </c:pt>
                <c:pt idx="172">
                  <c:v>0.22305719762342585</c:v>
                </c:pt>
                <c:pt idx="173">
                  <c:v>0.22430003985744601</c:v>
                </c:pt>
                <c:pt idx="174">
                  <c:v>0.22554261868992995</c:v>
                </c:pt>
                <c:pt idx="175">
                  <c:v>0.22678493516765824</c:v>
                </c:pt>
                <c:pt idx="176">
                  <c:v>0.2280269903354083</c:v>
                </c:pt>
                <c:pt idx="177">
                  <c:v>0.22926878523596478</c:v>
                </c:pt>
                <c:pt idx="178">
                  <c:v>0.2305103209101298</c:v>
                </c:pt>
                <c:pt idx="179">
                  <c:v>0.23175159839673329</c:v>
                </c:pt>
                <c:pt idx="180">
                  <c:v>0.23299261873264315</c:v>
                </c:pt>
                <c:pt idx="181">
                  <c:v>0.23423338295277554</c:v>
                </c:pt>
                <c:pt idx="182">
                  <c:v>0.23547389209010489</c:v>
                </c:pt>
                <c:pt idx="183">
                  <c:v>0.23671414717567404</c:v>
                </c:pt>
                <c:pt idx="184">
                  <c:v>0.23795414923860436</c:v>
                </c:pt>
                <c:pt idx="185">
                  <c:v>0.23919389930610566</c:v>
                </c:pt>
                <c:pt idx="186">
                  <c:v>0.24043339840348621</c:v>
                </c:pt>
                <c:pt idx="187">
                  <c:v>0.2416726475541626</c:v>
                </c:pt>
                <c:pt idx="188">
                  <c:v>0.2429116477796697</c:v>
                </c:pt>
                <c:pt idx="189">
                  <c:v>0.24415040009967046</c:v>
                </c:pt>
                <c:pt idx="190">
                  <c:v>0.24538890553196574</c:v>
                </c:pt>
                <c:pt idx="191">
                  <c:v>0.24662716509250399</c:v>
                </c:pt>
                <c:pt idx="192">
                  <c:v>0.24786517979539102</c:v>
                </c:pt>
                <c:pt idx="193">
                  <c:v>0.24910295065289972</c:v>
                </c:pt>
                <c:pt idx="194">
                  <c:v>0.25034047867547959</c:v>
                </c:pt>
                <c:pt idx="195">
                  <c:v>0.25157776487176636</c:v>
                </c:pt>
                <c:pt idx="196">
                  <c:v>0.25281481024859165</c:v>
                </c:pt>
                <c:pt idx="197">
                  <c:v>0.25405161581099234</c:v>
                </c:pt>
                <c:pt idx="198">
                  <c:v>0.25528818256222019</c:v>
                </c:pt>
                <c:pt idx="199">
                  <c:v>0.25652451150375111</c:v>
                </c:pt>
                <c:pt idx="200">
                  <c:v>0.25776060363529463</c:v>
                </c:pt>
                <c:pt idx="201">
                  <c:v>0.25899645995480336</c:v>
                </c:pt>
                <c:pt idx="202">
                  <c:v>0.2602320814584822</c:v>
                </c:pt>
                <c:pt idx="203">
                  <c:v>0.26146746914079766</c:v>
                </c:pt>
                <c:pt idx="204">
                  <c:v>0.26270262399448702</c:v>
                </c:pt>
                <c:pt idx="205">
                  <c:v>0.26393754701056765</c:v>
                </c:pt>
                <c:pt idx="206">
                  <c:v>0.2651722391783462</c:v>
                </c:pt>
                <c:pt idx="207">
                  <c:v>0.26640670148542761</c:v>
                </c:pt>
                <c:pt idx="208">
                  <c:v>0.26764093491772428</c:v>
                </c:pt>
                <c:pt idx="209">
                  <c:v>0.26887494045946514</c:v>
                </c:pt>
                <c:pt idx="210">
                  <c:v>0.27010871909320466</c:v>
                </c:pt>
                <c:pt idx="211">
                  <c:v>0.27134227179983189</c:v>
                </c:pt>
                <c:pt idx="212">
                  <c:v>0.27257559955857924</c:v>
                </c:pt>
                <c:pt idx="213">
                  <c:v>0.27380870334703161</c:v>
                </c:pt>
                <c:pt idx="214">
                  <c:v>0.27504158414113516</c:v>
                </c:pt>
                <c:pt idx="215">
                  <c:v>0.27627424291520614</c:v>
                </c:pt>
                <c:pt idx="216">
                  <c:v>0.27750668064193978</c:v>
                </c:pt>
                <c:pt idx="217">
                  <c:v>0.27873889829241905</c:v>
                </c:pt>
                <c:pt idx="218">
                  <c:v>0.27997089683612336</c:v>
                </c:pt>
                <c:pt idx="219">
                  <c:v>0.28120267724093723</c:v>
                </c:pt>
                <c:pt idx="220">
                  <c:v>0.28243424047315918</c:v>
                </c:pt>
                <c:pt idx="221">
                  <c:v>0.28366558749751003</c:v>
                </c:pt>
                <c:pt idx="222">
                  <c:v>0.28489671927714189</c:v>
                </c:pt>
                <c:pt idx="223">
                  <c:v>0.28612763677364639</c:v>
                </c:pt>
                <c:pt idx="224">
                  <c:v>0.28735834094706347</c:v>
                </c:pt>
                <c:pt idx="225">
                  <c:v>0.28858883275588976</c:v>
                </c:pt>
                <c:pt idx="226">
                  <c:v>0.28981911315708714</c:v>
                </c:pt>
                <c:pt idx="227">
                  <c:v>0.29104918310609107</c:v>
                </c:pt>
                <c:pt idx="228">
                  <c:v>0.29227904355681916</c:v>
                </c:pt>
                <c:pt idx="229">
                  <c:v>0.29350869546167946</c:v>
                </c:pt>
                <c:pt idx="230">
                  <c:v>0.29473813977157876</c:v>
                </c:pt>
                <c:pt idx="231">
                  <c:v>0.29596737743593099</c:v>
                </c:pt>
                <c:pt idx="232">
                  <c:v>0.29719640940266556</c:v>
                </c:pt>
                <c:pt idx="233">
                  <c:v>0.2984252366182355</c:v>
                </c:pt>
                <c:pt idx="234">
                  <c:v>0.29965386002762567</c:v>
                </c:pt>
                <c:pt idx="235">
                  <c:v>0.30088228057436112</c:v>
                </c:pt>
                <c:pt idx="236">
                  <c:v>0.30211049920051508</c:v>
                </c:pt>
                <c:pt idx="237">
                  <c:v>0.30333851684671725</c:v>
                </c:pt>
                <c:pt idx="238">
                  <c:v>0.30456633445216175</c:v>
                </c:pt>
                <c:pt idx="239">
                  <c:v>0.30579395295461526</c:v>
                </c:pt>
                <c:pt idx="240">
                  <c:v>0.30702137329042517</c:v>
                </c:pt>
                <c:pt idx="241">
                  <c:v>0.30824859639452745</c:v>
                </c:pt>
                <c:pt idx="242">
                  <c:v>0.30947562320045474</c:v>
                </c:pt>
                <c:pt idx="243">
                  <c:v>0.31070245464034424</c:v>
                </c:pt>
                <c:pt idx="244">
                  <c:v>0.31192909164494559</c:v>
                </c:pt>
                <c:pt idx="245">
                  <c:v>0.31315553514362898</c:v>
                </c:pt>
                <c:pt idx="246">
                  <c:v>0.31438178606439288</c:v>
                </c:pt>
                <c:pt idx="247">
                  <c:v>0.31560784533387182</c:v>
                </c:pt>
                <c:pt idx="248">
                  <c:v>0.31683371387734438</c:v>
                </c:pt>
                <c:pt idx="249">
                  <c:v>0.31805939261874078</c:v>
                </c:pt>
                <c:pt idx="250">
                  <c:v>0.3192848824806509</c:v>
                </c:pt>
                <c:pt idx="251">
                  <c:v>0.32051018438433176</c:v>
                </c:pt>
                <c:pt idx="252">
                  <c:v>0.32173529924971539</c:v>
                </c:pt>
                <c:pt idx="253">
                  <c:v>0.32296022799541652</c:v>
                </c:pt>
                <c:pt idx="254">
                  <c:v>0.32418497153874004</c:v>
                </c:pt>
                <c:pt idx="255">
                  <c:v>0.32540953079568891</c:v>
                </c:pt>
                <c:pt idx="256">
                  <c:v>0.32663390668097153</c:v>
                </c:pt>
                <c:pt idx="257">
                  <c:v>0.32785810010800942</c:v>
                </c:pt>
                <c:pt idx="258">
                  <c:v>0.32908211198894483</c:v>
                </c:pt>
                <c:pt idx="259">
                  <c:v>0.33030594323464818</c:v>
                </c:pt>
                <c:pt idx="260">
                  <c:v>0.33152959475472554</c:v>
                </c:pt>
                <c:pt idx="261">
                  <c:v>0.33275306745752614</c:v>
                </c:pt>
                <c:pt idx="262">
                  <c:v>0.33397636225014982</c:v>
                </c:pt>
                <c:pt idx="263">
                  <c:v>0.33519948003845451</c:v>
                </c:pt>
                <c:pt idx="264">
                  <c:v>0.33642242172706355</c:v>
                </c:pt>
                <c:pt idx="265">
                  <c:v>0.33764518821937306</c:v>
                </c:pt>
                <c:pt idx="266">
                  <c:v>0.33886778041755933</c:v>
                </c:pt>
                <c:pt idx="267">
                  <c:v>0.34009019922258615</c:v>
                </c:pt>
                <c:pt idx="268">
                  <c:v>0.34131244553421208</c:v>
                </c:pt>
                <c:pt idx="269">
                  <c:v>0.34253452025099779</c:v>
                </c:pt>
                <c:pt idx="270">
                  <c:v>0.34375642427031317</c:v>
                </c:pt>
                <c:pt idx="271">
                  <c:v>0.34497815848834473</c:v>
                </c:pt>
                <c:pt idx="272">
                  <c:v>0.34619972380010278</c:v>
                </c:pt>
                <c:pt idx="273">
                  <c:v>0.34742112109942852</c:v>
                </c:pt>
                <c:pt idx="274">
                  <c:v>0.34864235127900123</c:v>
                </c:pt>
                <c:pt idx="275">
                  <c:v>0.34986341523034542</c:v>
                </c:pt>
                <c:pt idx="276">
                  <c:v>0.35108431384383798</c:v>
                </c:pt>
                <c:pt idx="277">
                  <c:v>0.35230504800871532</c:v>
                </c:pt>
                <c:pt idx="278">
                  <c:v>0.35352561861308024</c:v>
                </c:pt>
                <c:pt idx="279">
                  <c:v>0.35474602654390913</c:v>
                </c:pt>
                <c:pt idx="280">
                  <c:v>0.35596627268705899</c:v>
                </c:pt>
                <c:pt idx="281">
                  <c:v>0.35718635792727443</c:v>
                </c:pt>
                <c:pt idx="282">
                  <c:v>0.35840628314819467</c:v>
                </c:pt>
                <c:pt idx="283">
                  <c:v>0.3596260492323603</c:v>
                </c:pt>
                <c:pt idx="284">
                  <c:v>0.36084565706122057</c:v>
                </c:pt>
                <c:pt idx="285">
                  <c:v>0.36206510751513998</c:v>
                </c:pt>
                <c:pt idx="286">
                  <c:v>0.36328440147340541</c:v>
                </c:pt>
                <c:pt idx="287">
                  <c:v>0.36450353981423284</c:v>
                </c:pt>
                <c:pt idx="288">
                  <c:v>0.36572252341477429</c:v>
                </c:pt>
                <c:pt idx="289">
                  <c:v>0.36694135315112464</c:v>
                </c:pt>
                <c:pt idx="290">
                  <c:v>0.36816002989832836</c:v>
                </c:pt>
                <c:pt idx="291">
                  <c:v>0.36937855453038643</c:v>
                </c:pt>
                <c:pt idx="292">
                  <c:v>0.37059692792026305</c:v>
                </c:pt>
                <c:pt idx="293">
                  <c:v>0.37181515093989242</c:v>
                </c:pt>
                <c:pt idx="294">
                  <c:v>0.37303322446018539</c:v>
                </c:pt>
                <c:pt idx="295">
                  <c:v>0.37425114935103626</c:v>
                </c:pt>
                <c:pt idx="296">
                  <c:v>0.37546892648132946</c:v>
                </c:pt>
                <c:pt idx="297">
                  <c:v>0.37668655671894619</c:v>
                </c:pt>
                <c:pt idx="298">
                  <c:v>0.37790404093077112</c:v>
                </c:pt>
                <c:pt idx="299">
                  <c:v>0.37912137998269896</c:v>
                </c:pt>
                <c:pt idx="300">
                  <c:v>0.38033857473964111</c:v>
                </c:pt>
                <c:pt idx="301">
                  <c:v>0.38155562606553228</c:v>
                </c:pt>
                <c:pt idx="302">
                  <c:v>0.38277253482333706</c:v>
                </c:pt>
                <c:pt idx="303">
                  <c:v>0.38398930187505642</c:v>
                </c:pt>
                <c:pt idx="304">
                  <c:v>0.38520592808173437</c:v>
                </c:pt>
                <c:pt idx="305">
                  <c:v>0.38642241430346441</c:v>
                </c:pt>
                <c:pt idx="306">
                  <c:v>0.38763876139939596</c:v>
                </c:pt>
                <c:pt idx="307">
                  <c:v>0.38885497022774096</c:v>
                </c:pt>
                <c:pt idx="308">
                  <c:v>0.39007104164578033</c:v>
                </c:pt>
                <c:pt idx="309">
                  <c:v>0.39128697650987038</c:v>
                </c:pt>
                <c:pt idx="310">
                  <c:v>0.39250277567544922</c:v>
                </c:pt>
                <c:pt idx="311">
                  <c:v>0.39371843999704326</c:v>
                </c:pt>
                <c:pt idx="312">
                  <c:v>0.3949339703282736</c:v>
                </c:pt>
                <c:pt idx="313">
                  <c:v>0.39614936752186225</c:v>
                </c:pt>
                <c:pt idx="314">
                  <c:v>0.39736463242963876</c:v>
                </c:pt>
                <c:pt idx="315">
                  <c:v>0.39857976590254635</c:v>
                </c:pt>
                <c:pt idx="316">
                  <c:v>0.39979476879064829</c:v>
                </c:pt>
                <c:pt idx="317">
                  <c:v>0.40100964194313432</c:v>
                </c:pt>
                <c:pt idx="318">
                  <c:v>0.40222438620832679</c:v>
                </c:pt>
                <c:pt idx="319">
                  <c:v>0.40343900243368713</c:v>
                </c:pt>
                <c:pt idx="320">
                  <c:v>0.40465349146582191</c:v>
                </c:pt>
                <c:pt idx="321">
                  <c:v>0.4058678541504892</c:v>
                </c:pt>
                <c:pt idx="322">
                  <c:v>0.40708209133260481</c:v>
                </c:pt>
                <c:pt idx="323">
                  <c:v>0.40829620385624849</c:v>
                </c:pt>
                <c:pt idx="324">
                  <c:v>0.40951019256467008</c:v>
                </c:pt>
                <c:pt idx="325">
                  <c:v>0.41072405830029585</c:v>
                </c:pt>
                <c:pt idx="326">
                  <c:v>0.41193780190473445</c:v>
                </c:pt>
                <c:pt idx="327">
                  <c:v>0.4131514242187832</c:v>
                </c:pt>
                <c:pt idx="328">
                  <c:v>0.4143649260824343</c:v>
                </c:pt>
                <c:pt idx="329">
                  <c:v>0.41557830833488074</c:v>
                </c:pt>
                <c:pt idx="330">
                  <c:v>0.41679157181452264</c:v>
                </c:pt>
                <c:pt idx="331">
                  <c:v>0.41800471735897321</c:v>
                </c:pt>
                <c:pt idx="332">
                  <c:v>0.41921774580506477</c:v>
                </c:pt>
                <c:pt idx="333">
                  <c:v>0.42043065798885504</c:v>
                </c:pt>
                <c:pt idx="334">
                  <c:v>0.42164345474563303</c:v>
                </c:pt>
                <c:pt idx="335">
                  <c:v>0.42285613690992502</c:v>
                </c:pt>
                <c:pt idx="336">
                  <c:v>0.42406870531550073</c:v>
                </c:pt>
                <c:pt idx="337">
                  <c:v>0.42528116079537931</c:v>
                </c:pt>
                <c:pt idx="338">
                  <c:v>0.42649350418183518</c:v>
                </c:pt>
                <c:pt idx="339">
                  <c:v>0.42770573630640424</c:v>
                </c:pt>
                <c:pt idx="340">
                  <c:v>0.42891785799988968</c:v>
                </c:pt>
                <c:pt idx="341">
                  <c:v>0.43012987009236797</c:v>
                </c:pt>
                <c:pt idx="342">
                  <c:v>0.4313417734131948</c:v>
                </c:pt>
                <c:pt idx="343">
                  <c:v>0.43255356879101098</c:v>
                </c:pt>
                <c:pt idx="344">
                  <c:v>0.43376525705374852</c:v>
                </c:pt>
                <c:pt idx="345">
                  <c:v>0.43497683902863626</c:v>
                </c:pt>
                <c:pt idx="346">
                  <c:v>0.436188315542206</c:v>
                </c:pt>
                <c:pt idx="347">
                  <c:v>0.43739968742029817</c:v>
                </c:pt>
                <c:pt idx="348">
                  <c:v>0.43861095548806789</c:v>
                </c:pt>
                <c:pt idx="349">
                  <c:v>0.43982212056999065</c:v>
                </c:pt>
                <c:pt idx="350">
                  <c:v>0.44103318348986831</c:v>
                </c:pt>
                <c:pt idx="351">
                  <c:v>0.44224414507083476</c:v>
                </c:pt>
                <c:pt idx="352">
                  <c:v>0.44345500613536187</c:v>
                </c:pt>
                <c:pt idx="353">
                  <c:v>0.44466576750526521</c:v>
                </c:pt>
                <c:pt idx="354">
                  <c:v>0.44587643000170984</c:v>
                </c:pt>
                <c:pt idx="355">
                  <c:v>0.44708699444521616</c:v>
                </c:pt>
                <c:pt idx="356">
                  <c:v>0.44829746165566559</c:v>
                </c:pt>
                <c:pt idx="357">
                  <c:v>0.44950783245230636</c:v>
                </c:pt>
                <c:pt idx="358">
                  <c:v>0.45071810765375925</c:v>
                </c:pt>
                <c:pt idx="359">
                  <c:v>0.45192828807802332</c:v>
                </c:pt>
                <c:pt idx="360">
                  <c:v>0.45313837454248163</c:v>
                </c:pt>
                <c:pt idx="361">
                  <c:v>0.45434836786390692</c:v>
                </c:pt>
                <c:pt idx="362">
                  <c:v>0.4555582688584674</c:v>
                </c:pt>
                <c:pt idx="363">
                  <c:v>0.45676807834173228</c:v>
                </c:pt>
                <c:pt idx="364">
                  <c:v>0.45797779712867764</c:v>
                </c:pt>
                <c:pt idx="365">
                  <c:v>0.45918742603369189</c:v>
                </c:pt>
                <c:pt idx="366">
                  <c:v>0.4603969658705816</c:v>
                </c:pt>
                <c:pt idx="367">
                  <c:v>0.46160641745257697</c:v>
                </c:pt>
                <c:pt idx="368">
                  <c:v>0.46281578159233766</c:v>
                </c:pt>
                <c:pt idx="369">
                  <c:v>0.46402505910195824</c:v>
                </c:pt>
                <c:pt idx="370">
                  <c:v>0.46523425079297392</c:v>
                </c:pt>
                <c:pt idx="371">
                  <c:v>0.46644335747636606</c:v>
                </c:pt>
                <c:pt idx="372">
                  <c:v>0.46765237996256781</c:v>
                </c:pt>
                <c:pt idx="373">
                  <c:v>0.46886131906146972</c:v>
                </c:pt>
                <c:pt idx="374">
                  <c:v>0.47007017558242525</c:v>
                </c:pt>
                <c:pt idx="375">
                  <c:v>0.47127895033425637</c:v>
                </c:pt>
                <c:pt idx="376">
                  <c:v>0.47248764412525912</c:v>
                </c:pt>
                <c:pt idx="377">
                  <c:v>0.47369625776320906</c:v>
                </c:pt>
                <c:pt idx="378">
                  <c:v>0.47490479205536701</c:v>
                </c:pt>
                <c:pt idx="379">
                  <c:v>0.4761132478084843</c:v>
                </c:pt>
                <c:pt idx="380">
                  <c:v>0.47732162582880855</c:v>
                </c:pt>
                <c:pt idx="381">
                  <c:v>0.47852992692208901</c:v>
                </c:pt>
                <c:pt idx="382">
                  <c:v>0.47973815189358215</c:v>
                </c:pt>
                <c:pt idx="383">
                  <c:v>0.48094630154805706</c:v>
                </c:pt>
                <c:pt idx="384">
                  <c:v>0.48215437668980093</c:v>
                </c:pt>
                <c:pt idx="385">
                  <c:v>0.48336237812262467</c:v>
                </c:pt>
                <c:pt idx="386">
                  <c:v>0.48457030664986817</c:v>
                </c:pt>
                <c:pt idx="387">
                  <c:v>0.48577816307440597</c:v>
                </c:pt>
                <c:pt idx="388">
                  <c:v>0.48698594819865243</c:v>
                </c:pt>
                <c:pt idx="389">
                  <c:v>0.4881936628245675</c:v>
                </c:pt>
                <c:pt idx="390">
                  <c:v>0.48940130775366186</c:v>
                </c:pt>
                <c:pt idx="391">
                  <c:v>0.49060888378700251</c:v>
                </c:pt>
                <c:pt idx="392">
                  <c:v>0.49181639172521813</c:v>
                </c:pt>
                <c:pt idx="393">
                  <c:v>0.49302383236850444</c:v>
                </c:pt>
                <c:pt idx="394">
                  <c:v>0.49423120651662972</c:v>
                </c:pt>
                <c:pt idx="395">
                  <c:v>0.49543851496894009</c:v>
                </c:pt>
                <c:pt idx="396">
                  <c:v>0.49664575852436493</c:v>
                </c:pt>
                <c:pt idx="397">
                  <c:v>0.49785293798142233</c:v>
                </c:pt>
                <c:pt idx="398">
                  <c:v>0.49906005413822424</c:v>
                </c:pt>
                <c:pt idx="399">
                  <c:v>0.50026710779248207</c:v>
                </c:pt>
                <c:pt idx="400">
                  <c:v>0.50147409974151202</c:v>
                </c:pt>
                <c:pt idx="401">
                  <c:v>0.50268103078224025</c:v>
                </c:pt>
                <c:pt idx="402">
                  <c:v>0.50388790171120834</c:v>
                </c:pt>
                <c:pt idx="403">
                  <c:v>0.50509471332457867</c:v>
                </c:pt>
                <c:pt idx="404">
                  <c:v>0.50630146641813967</c:v>
                </c:pt>
                <c:pt idx="405">
                  <c:v>0.50750816178731117</c:v>
                </c:pt>
                <c:pt idx="406">
                  <c:v>0.50871480022714977</c:v>
                </c:pt>
                <c:pt idx="407">
                  <c:v>0.50992138253235386</c:v>
                </c:pt>
                <c:pt idx="408">
                  <c:v>0.51112790949726938</c:v>
                </c:pt>
                <c:pt idx="409">
                  <c:v>0.51233438191589475</c:v>
                </c:pt>
                <c:pt idx="410">
                  <c:v>0.51354080058188634</c:v>
                </c:pt>
                <c:pt idx="411">
                  <c:v>0.51474716628856376</c:v>
                </c:pt>
                <c:pt idx="412">
                  <c:v>0.51595347982891493</c:v>
                </c:pt>
                <c:pt idx="413">
                  <c:v>0.51715974199560155</c:v>
                </c:pt>
                <c:pt idx="414">
                  <c:v>0.51836595358096449</c:v>
                </c:pt>
                <c:pt idx="415">
                  <c:v>0.51957211537702863</c:v>
                </c:pt>
                <c:pt idx="416">
                  <c:v>0.52077822817550845</c:v>
                </c:pt>
                <c:pt idx="417">
                  <c:v>0.52198429276781322</c:v>
                </c:pt>
                <c:pt idx="418">
                  <c:v>0.52319030994505222</c:v>
                </c:pt>
                <c:pt idx="419">
                  <c:v>0.52439628049803988</c:v>
                </c:pt>
                <c:pt idx="420">
                  <c:v>0.52560220521730117</c:v>
                </c:pt>
                <c:pt idx="421">
                  <c:v>0.52680808489307673</c:v>
                </c:pt>
                <c:pt idx="422">
                  <c:v>0.52801392031532823</c:v>
                </c:pt>
                <c:pt idx="423">
                  <c:v>0.52921971227374343</c:v>
                </c:pt>
                <c:pt idx="424">
                  <c:v>0.53042546155774128</c:v>
                </c:pt>
                <c:pt idx="425">
                  <c:v>0.53163116895647755</c:v>
                </c:pt>
                <c:pt idx="426">
                  <c:v>0.53283683525884951</c:v>
                </c:pt>
                <c:pt idx="427">
                  <c:v>0.53404246125350163</c:v>
                </c:pt>
                <c:pt idx="428">
                  <c:v>0.5352480477288305</c:v>
                </c:pt>
                <c:pt idx="429">
                  <c:v>0.53645359547298999</c:v>
                </c:pt>
                <c:pt idx="430">
                  <c:v>0.5376591052738966</c:v>
                </c:pt>
                <c:pt idx="431">
                  <c:v>0.53886457791923437</c:v>
                </c:pt>
                <c:pt idx="432">
                  <c:v>0.5400700141964605</c:v>
                </c:pt>
                <c:pt idx="433">
                  <c:v>0.54127541489281006</c:v>
                </c:pt>
                <c:pt idx="434">
                  <c:v>0.54248078079530149</c:v>
                </c:pt>
                <c:pt idx="435">
                  <c:v>0.54368611269074163</c:v>
                </c:pt>
                <c:pt idx="436">
                  <c:v>0.54489141136573094</c:v>
                </c:pt>
                <c:pt idx="437">
                  <c:v>0.54609667760666847</c:v>
                </c:pt>
                <c:pt idx="438">
                  <c:v>0.54730191219975721</c:v>
                </c:pt>
                <c:pt idx="439">
                  <c:v>0.54850711593100931</c:v>
                </c:pt>
                <c:pt idx="440">
                  <c:v>0.54971228958625118</c:v>
                </c:pt>
                <c:pt idx="441">
                  <c:v>0.55091743395112824</c:v>
                </c:pt>
                <c:pt idx="442">
                  <c:v>0.55212254981111075</c:v>
                </c:pt>
                <c:pt idx="443">
                  <c:v>0.55332763795149853</c:v>
                </c:pt>
                <c:pt idx="444">
                  <c:v>0.55453269915742598</c:v>
                </c:pt>
                <c:pt idx="445">
                  <c:v>0.55573773421386763</c:v>
                </c:pt>
                <c:pt idx="446">
                  <c:v>0.55694274390564291</c:v>
                </c:pt>
                <c:pt idx="447">
                  <c:v>0.55814772901742149</c:v>
                </c:pt>
                <c:pt idx="448">
                  <c:v>0.55935269033372836</c:v>
                </c:pt>
                <c:pt idx="449">
                  <c:v>0.56055762863894876</c:v>
                </c:pt>
                <c:pt idx="450">
                  <c:v>0.56176254471733367</c:v>
                </c:pt>
                <c:pt idx="451">
                  <c:v>0.56296743935300475</c:v>
                </c:pt>
                <c:pt idx="452">
                  <c:v>0.56417231332995921</c:v>
                </c:pt>
                <c:pt idx="453">
                  <c:v>0.56537716743207533</c:v>
                </c:pt>
                <c:pt idx="454">
                  <c:v>0.56658200244311741</c:v>
                </c:pt>
                <c:pt idx="455">
                  <c:v>0.56778681914674078</c:v>
                </c:pt>
                <c:pt idx="456">
                  <c:v>0.56899161832649714</c:v>
                </c:pt>
                <c:pt idx="457">
                  <c:v>0.57019640076583944</c:v>
                </c:pt>
                <c:pt idx="458">
                  <c:v>0.57140116724812695</c:v>
                </c:pt>
                <c:pt idx="459">
                  <c:v>0.57260591855663079</c:v>
                </c:pt>
                <c:pt idx="460">
                  <c:v>0.57381065547453858</c:v>
                </c:pt>
                <c:pt idx="461">
                  <c:v>0.57501537878495967</c:v>
                </c:pt>
                <c:pt idx="462">
                  <c:v>0.57622008927093027</c:v>
                </c:pt>
                <c:pt idx="463">
                  <c:v>0.57742478771541861</c:v>
                </c:pt>
                <c:pt idx="464">
                  <c:v>0.5786294749013301</c:v>
                </c:pt>
                <c:pt idx="465">
                  <c:v>0.57983415161151208</c:v>
                </c:pt>
                <c:pt idx="466">
                  <c:v>0.58103881862875928</c:v>
                </c:pt>
                <c:pt idx="467">
                  <c:v>0.58224347673581878</c:v>
                </c:pt>
                <c:pt idx="468">
                  <c:v>0.58344812671539503</c:v>
                </c:pt>
                <c:pt idx="469">
                  <c:v>0.58465276935015509</c:v>
                </c:pt>
                <c:pt idx="470">
                  <c:v>0.58585740542273379</c:v>
                </c:pt>
                <c:pt idx="471">
                  <c:v>0.58706203571573845</c:v>
                </c:pt>
                <c:pt idx="472">
                  <c:v>0.58826666101175451</c:v>
                </c:pt>
                <c:pt idx="473">
                  <c:v>0.58947128209334998</c:v>
                </c:pt>
                <c:pt idx="474">
                  <c:v>0.59067589974308121</c:v>
                </c:pt>
                <c:pt idx="475">
                  <c:v>0.59188051474349757</c:v>
                </c:pt>
                <c:pt idx="476">
                  <c:v>0.59308512787714651</c:v>
                </c:pt>
                <c:pt idx="477">
                  <c:v>0.59428973992657896</c:v>
                </c:pt>
                <c:pt idx="478">
                  <c:v>0.59549435167435416</c:v>
                </c:pt>
                <c:pt idx="479">
                  <c:v>0.59669896390304489</c:v>
                </c:pt>
                <c:pt idx="480">
                  <c:v>0.59790357739524236</c:v>
                </c:pt>
                <c:pt idx="481">
                  <c:v>0.59910819293356166</c:v>
                </c:pt>
                <c:pt idx="482">
                  <c:v>0.60031281130064651</c:v>
                </c:pt>
                <c:pt idx="483">
                  <c:v>0.60151743327917462</c:v>
                </c:pt>
                <c:pt idx="484">
                  <c:v>0.60272205965186254</c:v>
                </c:pt>
                <c:pt idx="485">
                  <c:v>0.60392669120147102</c:v>
                </c:pt>
                <c:pt idx="486">
                  <c:v>0.60513132871080988</c:v>
                </c:pt>
                <c:pt idx="487">
                  <c:v>0.60633597296274333</c:v>
                </c:pt>
                <c:pt idx="488">
                  <c:v>0.60754062474019477</c:v>
                </c:pt>
                <c:pt idx="489">
                  <c:v>0.6087452848261522</c:v>
                </c:pt>
                <c:pt idx="490">
                  <c:v>0.60994995400367313</c:v>
                </c:pt>
                <c:pt idx="491">
                  <c:v>0.6111546330558898</c:v>
                </c:pt>
                <c:pt idx="492">
                  <c:v>0.61235932276601424</c:v>
                </c:pt>
                <c:pt idx="493">
                  <c:v>0.61356402391734333</c:v>
                </c:pt>
                <c:pt idx="494">
                  <c:v>0.61476873729326398</c:v>
                </c:pt>
                <c:pt idx="495">
                  <c:v>0.61597346367725814</c:v>
                </c:pt>
                <c:pt idx="496">
                  <c:v>0.61717820385290811</c:v>
                </c:pt>
                <c:pt idx="497">
                  <c:v>0.61838295860390158</c:v>
                </c:pt>
                <c:pt idx="498">
                  <c:v>0.61958772871403656</c:v>
                </c:pt>
                <c:pt idx="499">
                  <c:v>0.62079251496722665</c:v>
                </c:pt>
                <c:pt idx="500">
                  <c:v>0.62199731814750614</c:v>
                </c:pt>
                <c:pt idx="501">
                  <c:v>0.62320213903903532</c:v>
                </c:pt>
                <c:pt idx="502">
                  <c:v>0.62440697842610526</c:v>
                </c:pt>
                <c:pt idx="503">
                  <c:v>0.62561183709314316</c:v>
                </c:pt>
                <c:pt idx="504">
                  <c:v>0.62681671582471743</c:v>
                </c:pt>
                <c:pt idx="505">
                  <c:v>0.6280216154055428</c:v>
                </c:pt>
                <c:pt idx="506">
                  <c:v>0.62922653662048567</c:v>
                </c:pt>
                <c:pt idx="507">
                  <c:v>0.63043148025456885</c:v>
                </c:pt>
                <c:pt idx="508">
                  <c:v>0.63163644709297695</c:v>
                </c:pt>
                <c:pt idx="509">
                  <c:v>0.63284143792106162</c:v>
                </c:pt>
                <c:pt idx="510">
                  <c:v>0.63404645352434641</c:v>
                </c:pt>
                <c:pt idx="511">
                  <c:v>0.63525149468853226</c:v>
                </c:pt>
                <c:pt idx="512">
                  <c:v>0.63645656219950242</c:v>
                </c:pt>
                <c:pt idx="513">
                  <c:v>0.63766165684332754</c:v>
                </c:pt>
                <c:pt idx="514">
                  <c:v>0.63886677940627112</c:v>
                </c:pt>
                <c:pt idx="515">
                  <c:v>0.6400719306747944</c:v>
                </c:pt>
                <c:pt idx="516">
                  <c:v>0.64127711143556176</c:v>
                </c:pt>
                <c:pt idx="517">
                  <c:v>0.64248232247544579</c:v>
                </c:pt>
                <c:pt idx="518">
                  <c:v>0.64368756458153242</c:v>
                </c:pt>
                <c:pt idx="519">
                  <c:v>0.64489283854112611</c:v>
                </c:pt>
                <c:pt idx="520">
                  <c:v>0.64609814514175501</c:v>
                </c:pt>
                <c:pt idx="521">
                  <c:v>0.64730348517117631</c:v>
                </c:pt>
                <c:pt idx="522">
                  <c:v>0.64850885941738134</c:v>
                </c:pt>
                <c:pt idx="523">
                  <c:v>0.64971426866860083</c:v>
                </c:pt>
                <c:pt idx="524">
                  <c:v>0.65091971371330981</c:v>
                </c:pt>
                <c:pt idx="525">
                  <c:v>0.65212519534023328</c:v>
                </c:pt>
                <c:pt idx="526">
                  <c:v>0.65333071433835099</c:v>
                </c:pt>
                <c:pt idx="527">
                  <c:v>0.65453627149690297</c:v>
                </c:pt>
                <c:pt idx="528">
                  <c:v>0.65574186760539477</c:v>
                </c:pt>
                <c:pt idx="529">
                  <c:v>0.65694750345360231</c:v>
                </c:pt>
                <c:pt idx="530">
                  <c:v>0.65815317983157751</c:v>
                </c:pt>
                <c:pt idx="531">
                  <c:v>0.65935889752965327</c:v>
                </c:pt>
                <c:pt idx="532">
                  <c:v>0.66056465733844894</c:v>
                </c:pt>
                <c:pt idx="533">
                  <c:v>0.66177046004887541</c:v>
                </c:pt>
                <c:pt idx="534">
                  <c:v>0.66297630645214034</c:v>
                </c:pt>
                <c:pt idx="535">
                  <c:v>0.66418219733975348</c:v>
                </c:pt>
                <c:pt idx="536">
                  <c:v>0.66538813350353199</c:v>
                </c:pt>
                <c:pt idx="537">
                  <c:v>0.66659411573560567</c:v>
                </c:pt>
                <c:pt idx="538">
                  <c:v>0.66780014482842209</c:v>
                </c:pt>
                <c:pt idx="539">
                  <c:v>0.66900622157475209</c:v>
                </c:pt>
                <c:pt idx="540">
                  <c:v>0.67021234676769492</c:v>
                </c:pt>
                <c:pt idx="541">
                  <c:v>0.67141852120068368</c:v>
                </c:pt>
                <c:pt idx="542">
                  <c:v>0.67262474566749042</c:v>
                </c:pt>
                <c:pt idx="543">
                  <c:v>0.67383102096223157</c:v>
                </c:pt>
                <c:pt idx="544">
                  <c:v>0.67503734787937331</c:v>
                </c:pt>
                <c:pt idx="545">
                  <c:v>0.6762437272137366</c:v>
                </c:pt>
                <c:pt idx="546">
                  <c:v>0.67745015976050305</c:v>
                </c:pt>
                <c:pt idx="547">
                  <c:v>0.6786566463152196</c:v>
                </c:pt>
                <c:pt idx="548">
                  <c:v>0.67986318767380438</c:v>
                </c:pt>
                <c:pt idx="549">
                  <c:v>0.68106978463255174</c:v>
                </c:pt>
                <c:pt idx="550">
                  <c:v>0.68227643798813775</c:v>
                </c:pt>
                <c:pt idx="551">
                  <c:v>0.6834831485376256</c:v>
                </c:pt>
                <c:pt idx="552">
                  <c:v>0.68468991707847071</c:v>
                </c:pt>
                <c:pt idx="553">
                  <c:v>0.68589674440852644</c:v>
                </c:pt>
                <c:pt idx="554">
                  <c:v>0.68710363132604924</c:v>
                </c:pt>
                <c:pt idx="555">
                  <c:v>0.68831057862970424</c:v>
                </c:pt>
                <c:pt idx="556">
                  <c:v>0.68951758711857025</c:v>
                </c:pt>
                <c:pt idx="557">
                  <c:v>0.69072465759214574</c:v>
                </c:pt>
                <c:pt idx="558">
                  <c:v>0.69193179085035383</c:v>
                </c:pt>
                <c:pt idx="559">
                  <c:v>0.69313898769354776</c:v>
                </c:pt>
                <c:pt idx="560">
                  <c:v>0.6943462489225164</c:v>
                </c:pt>
                <c:pt idx="561">
                  <c:v>0.69555357533848972</c:v>
                </c:pt>
                <c:pt idx="562">
                  <c:v>0.69676096774314422</c:v>
                </c:pt>
                <c:pt idx="563">
                  <c:v>0.69796842693860828</c:v>
                </c:pt>
                <c:pt idx="564">
                  <c:v>0.69917595372746766</c:v>
                </c:pt>
                <c:pt idx="565">
                  <c:v>0.7003835489127711</c:v>
                </c:pt>
                <c:pt idx="566">
                  <c:v>0.70159121329803564</c:v>
                </c:pt>
                <c:pt idx="567">
                  <c:v>0.70279894768725204</c:v>
                </c:pt>
                <c:pt idx="568">
                  <c:v>0.70400675288489067</c:v>
                </c:pt>
                <c:pt idx="569">
                  <c:v>0.70521462969590643</c:v>
                </c:pt>
                <c:pt idx="570">
                  <c:v>0.70642257892574489</c:v>
                </c:pt>
                <c:pt idx="571">
                  <c:v>0.70763060138034717</c:v>
                </c:pt>
                <c:pt idx="572">
                  <c:v>0.70883869786615605</c:v>
                </c:pt>
                <c:pt idx="573">
                  <c:v>0.71004686919012128</c:v>
                </c:pt>
                <c:pt idx="574">
                  <c:v>0.71125511615970483</c:v>
                </c:pt>
                <c:pt idx="575">
                  <c:v>0.71246343958288705</c:v>
                </c:pt>
                <c:pt idx="576">
                  <c:v>0.71367184026817165</c:v>
                </c:pt>
                <c:pt idx="577">
                  <c:v>0.71488031902459181</c:v>
                </c:pt>
                <c:pt idx="578">
                  <c:v>0.71608887666171528</c:v>
                </c:pt>
                <c:pt idx="579">
                  <c:v>0.71729751398965036</c:v>
                </c:pt>
                <c:pt idx="580">
                  <c:v>0.71850623181905138</c:v>
                </c:pt>
                <c:pt idx="581">
                  <c:v>0.71971503096112421</c:v>
                </c:pt>
                <c:pt idx="582">
                  <c:v>0.72092391222763197</c:v>
                </c:pt>
                <c:pt idx="583">
                  <c:v>0.72213287643090063</c:v>
                </c:pt>
                <c:pt idx="584">
                  <c:v>0.72334192438382494</c:v>
                </c:pt>
                <c:pt idx="585">
                  <c:v>0.72455105689987365</c:v>
                </c:pt>
                <c:pt idx="586">
                  <c:v>0.72576027479309546</c:v>
                </c:pt>
                <c:pt idx="587">
                  <c:v>0.72696957887812463</c:v>
                </c:pt>
                <c:pt idx="588">
                  <c:v>0.72817896997018683</c:v>
                </c:pt>
                <c:pt idx="589">
                  <c:v>0.72938844888510446</c:v>
                </c:pt>
                <c:pt idx="590">
                  <c:v>0.73059801643930278</c:v>
                </c:pt>
                <c:pt idx="591">
                  <c:v>0.73180767344981534</c:v>
                </c:pt>
                <c:pt idx="592">
                  <c:v>0.73301742073428999</c:v>
                </c:pt>
                <c:pt idx="593">
                  <c:v>0.7342272591109944</c:v>
                </c:pt>
                <c:pt idx="594">
                  <c:v>0.73543718939882186</c:v>
                </c:pt>
                <c:pt idx="595">
                  <c:v>0.73664721241729714</c:v>
                </c:pt>
                <c:pt idx="596">
                  <c:v>0.73785732898658241</c:v>
                </c:pt>
                <c:pt idx="597">
                  <c:v>0.73906753992748264</c:v>
                </c:pt>
                <c:pt idx="598">
                  <c:v>0.74027784606145175</c:v>
                </c:pt>
                <c:pt idx="599">
                  <c:v>0.74148824821059833</c:v>
                </c:pt>
                <c:pt idx="600">
                  <c:v>0.74269874719769136</c:v>
                </c:pt>
                <c:pt idx="601">
                  <c:v>0.74390934384616636</c:v>
                </c:pt>
                <c:pt idx="602">
                  <c:v>0.74512003898013091</c:v>
                </c:pt>
                <c:pt idx="603">
                  <c:v>0.74633083342437068</c:v>
                </c:pt>
                <c:pt idx="604">
                  <c:v>0.74754172800435537</c:v>
                </c:pt>
                <c:pt idx="605">
                  <c:v>0.74875272354624456</c:v>
                </c:pt>
                <c:pt idx="606">
                  <c:v>0.74996382087689351</c:v>
                </c:pt>
                <c:pt idx="607">
                  <c:v>0.75117502082385923</c:v>
                </c:pt>
                <c:pt idx="608">
                  <c:v>0.75238632421540641</c:v>
                </c:pt>
                <c:pt idx="609">
                  <c:v>0.75359773188051338</c:v>
                </c:pt>
                <c:pt idx="610">
                  <c:v>0.75480924464887789</c:v>
                </c:pt>
                <c:pt idx="611">
                  <c:v>0.75602086335092333</c:v>
                </c:pt>
                <c:pt idx="612">
                  <c:v>0.75723258881780464</c:v>
                </c:pt>
                <c:pt idx="613">
                  <c:v>0.75844442188141425</c:v>
                </c:pt>
                <c:pt idx="614">
                  <c:v>0.75965636337438824</c:v>
                </c:pt>
                <c:pt idx="615">
                  <c:v>0.76086841413011219</c:v>
                </c:pt>
                <c:pt idx="616">
                  <c:v>0.7620805749827273</c:v>
                </c:pt>
                <c:pt idx="617">
                  <c:v>0.7632928467671366</c:v>
                </c:pt>
                <c:pt idx="618">
                  <c:v>0.76450523031901085</c:v>
                </c:pt>
                <c:pt idx="619">
                  <c:v>0.76571772647479475</c:v>
                </c:pt>
                <c:pt idx="620">
                  <c:v>0.76693033607171301</c:v>
                </c:pt>
                <c:pt idx="621">
                  <c:v>0.76814305994777632</c:v>
                </c:pt>
                <c:pt idx="622">
                  <c:v>0.76935589894178769</c:v>
                </c:pt>
                <c:pt idx="623">
                  <c:v>0.77056885389334862</c:v>
                </c:pt>
                <c:pt idx="624">
                  <c:v>0.77178192564286519</c:v>
                </c:pt>
                <c:pt idx="625">
                  <c:v>0.77299511503155416</c:v>
                </c:pt>
                <c:pt idx="626">
                  <c:v>0.77420842290144931</c:v>
                </c:pt>
                <c:pt idx="627">
                  <c:v>0.77542185009540754</c:v>
                </c:pt>
                <c:pt idx="628">
                  <c:v>0.7766353974571153</c:v>
                </c:pt>
                <c:pt idx="629">
                  <c:v>0.77784906583109448</c:v>
                </c:pt>
                <c:pt idx="630">
                  <c:v>0.7790628560627092</c:v>
                </c:pt>
                <c:pt idx="631">
                  <c:v>0.78027676899817144</c:v>
                </c:pt>
                <c:pt idx="632">
                  <c:v>0.78149080548454808</c:v>
                </c:pt>
                <c:pt idx="633">
                  <c:v>0.78270496636976639</c:v>
                </c:pt>
                <c:pt idx="634">
                  <c:v>0.78391925250262118</c:v>
                </c:pt>
                <c:pt idx="635">
                  <c:v>0.78513366473278046</c:v>
                </c:pt>
                <c:pt idx="636">
                  <c:v>0.7863482039107923</c:v>
                </c:pt>
                <c:pt idx="637">
                  <c:v>0.78756287088809085</c:v>
                </c:pt>
                <c:pt idx="638">
                  <c:v>0.78877766651700298</c:v>
                </c:pt>
                <c:pt idx="639">
                  <c:v>0.78999259165075464</c:v>
                </c:pt>
                <c:pt idx="640">
                  <c:v>0.79120764714347713</c:v>
                </c:pt>
                <c:pt idx="641">
                  <c:v>0.79242283385021395</c:v>
                </c:pt>
                <c:pt idx="642">
                  <c:v>0.79363815262692672</c:v>
                </c:pt>
                <c:pt idx="643">
                  <c:v>0.79485360433050212</c:v>
                </c:pt>
                <c:pt idx="644">
                  <c:v>0.79606918981875818</c:v>
                </c:pt>
                <c:pt idx="645">
                  <c:v>0.79728490995045087</c:v>
                </c:pt>
                <c:pt idx="646">
                  <c:v>0.7985007655852806</c:v>
                </c:pt>
                <c:pt idx="647">
                  <c:v>0.79971675758389871</c:v>
                </c:pt>
                <c:pt idx="648">
                  <c:v>0.8009328868079143</c:v>
                </c:pt>
                <c:pt idx="649">
                  <c:v>0.80214915411990062</c:v>
                </c:pt>
                <c:pt idx="650">
                  <c:v>0.80336556038340168</c:v>
                </c:pt>
                <c:pt idx="651">
                  <c:v>0.80458210646293893</c:v>
                </c:pt>
                <c:pt idx="652">
                  <c:v>0.80579879322401793</c:v>
                </c:pt>
                <c:pt idx="653">
                  <c:v>0.80701562153313511</c:v>
                </c:pt>
                <c:pt idx="654">
                  <c:v>0.80823259225778432</c:v>
                </c:pt>
                <c:pt idx="655">
                  <c:v>0.80944970626646351</c:v>
                </c:pt>
                <c:pt idx="656">
                  <c:v>0.81066696442868158</c:v>
                </c:pt>
                <c:pt idx="657">
                  <c:v>0.81188436761496519</c:v>
                </c:pt>
                <c:pt idx="658">
                  <c:v>0.81310191669686527</c:v>
                </c:pt>
                <c:pt idx="659">
                  <c:v>0.81431961254696417</c:v>
                </c:pt>
                <c:pt idx="660">
                  <c:v>0.81553745603888217</c:v>
                </c:pt>
                <c:pt idx="661">
                  <c:v>0.8167554480472845</c:v>
                </c:pt>
                <c:pt idx="662">
                  <c:v>0.81797358944788801</c:v>
                </c:pt>
                <c:pt idx="663">
                  <c:v>0.81919188111746832</c:v>
                </c:pt>
                <c:pt idx="664">
                  <c:v>0.82041032393386648</c:v>
                </c:pt>
                <c:pt idx="665">
                  <c:v>0.82162891877599598</c:v>
                </c:pt>
                <c:pt idx="666">
                  <c:v>0.82284766652384955</c:v>
                </c:pt>
                <c:pt idx="667">
                  <c:v>0.82406656805850653</c:v>
                </c:pt>
                <c:pt idx="668">
                  <c:v>0.82528562426213936</c:v>
                </c:pt>
                <c:pt idx="669">
                  <c:v>0.82650483601802094</c:v>
                </c:pt>
                <c:pt idx="670">
                  <c:v>0.82772420421053128</c:v>
                </c:pt>
                <c:pt idx="671">
                  <c:v>0.82894372972516506</c:v>
                </c:pt>
                <c:pt idx="672">
                  <c:v>0.83016341344853828</c:v>
                </c:pt>
                <c:pt idx="673">
                  <c:v>0.8313832562683956</c:v>
                </c:pt>
                <c:pt idx="674">
                  <c:v>0.83260325907361721</c:v>
                </c:pt>
                <c:pt idx="675">
                  <c:v>0.83382342275422627</c:v>
                </c:pt>
                <c:pt idx="676">
                  <c:v>0.83504374820139593</c:v>
                </c:pt>
                <c:pt idx="677">
                  <c:v>0.83626423630745628</c:v>
                </c:pt>
                <c:pt idx="678">
                  <c:v>0.83748488796590204</c:v>
                </c:pt>
                <c:pt idx="679">
                  <c:v>0.83870570407139955</c:v>
                </c:pt>
                <c:pt idx="680">
                  <c:v>0.83992668551979377</c:v>
                </c:pt>
                <c:pt idx="681">
                  <c:v>0.84114783320811604</c:v>
                </c:pt>
                <c:pt idx="682">
                  <c:v>0.84236914803459118</c:v>
                </c:pt>
                <c:pt idx="683">
                  <c:v>0.84359063089864461</c:v>
                </c:pt>
                <c:pt idx="684">
                  <c:v>0.84481228270090991</c:v>
                </c:pt>
                <c:pt idx="685">
                  <c:v>0.84603410434323634</c:v>
                </c:pt>
                <c:pt idx="686">
                  <c:v>0.84725609672869606</c:v>
                </c:pt>
                <c:pt idx="687">
                  <c:v>0.84847826076159139</c:v>
                </c:pt>
                <c:pt idx="688">
                  <c:v>0.84970059734746273</c:v>
                </c:pt>
                <c:pt idx="689">
                  <c:v>0.85092310739309551</c:v>
                </c:pt>
                <c:pt idx="690">
                  <c:v>0.85214579180652805</c:v>
                </c:pt>
                <c:pt idx="691">
                  <c:v>0.85336865149705898</c:v>
                </c:pt>
                <c:pt idx="692">
                  <c:v>0.85459168737525493</c:v>
                </c:pt>
                <c:pt idx="693">
                  <c:v>0.85581490035295771</c:v>
                </c:pt>
                <c:pt idx="694">
                  <c:v>0.85703829134329246</c:v>
                </c:pt>
                <c:pt idx="695">
                  <c:v>0.85826186126067483</c:v>
                </c:pt>
                <c:pt idx="696">
                  <c:v>0.859485611020819</c:v>
                </c:pt>
                <c:pt idx="697">
                  <c:v>0.86070954154074508</c:v>
                </c:pt>
                <c:pt idx="698">
                  <c:v>0.86193365373878694</c:v>
                </c:pt>
                <c:pt idx="699">
                  <c:v>0.86315794853460004</c:v>
                </c:pt>
                <c:pt idx="700">
                  <c:v>0.86438242684916899</c:v>
                </c:pt>
                <c:pt idx="701">
                  <c:v>0.86560708960481558</c:v>
                </c:pt>
                <c:pt idx="702">
                  <c:v>0.8668319377252065</c:v>
                </c:pt>
                <c:pt idx="703">
                  <c:v>0.86805697213536115</c:v>
                </c:pt>
                <c:pt idx="704">
                  <c:v>0.86928219376165961</c:v>
                </c:pt>
                <c:pt idx="705">
                  <c:v>0.87050760353185042</c:v>
                </c:pt>
                <c:pt idx="706">
                  <c:v>0.87173320237505869</c:v>
                </c:pt>
                <c:pt idx="707">
                  <c:v>0.87295899122179399</c:v>
                </c:pt>
                <c:pt idx="708">
                  <c:v>0.8741849710039582</c:v>
                </c:pt>
                <c:pt idx="709">
                  <c:v>0.87541114265485387</c:v>
                </c:pt>
                <c:pt idx="710">
                  <c:v>0.87663750710919197</c:v>
                </c:pt>
                <c:pt idx="711">
                  <c:v>0.87786406530310002</c:v>
                </c:pt>
                <c:pt idx="712">
                  <c:v>0.87909081817413037</c:v>
                </c:pt>
                <c:pt idx="713">
                  <c:v>0.88031776666126826</c:v>
                </c:pt>
                <c:pt idx="714">
                  <c:v>0.88154491170493987</c:v>
                </c:pt>
                <c:pt idx="715">
                  <c:v>0.88277225424702066</c:v>
                </c:pt>
                <c:pt idx="716">
                  <c:v>0.88399979523084371</c:v>
                </c:pt>
                <c:pt idx="717">
                  <c:v>0.88522753560120759</c:v>
                </c:pt>
                <c:pt idx="718">
                  <c:v>0.88645547630438526</c:v>
                </c:pt>
                <c:pt idx="719">
                  <c:v>0.8876836182881318</c:v>
                </c:pt>
                <c:pt idx="720">
                  <c:v>0.88891196250169324</c:v>
                </c:pt>
                <c:pt idx="721">
                  <c:v>0.8901405098958145</c:v>
                </c:pt>
                <c:pt idx="722">
                  <c:v>0.8913692614227483</c:v>
                </c:pt>
                <c:pt idx="723">
                  <c:v>0.89259821803626327</c:v>
                </c:pt>
                <c:pt idx="724">
                  <c:v>0.89382738069165246</c:v>
                </c:pt>
                <c:pt idx="725">
                  <c:v>0.89505675034574217</c:v>
                </c:pt>
                <c:pt idx="726">
                  <c:v>0.89628632795690011</c:v>
                </c:pt>
                <c:pt idx="727">
                  <c:v>0.8975161144850442</c:v>
                </c:pt>
                <c:pt idx="728">
                  <c:v>0.89874611089165113</c:v>
                </c:pt>
                <c:pt idx="729">
                  <c:v>0.8999763181397652</c:v>
                </c:pt>
                <c:pt idx="730">
                  <c:v>0.90120673719400668</c:v>
                </c:pt>
                <c:pt idx="731">
                  <c:v>0.90243736902058069</c:v>
                </c:pt>
                <c:pt idx="732">
                  <c:v>0.90366821458728608</c:v>
                </c:pt>
                <c:pt idx="733">
                  <c:v>0.90489927486352406</c:v>
                </c:pt>
                <c:pt idx="734">
                  <c:v>0.90613055082030713</c:v>
                </c:pt>
                <c:pt idx="735">
                  <c:v>0.90736204343026783</c:v>
                </c:pt>
                <c:pt idx="736">
                  <c:v>0.9085937536676677</c:v>
                </c:pt>
                <c:pt idx="737">
                  <c:v>0.90982568250840623</c:v>
                </c:pt>
                <c:pt idx="738">
                  <c:v>0.91105783093002979</c:v>
                </c:pt>
                <c:pt idx="739">
                  <c:v>0.91229019991174076</c:v>
                </c:pt>
                <c:pt idx="740">
                  <c:v>0.91352279043440621</c:v>
                </c:pt>
                <c:pt idx="741">
                  <c:v>0.9147556034805675</c:v>
                </c:pt>
                <c:pt idx="742">
                  <c:v>0.91598864003444891</c:v>
                </c:pt>
                <c:pt idx="743">
                  <c:v>0.91722190108196722</c:v>
                </c:pt>
                <c:pt idx="744">
                  <c:v>0.91845538761074041</c:v>
                </c:pt>
                <c:pt idx="745">
                  <c:v>0.91968910061009745</c:v>
                </c:pt>
                <c:pt idx="746">
                  <c:v>0.92092304107108702</c:v>
                </c:pt>
                <c:pt idx="747">
                  <c:v>0.9221572099864872</c:v>
                </c:pt>
                <c:pt idx="748">
                  <c:v>0.92339160835081457</c:v>
                </c:pt>
                <c:pt idx="749">
                  <c:v>0.92462623716033387</c:v>
                </c:pt>
                <c:pt idx="750">
                  <c:v>0.9258610974130671</c:v>
                </c:pt>
                <c:pt idx="751">
                  <c:v>0.92709619010880306</c:v>
                </c:pt>
                <c:pt idx="752">
                  <c:v>0.92833151624910704</c:v>
                </c:pt>
                <c:pt idx="753">
                  <c:v>0.92956707683733009</c:v>
                </c:pt>
                <c:pt idx="754">
                  <c:v>0.93080287287861874</c:v>
                </c:pt>
                <c:pt idx="755">
                  <c:v>0.93203890537992462</c:v>
                </c:pt>
                <c:pt idx="756">
                  <c:v>0.93327517535001403</c:v>
                </c:pt>
                <c:pt idx="757">
                  <c:v>0.9345116837994778</c:v>
                </c:pt>
                <c:pt idx="758">
                  <c:v>0.93574843174074085</c:v>
                </c:pt>
                <c:pt idx="759">
                  <c:v>0.93698542018807207</c:v>
                </c:pt>
                <c:pt idx="760">
                  <c:v>0.9382226501575941</c:v>
                </c:pt>
                <c:pt idx="761">
                  <c:v>0.93946012266729317</c:v>
                </c:pt>
                <c:pt idx="762">
                  <c:v>0.94069783873702906</c:v>
                </c:pt>
                <c:pt idx="763">
                  <c:v>0.94193579938854499</c:v>
                </c:pt>
                <c:pt idx="764">
                  <c:v>0.94317400564547771</c:v>
                </c:pt>
                <c:pt idx="765">
                  <c:v>0.9444124585333673</c:v>
                </c:pt>
                <c:pt idx="766">
                  <c:v>0.94565115907966768</c:v>
                </c:pt>
                <c:pt idx="767">
                  <c:v>0.9468901083137562</c:v>
                </c:pt>
                <c:pt idx="768">
                  <c:v>0.94812930726694422</c:v>
                </c:pt>
                <c:pt idx="769">
                  <c:v>0.94936875697248702</c:v>
                </c:pt>
                <c:pt idx="770">
                  <c:v>0.95060845846559439</c:v>
                </c:pt>
                <c:pt idx="771">
                  <c:v>0.95184841278344046</c:v>
                </c:pt>
                <c:pt idx="772">
                  <c:v>0.95308862096517455</c:v>
                </c:pt>
                <c:pt idx="773">
                  <c:v>0.95432908405193129</c:v>
                </c:pt>
                <c:pt idx="774">
                  <c:v>0.95556980308684092</c:v>
                </c:pt>
                <c:pt idx="775">
                  <c:v>0.95681077911504009</c:v>
                </c:pt>
                <c:pt idx="776">
                  <c:v>0.95805201318368205</c:v>
                </c:pt>
                <c:pt idx="777">
                  <c:v>0.95929350634194765</c:v>
                </c:pt>
                <c:pt idx="778">
                  <c:v>0.96053525964105546</c:v>
                </c:pt>
                <c:pt idx="779">
                  <c:v>0.96177727413427283</c:v>
                </c:pt>
                <c:pt idx="780">
                  <c:v>0.96301955087692648</c:v>
                </c:pt>
                <c:pt idx="781">
                  <c:v>0.96426209092641313</c:v>
                </c:pt>
                <c:pt idx="782">
                  <c:v>0.9655048953422104</c:v>
                </c:pt>
                <c:pt idx="783">
                  <c:v>0.9667479651858879</c:v>
                </c:pt>
                <c:pt idx="784">
                  <c:v>0.96799130152111768</c:v>
                </c:pt>
                <c:pt idx="785">
                  <c:v>0.96923490541368562</c:v>
                </c:pt>
                <c:pt idx="786">
                  <c:v>0.97047877793150217</c:v>
                </c:pt>
                <c:pt idx="787">
                  <c:v>0.97172292014461359</c:v>
                </c:pt>
                <c:pt idx="788">
                  <c:v>0.97296733312521277</c:v>
                </c:pt>
                <c:pt idx="789">
                  <c:v>0.97421201794765078</c:v>
                </c:pt>
                <c:pt idx="790">
                  <c:v>0.9754569756884478</c:v>
                </c:pt>
                <c:pt idx="791">
                  <c:v>0.97670220742630454</c:v>
                </c:pt>
                <c:pt idx="792">
                  <c:v>0.97794771424211335</c:v>
                </c:pt>
                <c:pt idx="793">
                  <c:v>0.97919349721896976</c:v>
                </c:pt>
                <c:pt idx="794">
                  <c:v>0.98043955744218381</c:v>
                </c:pt>
                <c:pt idx="795">
                  <c:v>0.98168589599929168</c:v>
                </c:pt>
                <c:pt idx="796">
                  <c:v>0.98293251398006709</c:v>
                </c:pt>
                <c:pt idx="797">
                  <c:v>0.98417941247653273</c:v>
                </c:pt>
                <c:pt idx="798">
                  <c:v>0.98542659258297216</c:v>
                </c:pt>
                <c:pt idx="799">
                  <c:v>0.98667405539594144</c:v>
                </c:pt>
                <c:pt idx="800">
                  <c:v>0.98792180201428059</c:v>
                </c:pt>
                <c:pt idx="801">
                  <c:v>0.98916983353912591</c:v>
                </c:pt>
                <c:pt idx="802">
                  <c:v>0.99041815107392128</c:v>
                </c:pt>
                <c:pt idx="803">
                  <c:v>0.99166675572443053</c:v>
                </c:pt>
                <c:pt idx="804">
                  <c:v>0.99291564859874903</c:v>
                </c:pt>
                <c:pt idx="805">
                  <c:v>0.99416483080731588</c:v>
                </c:pt>
                <c:pt idx="806">
                  <c:v>0.99541430346292603</c:v>
                </c:pt>
                <c:pt idx="807">
                  <c:v>0.99666406768074245</c:v>
                </c:pt>
                <c:pt idx="808">
                  <c:v>0.99791412457830808</c:v>
                </c:pt>
                <c:pt idx="809">
                  <c:v>0.99916447527555829</c:v>
                </c:pt>
                <c:pt idx="810">
                  <c:v>1.0004151208948333</c:v>
                </c:pt>
                <c:pt idx="811">
                  <c:v>1.0016660625608902</c:v>
                </c:pt>
                <c:pt idx="812">
                  <c:v>1.0029173014009156</c:v>
                </c:pt>
                <c:pt idx="813">
                  <c:v>1.004168838544538</c:v>
                </c:pt>
                <c:pt idx="814">
                  <c:v>1.0054206751238406</c:v>
                </c:pt>
                <c:pt idx="815">
                  <c:v>1.0066728122733737</c:v>
                </c:pt>
                <c:pt idx="816">
                  <c:v>1.0079252511301675</c:v>
                </c:pt>
                <c:pt idx="817">
                  <c:v>1.0091779928337445</c:v>
                </c:pt>
                <c:pt idx="818">
                  <c:v>1.0104310385261326</c:v>
                </c:pt>
                <c:pt idx="819">
                  <c:v>1.0116843893518779</c:v>
                </c:pt>
                <c:pt idx="820">
                  <c:v>1.0129380464580577</c:v>
                </c:pt>
                <c:pt idx="821">
                  <c:v>1.0141920109942935</c:v>
                </c:pt>
                <c:pt idx="822">
                  <c:v>1.0154462841127636</c:v>
                </c:pt>
                <c:pt idx="823">
                  <c:v>1.0167008669682167</c:v>
                </c:pt>
                <c:pt idx="824">
                  <c:v>1.017955760717985</c:v>
                </c:pt>
                <c:pt idx="825">
                  <c:v>1.0192109665219973</c:v>
                </c:pt>
                <c:pt idx="826">
                  <c:v>1.0204664855427923</c:v>
                </c:pt>
                <c:pt idx="827">
                  <c:v>1.0217223189455322</c:v>
                </c:pt>
                <c:pt idx="828">
                  <c:v>1.0229784678980161</c:v>
                </c:pt>
                <c:pt idx="829">
                  <c:v>1.0242349335706931</c:v>
                </c:pt>
                <c:pt idx="830">
                  <c:v>1.0254917171366762</c:v>
                </c:pt>
                <c:pt idx="831">
                  <c:v>1.026748819771756</c:v>
                </c:pt>
                <c:pt idx="832">
                  <c:v>1.0280062426544143</c:v>
                </c:pt>
                <c:pt idx="833">
                  <c:v>1.029263986965838</c:v>
                </c:pt>
                <c:pt idx="834">
                  <c:v>1.0305220538899327</c:v>
                </c:pt>
                <c:pt idx="835">
                  <c:v>1.0312215152853419</c:v>
                </c:pt>
                <c:pt idx="836">
                  <c:v>1.0319209766807511</c:v>
                </c:pt>
                <c:pt idx="837">
                  <c:v>1.0326204380761603</c:v>
                </c:pt>
                <c:pt idx="838">
                  <c:v>1.0333198994715695</c:v>
                </c:pt>
                <c:pt idx="839">
                  <c:v>1.0340193608669788</c:v>
                </c:pt>
                <c:pt idx="840">
                  <c:v>1.034718822262388</c:v>
                </c:pt>
                <c:pt idx="841">
                  <c:v>1.0354182836577972</c:v>
                </c:pt>
                <c:pt idx="842">
                  <c:v>1.0361177450532064</c:v>
                </c:pt>
                <c:pt idx="843">
                  <c:v>1.0368172064486156</c:v>
                </c:pt>
                <c:pt idx="844">
                  <c:v>1.0375166678440249</c:v>
                </c:pt>
                <c:pt idx="845">
                  <c:v>1.0382161292394341</c:v>
                </c:pt>
                <c:pt idx="846">
                  <c:v>1.0389155906348433</c:v>
                </c:pt>
                <c:pt idx="847">
                  <c:v>1.0396150520302525</c:v>
                </c:pt>
                <c:pt idx="848">
                  <c:v>1.0403145134256617</c:v>
                </c:pt>
                <c:pt idx="849">
                  <c:v>1.0410139748210709</c:v>
                </c:pt>
                <c:pt idx="850">
                  <c:v>1.0417134362164802</c:v>
                </c:pt>
                <c:pt idx="851">
                  <c:v>1.0424128976118894</c:v>
                </c:pt>
                <c:pt idx="852">
                  <c:v>1.0431123590072986</c:v>
                </c:pt>
                <c:pt idx="853">
                  <c:v>1.0438118204027078</c:v>
                </c:pt>
                <c:pt idx="854">
                  <c:v>1.044511281798117</c:v>
                </c:pt>
                <c:pt idx="855">
                  <c:v>1.0452107431935262</c:v>
                </c:pt>
                <c:pt idx="856">
                  <c:v>1.0459102045889355</c:v>
                </c:pt>
                <c:pt idx="857">
                  <c:v>1.0466096659843447</c:v>
                </c:pt>
                <c:pt idx="858">
                  <c:v>1.0473091273797539</c:v>
                </c:pt>
                <c:pt idx="859">
                  <c:v>1.0480085887751631</c:v>
                </c:pt>
                <c:pt idx="860">
                  <c:v>1.0487080501705723</c:v>
                </c:pt>
                <c:pt idx="861">
                  <c:v>1.0494075115659816</c:v>
                </c:pt>
                <c:pt idx="862">
                  <c:v>1.0501069729613908</c:v>
                </c:pt>
                <c:pt idx="863">
                  <c:v>1.0508064343568</c:v>
                </c:pt>
                <c:pt idx="864">
                  <c:v>1.0515058957522092</c:v>
                </c:pt>
                <c:pt idx="865">
                  <c:v>1.0522053571476184</c:v>
                </c:pt>
                <c:pt idx="866">
                  <c:v>1.0529048185430276</c:v>
                </c:pt>
                <c:pt idx="867">
                  <c:v>1.0536042799384369</c:v>
                </c:pt>
                <c:pt idx="868">
                  <c:v>1.0543037413338461</c:v>
                </c:pt>
                <c:pt idx="869">
                  <c:v>1.0550032027292553</c:v>
                </c:pt>
                <c:pt idx="870">
                  <c:v>1.0557026641246645</c:v>
                </c:pt>
                <c:pt idx="871">
                  <c:v>1.0564021255200737</c:v>
                </c:pt>
                <c:pt idx="872">
                  <c:v>1.0571015869154829</c:v>
                </c:pt>
                <c:pt idx="873">
                  <c:v>1.0578010483108922</c:v>
                </c:pt>
                <c:pt idx="874">
                  <c:v>1.0585005097063014</c:v>
                </c:pt>
                <c:pt idx="875">
                  <c:v>1.0591999711017106</c:v>
                </c:pt>
                <c:pt idx="876">
                  <c:v>1.0598994324971198</c:v>
                </c:pt>
                <c:pt idx="877">
                  <c:v>1.060598893892529</c:v>
                </c:pt>
                <c:pt idx="878">
                  <c:v>1.0612983552879383</c:v>
                </c:pt>
                <c:pt idx="879">
                  <c:v>1.0619978166833475</c:v>
                </c:pt>
                <c:pt idx="880">
                  <c:v>1.0626972780787567</c:v>
                </c:pt>
                <c:pt idx="881">
                  <c:v>1.0633967394741659</c:v>
                </c:pt>
                <c:pt idx="882">
                  <c:v>1.0640962008695751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2.4939690397180496</c:v>
                </c:pt>
                <c:pt idx="2">
                  <c:v>3.5694620880835983</c:v>
                </c:pt>
                <c:pt idx="3">
                  <c:v>4.2457456188876925</c:v>
                </c:pt>
                <c:pt idx="4">
                  <c:v>4.6925315981337246</c:v>
                </c:pt>
                <c:pt idx="5">
                  <c:v>4.9953737354460346</c:v>
                </c:pt>
                <c:pt idx="6">
                  <c:v>5.2041746656568124</c:v>
                </c:pt>
                <c:pt idx="7">
                  <c:v>5.3500850987719408</c:v>
                </c:pt>
                <c:pt idx="8">
                  <c:v>5.45330681568052</c:v>
                </c:pt>
                <c:pt idx="9">
                  <c:v>5.5272557346272935</c:v>
                </c:pt>
                <c:pt idx="10">
                  <c:v>5.5809828157375971</c:v>
                </c:pt>
                <c:pt idx="11">
                  <c:v>5.6206617193161259</c:v>
                </c:pt>
                <c:pt idx="12">
                  <c:v>5.6505373205826341</c:v>
                </c:pt>
                <c:pt idx="13">
                  <c:v>5.6735460283299792</c:v>
                </c:pt>
                <c:pt idx="14">
                  <c:v>5.6917288039795357</c:v>
                </c:pt>
                <c:pt idx="15">
                  <c:v>5.706509739187017</c:v>
                </c:pt>
                <c:pt idx="16">
                  <c:v>5.7188857600781509</c:v>
                </c:pt>
                <c:pt idx="17">
                  <c:v>5.7295567512138872</c:v>
                </c:pt>
                <c:pt idx="18">
                  <c:v>5.7390153173578184</c:v>
                </c:pt>
                <c:pt idx="19">
                  <c:v>5.747608984045514</c:v>
                </c:pt>
                <c:pt idx="20">
                  <c:v>5.755583461519814</c:v>
                </c:pt>
                <c:pt idx="21">
                  <c:v>5.7631128335112471</c:v>
                </c:pt>
                <c:pt idx="22">
                  <c:v>5.7703206815349226</c:v>
                </c:pt>
                <c:pt idx="23">
                  <c:v>5.7772949036970971</c:v>
                </c:pt>
                <c:pt idx="24">
                  <c:v>5.7840981342594135</c:v>
                </c:pt>
                <c:pt idx="25">
                  <c:v>5.7907750858425464</c:v>
                </c:pt>
                <c:pt idx="26">
                  <c:v>5.7973577337919284</c:v>
                </c:pt>
                <c:pt idx="27">
                  <c:v>5.8038689841107356</c:v>
                </c:pt>
                <c:pt idx="28">
                  <c:v>5.8103252734561606</c:v>
                </c:pt>
                <c:pt idx="29">
                  <c:v>5.8167384155800859</c:v>
                </c:pt>
                <c:pt idx="30">
                  <c:v>5.8231169149778159</c:v>
                </c:pt>
                <c:pt idx="31">
                  <c:v>5.8294669031651853</c:v>
                </c:pt>
                <c:pt idx="32">
                  <c:v>5.8357928071564302</c:v>
                </c:pt>
                <c:pt idx="33">
                  <c:v>5.8420978275618527</c:v>
                </c:pt>
                <c:pt idx="34">
                  <c:v>5.8483842811202775</c:v>
                </c:pt>
                <c:pt idx="35">
                  <c:v>5.8546538465091649</c:v>
                </c:pt>
                <c:pt idx="36">
                  <c:v>5.860907741044568</c:v>
                </c:pt>
                <c:pt idx="37">
                  <c:v>5.8671468479112878</c:v>
                </c:pt>
                <c:pt idx="38">
                  <c:v>5.8733718079192618</c:v>
                </c:pt>
                <c:pt idx="39">
                  <c:v>5.8795830857892941</c:v>
                </c:pt>
                <c:pt idx="40">
                  <c:v>5.8857810181073047</c:v>
                </c:pt>
                <c:pt idx="41">
                  <c:v>5.8919658480852375</c:v>
                </c:pt>
                <c:pt idx="42">
                  <c:v>5.898137750782368</c:v>
                </c:pt>
                <c:pt idx="43">
                  <c:v>5.9042968514411855</c:v>
                </c:pt>
                <c:pt idx="44">
                  <c:v>5.9104432388450423</c:v>
                </c:pt>
                <c:pt idx="45">
                  <c:v>5.9165769750482919</c:v>
                </c:pt>
                <c:pt idx="46">
                  <c:v>5.9226981024901386</c:v>
                </c:pt>
                <c:pt idx="47">
                  <c:v>5.9288066491919214</c:v>
                </c:pt>
                <c:pt idx="48">
                  <c:v>5.9349026325681091</c:v>
                </c:pt>
                <c:pt idx="49">
                  <c:v>5.940986062219344</c:v>
                </c:pt>
                <c:pt idx="50">
                  <c:v>5.9470569419868209</c:v>
                </c:pt>
                <c:pt idx="51">
                  <c:v>5.9531152714630826</c:v>
                </c:pt>
                <c:pt idx="52">
                  <c:v>5.9591610471000847</c:v>
                </c:pt>
                <c:pt idx="53">
                  <c:v>5.9651942630352588</c:v>
                </c:pt>
                <c:pt idx="54">
                  <c:v>5.9712149116965474</c:v>
                </c:pt>
                <c:pt idx="55">
                  <c:v>5.9772229842503855</c:v>
                </c:pt>
                <c:pt idx="56">
                  <c:v>5.9832184709347134</c:v>
                </c:pt>
                <c:pt idx="57">
                  <c:v>5.9892013613045432</c:v>
                </c:pt>
                <c:pt idx="58">
                  <c:v>5.995171644418706</c:v>
                </c:pt>
                <c:pt idx="59">
                  <c:v>6.0011293089716382</c:v>
                </c:pt>
                <c:pt idx="60">
                  <c:v>6.0070743433986209</c:v>
                </c:pt>
                <c:pt idx="61">
                  <c:v>6.0130067359482844</c:v>
                </c:pt>
                <c:pt idx="62">
                  <c:v>6.0189264747419999</c:v>
                </c:pt>
                <c:pt idx="63">
                  <c:v>6.0248335478130191</c:v>
                </c:pt>
                <c:pt idx="64">
                  <c:v>6.030727943143706</c:v>
                </c:pt>
                <c:pt idx="65">
                  <c:v>6.0366096486811536</c:v>
                </c:pt>
                <c:pt idx="66">
                  <c:v>6.0424786523620373</c:v>
                </c:pt>
                <c:pt idx="67">
                  <c:v>6.0483349421223291</c:v>
                </c:pt>
                <c:pt idx="68">
                  <c:v>6.0541785059080873</c:v>
                </c:pt>
                <c:pt idx="69">
                  <c:v>6.0600093316819956</c:v>
                </c:pt>
                <c:pt idx="70">
                  <c:v>6.0658274074325806</c:v>
                </c:pt>
                <c:pt idx="71">
                  <c:v>6.071632721173212</c:v>
                </c:pt>
                <c:pt idx="72">
                  <c:v>6.077425260949199</c:v>
                </c:pt>
                <c:pt idx="73">
                  <c:v>6.0832050148395576</c:v>
                </c:pt>
                <c:pt idx="74">
                  <c:v>6.0889719709563837</c:v>
                </c:pt>
                <c:pt idx="75">
                  <c:v>6.0947261174498086</c:v>
                </c:pt>
                <c:pt idx="76">
                  <c:v>6.1004674425056686</c:v>
                </c:pt>
                <c:pt idx="77">
                  <c:v>6.1061959343488441</c:v>
                </c:pt>
                <c:pt idx="78">
                  <c:v>6.1119115812422278</c:v>
                </c:pt>
                <c:pt idx="79">
                  <c:v>6.1176143714871571</c:v>
                </c:pt>
                <c:pt idx="80">
                  <c:v>6.1233042934247992</c:v>
                </c:pt>
                <c:pt idx="81">
                  <c:v>6.128981335434827</c:v>
                </c:pt>
                <c:pt idx="82">
                  <c:v>6.1346454859363595</c:v>
                </c:pt>
                <c:pt idx="83">
                  <c:v>6.140296733388988</c:v>
                </c:pt>
                <c:pt idx="84">
                  <c:v>6.1459350662906118</c:v>
                </c:pt>
                <c:pt idx="85">
                  <c:v>6.1515604731783551</c:v>
                </c:pt>
                <c:pt idx="86">
                  <c:v>6.1571729426298765</c:v>
                </c:pt>
                <c:pt idx="87">
                  <c:v>6.1627724632624385</c:v>
                </c:pt>
                <c:pt idx="88">
                  <c:v>6.1683590237314929</c:v>
                </c:pt>
                <c:pt idx="89">
                  <c:v>6.1739326127310026</c:v>
                </c:pt>
                <c:pt idx="90">
                  <c:v>6.1794932189968108</c:v>
                </c:pt>
                <c:pt idx="91">
                  <c:v>6.1850408313017491</c:v>
                </c:pt>
                <c:pt idx="92">
                  <c:v>6.190575438458465</c:v>
                </c:pt>
                <c:pt idx="93">
                  <c:v>6.1960970293188105</c:v>
                </c:pt>
                <c:pt idx="94">
                  <c:v>6.20160559277282</c:v>
                </c:pt>
                <c:pt idx="95">
                  <c:v>6.2071011177494171</c:v>
                </c:pt>
                <c:pt idx="96">
                  <c:v>6.2125835932171567</c:v>
                </c:pt>
                <c:pt idx="97">
                  <c:v>6.2180530081818173</c:v>
                </c:pt>
                <c:pt idx="98">
                  <c:v>6.2235093516887821</c:v>
                </c:pt>
                <c:pt idx="99">
                  <c:v>6.2289526128208079</c:v>
                </c:pt>
                <c:pt idx="100">
                  <c:v>6.234382780699713</c:v>
                </c:pt>
                <c:pt idx="101">
                  <c:v>6.2397998444864848</c:v>
                </c:pt>
                <c:pt idx="102">
                  <c:v>6.245203793377927</c:v>
                </c:pt>
                <c:pt idx="103">
                  <c:v>6.2505946166112123</c:v>
                </c:pt>
                <c:pt idx="104">
                  <c:v>6.2559723034597914</c:v>
                </c:pt>
                <c:pt idx="105">
                  <c:v>6.2613368432357346</c:v>
                </c:pt>
                <c:pt idx="106">
                  <c:v>6.2666882252888563</c:v>
                </c:pt>
                <c:pt idx="107">
                  <c:v>6.2720264390066403</c:v>
                </c:pt>
                <c:pt idx="108">
                  <c:v>6.2773514738138916</c:v>
                </c:pt>
                <c:pt idx="109">
                  <c:v>6.2826633191738219</c:v>
                </c:pt>
                <c:pt idx="110">
                  <c:v>6.2879619645857741</c:v>
                </c:pt>
                <c:pt idx="111">
                  <c:v>6.2932473995868587</c:v>
                </c:pt>
                <c:pt idx="112">
                  <c:v>6.2985196137525978</c:v>
                </c:pt>
                <c:pt idx="113">
                  <c:v>6.3037785966931876</c:v>
                </c:pt>
                <c:pt idx="114">
                  <c:v>6.3090243380590501</c:v>
                </c:pt>
                <c:pt idx="115">
                  <c:v>6.31425682753527</c:v>
                </c:pt>
                <c:pt idx="116">
                  <c:v>6.3194760548436593</c:v>
                </c:pt>
                <c:pt idx="117">
                  <c:v>6.3246820097449685</c:v>
                </c:pt>
                <c:pt idx="118">
                  <c:v>6.3298746820344904</c:v>
                </c:pt>
                <c:pt idx="119">
                  <c:v>6.3350540615456268</c:v>
                </c:pt>
                <c:pt idx="120">
                  <c:v>6.3402201381474592</c:v>
                </c:pt>
                <c:pt idx="121">
                  <c:v>6.3453729017452591</c:v>
                </c:pt>
                <c:pt idx="122">
                  <c:v>6.3505123422821876</c:v>
                </c:pt>
                <c:pt idx="123">
                  <c:v>6.3556384497360936</c:v>
                </c:pt>
                <c:pt idx="124">
                  <c:v>6.3607512141214686</c:v>
                </c:pt>
                <c:pt idx="125">
                  <c:v>6.3658506254894744</c:v>
                </c:pt>
                <c:pt idx="126">
                  <c:v>6.3709366739272655</c:v>
                </c:pt>
                <c:pt idx="127">
                  <c:v>6.3760093495567931</c:v>
                </c:pt>
                <c:pt idx="128">
                  <c:v>6.3810686425377181</c:v>
                </c:pt>
                <c:pt idx="129">
                  <c:v>6.386114543063929</c:v>
                </c:pt>
                <c:pt idx="130">
                  <c:v>6.3911470413653682</c:v>
                </c:pt>
                <c:pt idx="131">
                  <c:v>6.3961661277085016</c:v>
                </c:pt>
                <c:pt idx="132">
                  <c:v>6.4011717923941092</c:v>
                </c:pt>
                <c:pt idx="133">
                  <c:v>6.4061640257596864</c:v>
                </c:pt>
                <c:pt idx="134">
                  <c:v>6.4111428181763257</c:v>
                </c:pt>
                <c:pt idx="135">
                  <c:v>6.416108160052806</c:v>
                </c:pt>
                <c:pt idx="136">
                  <c:v>6.4210600418312547</c:v>
                </c:pt>
                <c:pt idx="137">
                  <c:v>6.42599845398939</c:v>
                </c:pt>
                <c:pt idx="138">
                  <c:v>6.4309233870408304</c:v>
                </c:pt>
                <c:pt idx="139">
                  <c:v>6.4358348315326861</c:v>
                </c:pt>
                <c:pt idx="140">
                  <c:v>6.4407327780490027</c:v>
                </c:pt>
                <c:pt idx="141">
                  <c:v>6.4456172172063795</c:v>
                </c:pt>
                <c:pt idx="142">
                  <c:v>6.450488139657387</c:v>
                </c:pt>
                <c:pt idx="143">
                  <c:v>6.4553455360897889</c:v>
                </c:pt>
                <c:pt idx="144">
                  <c:v>6.4601893972249229</c:v>
                </c:pt>
                <c:pt idx="145">
                  <c:v>6.4650197138191379</c:v>
                </c:pt>
                <c:pt idx="146">
                  <c:v>6.46983647666337</c:v>
                </c:pt>
                <c:pt idx="147">
                  <c:v>6.4746396765823286</c:v>
                </c:pt>
                <c:pt idx="148">
                  <c:v>6.4794293044357465</c:v>
                </c:pt>
                <c:pt idx="149">
                  <c:v>6.4842053511172812</c:v>
                </c:pt>
                <c:pt idx="150">
                  <c:v>6.4889678075544435</c:v>
                </c:pt>
                <c:pt idx="151">
                  <c:v>6.4937166647091882</c:v>
                </c:pt>
                <c:pt idx="152">
                  <c:v>6.4984519135774397</c:v>
                </c:pt>
                <c:pt idx="153">
                  <c:v>6.5031735451889947</c:v>
                </c:pt>
                <c:pt idx="154">
                  <c:v>6.507881550607534</c:v>
                </c:pt>
                <c:pt idx="155">
                  <c:v>6.5125759209301437</c:v>
                </c:pt>
                <c:pt idx="156">
                  <c:v>6.5172566472885505</c:v>
                </c:pt>
                <c:pt idx="157">
                  <c:v>6.5219237208468774</c:v>
                </c:pt>
                <c:pt idx="158">
                  <c:v>6.5265771328039248</c:v>
                </c:pt>
                <c:pt idx="159">
                  <c:v>6.5312168743911387</c:v>
                </c:pt>
                <c:pt idx="160">
                  <c:v>6.5358429368742783</c:v>
                </c:pt>
                <c:pt idx="161">
                  <c:v>6.5404553115519235</c:v>
                </c:pt>
                <c:pt idx="162">
                  <c:v>6.5450539897551891</c:v>
                </c:pt>
                <c:pt idx="163">
                  <c:v>6.5496389628499552</c:v>
                </c:pt>
                <c:pt idx="164">
                  <c:v>6.5542102222343139</c:v>
                </c:pt>
                <c:pt idx="165">
                  <c:v>6.5587677593392222</c:v>
                </c:pt>
                <c:pt idx="166">
                  <c:v>6.5633115656291636</c:v>
                </c:pt>
                <c:pt idx="167">
                  <c:v>6.5678416326015805</c:v>
                </c:pt>
                <c:pt idx="168">
                  <c:v>6.5723579517864472</c:v>
                </c:pt>
                <c:pt idx="169">
                  <c:v>6.5768605147464658</c:v>
                </c:pt>
                <c:pt idx="170">
                  <c:v>6.5813493130775909</c:v>
                </c:pt>
                <c:pt idx="171">
                  <c:v>6.585824338407976</c:v>
                </c:pt>
                <c:pt idx="172">
                  <c:v>6.5902855823984163</c:v>
                </c:pt>
                <c:pt idx="173">
                  <c:v>6.5947330367424986</c:v>
                </c:pt>
                <c:pt idx="174">
                  <c:v>6.5991666931655759</c:v>
                </c:pt>
                <c:pt idx="175">
                  <c:v>6.6035865434267587</c:v>
                </c:pt>
                <c:pt idx="176">
                  <c:v>6.6079925793158543</c:v>
                </c:pt>
                <c:pt idx="177">
                  <c:v>6.6123847926559938</c:v>
                </c:pt>
                <c:pt idx="178">
                  <c:v>6.6167631753020411</c:v>
                </c:pt>
                <c:pt idx="179">
                  <c:v>6.6211277191416746</c:v>
                </c:pt>
                <c:pt idx="180">
                  <c:v>6.6254784160935234</c:v>
                </c:pt>
                <c:pt idx="181">
                  <c:v>6.6298152581088567</c:v>
                </c:pt>
                <c:pt idx="182">
                  <c:v>6.634138237171288</c:v>
                </c:pt>
                <c:pt idx="183">
                  <c:v>6.6384473452955852</c:v>
                </c:pt>
                <c:pt idx="184">
                  <c:v>6.6427425745286008</c:v>
                </c:pt>
                <c:pt idx="185">
                  <c:v>6.6470239169483607</c:v>
                </c:pt>
                <c:pt idx="186">
                  <c:v>6.6512913646660605</c:v>
                </c:pt>
                <c:pt idx="187">
                  <c:v>6.6555449098232202</c:v>
                </c:pt>
                <c:pt idx="188">
                  <c:v>6.6597845445931645</c:v>
                </c:pt>
                <c:pt idx="189">
                  <c:v>6.6640102611806444</c:v>
                </c:pt>
                <c:pt idx="190">
                  <c:v>6.6682220518224051</c:v>
                </c:pt>
                <c:pt idx="191">
                  <c:v>6.6724199087859795</c:v>
                </c:pt>
                <c:pt idx="192">
                  <c:v>6.6766038243703196</c:v>
                </c:pt>
                <c:pt idx="193">
                  <c:v>6.6807737909058567</c:v>
                </c:pt>
                <c:pt idx="194">
                  <c:v>6.6849298007539817</c:v>
                </c:pt>
                <c:pt idx="195">
                  <c:v>6.6890718463073755</c:v>
                </c:pt>
                <c:pt idx="196">
                  <c:v>6.6931999199895635</c:v>
                </c:pt>
                <c:pt idx="197">
                  <c:v>6.6973140142553946</c:v>
                </c:pt>
                <c:pt idx="198">
                  <c:v>6.7014141215902114</c:v>
                </c:pt>
                <c:pt idx="199">
                  <c:v>6.7055002345107377</c:v>
                </c:pt>
                <c:pt idx="200">
                  <c:v>6.7095723455642622</c:v>
                </c:pt>
                <c:pt idx="201">
                  <c:v>6.7136304473288666</c:v>
                </c:pt>
                <c:pt idx="202">
                  <c:v>6.7176745324132749</c:v>
                </c:pt>
                <c:pt idx="203">
                  <c:v>6.7217045934570869</c:v>
                </c:pt>
                <c:pt idx="204">
                  <c:v>6.7257206231302114</c:v>
                </c:pt>
                <c:pt idx="205">
                  <c:v>6.7297226141334141</c:v>
                </c:pt>
                <c:pt idx="206">
                  <c:v>6.7337105591977506</c:v>
                </c:pt>
                <c:pt idx="207">
                  <c:v>6.7376844510843217</c:v>
                </c:pt>
                <c:pt idx="208">
                  <c:v>6.7416442825856588</c:v>
                </c:pt>
                <c:pt idx="209">
                  <c:v>6.7455900465235832</c:v>
                </c:pt>
                <c:pt idx="210">
                  <c:v>6.7495217357504398</c:v>
                </c:pt>
                <c:pt idx="211">
                  <c:v>6.7534393431490924</c:v>
                </c:pt>
                <c:pt idx="212">
                  <c:v>6.7573428616320497</c:v>
                </c:pt>
                <c:pt idx="213">
                  <c:v>6.7612322841423227</c:v>
                </c:pt>
                <c:pt idx="214">
                  <c:v>6.7651076036527202</c:v>
                </c:pt>
                <c:pt idx="215">
                  <c:v>6.768968813166536</c:v>
                </c:pt>
                <c:pt idx="216">
                  <c:v>6.772815905715615</c:v>
                </c:pt>
                <c:pt idx="217">
                  <c:v>6.7766488743636479</c:v>
                </c:pt>
                <c:pt idx="218">
                  <c:v>6.7804677122027952</c:v>
                </c:pt>
                <c:pt idx="219">
                  <c:v>6.7842724123546416</c:v>
                </c:pt>
                <c:pt idx="220">
                  <c:v>6.788062967972218</c:v>
                </c:pt>
                <c:pt idx="221">
                  <c:v>6.7918393722360975</c:v>
                </c:pt>
                <c:pt idx="222">
                  <c:v>6.7956016183580328</c:v>
                </c:pt>
                <c:pt idx="223">
                  <c:v>6.7993496995787446</c:v>
                </c:pt>
                <c:pt idx="224">
                  <c:v>6.8030836091684668</c:v>
                </c:pt>
                <c:pt idx="225">
                  <c:v>6.8068033404268427</c:v>
                </c:pt>
                <c:pt idx="226">
                  <c:v>6.8105088866826158</c:v>
                </c:pt>
                <c:pt idx="227">
                  <c:v>6.8142002412950005</c:v>
                </c:pt>
                <c:pt idx="228">
                  <c:v>6.817877397650876</c:v>
                </c:pt>
                <c:pt idx="229">
                  <c:v>6.8215403491679085</c:v>
                </c:pt>
                <c:pt idx="230">
                  <c:v>6.8251890892915057</c:v>
                </c:pt>
                <c:pt idx="231">
                  <c:v>6.8288236114973779</c:v>
                </c:pt>
                <c:pt idx="232">
                  <c:v>6.8324439092898626</c:v>
                </c:pt>
                <c:pt idx="233">
                  <c:v>6.8360499762024896</c:v>
                </c:pt>
                <c:pt idx="234">
                  <c:v>6.8396418057973891</c:v>
                </c:pt>
                <c:pt idx="235">
                  <c:v>6.8432193916660138</c:v>
                </c:pt>
                <c:pt idx="236">
                  <c:v>6.8467827274283026</c:v>
                </c:pt>
                <c:pt idx="237">
                  <c:v>6.8503318067339736</c:v>
                </c:pt>
                <c:pt idx="238">
                  <c:v>6.8538666232600471</c:v>
                </c:pt>
                <c:pt idx="239">
                  <c:v>6.8573871707139613</c:v>
                </c:pt>
                <c:pt idx="240">
                  <c:v>6.8608934428300827</c:v>
                </c:pt>
                <c:pt idx="241">
                  <c:v>6.8643854333730925</c:v>
                </c:pt>
                <c:pt idx="242">
                  <c:v>6.8678631361352673</c:v>
                </c:pt>
                <c:pt idx="243">
                  <c:v>6.8713265449375953</c:v>
                </c:pt>
                <c:pt idx="244">
                  <c:v>6.8747756536295865</c:v>
                </c:pt>
                <c:pt idx="245">
                  <c:v>6.8782104560894703</c:v>
                </c:pt>
                <c:pt idx="246">
                  <c:v>6.8816309462236962</c:v>
                </c:pt>
                <c:pt idx="247">
                  <c:v>6.8850371179667249</c:v>
                </c:pt>
                <c:pt idx="248">
                  <c:v>6.8884289652823352</c:v>
                </c:pt>
                <c:pt idx="249">
                  <c:v>6.8918064821612735</c:v>
                </c:pt>
                <c:pt idx="250">
                  <c:v>6.8951696626235677</c:v>
                </c:pt>
                <c:pt idx="251">
                  <c:v>6.89851850071698</c:v>
                </c:pt>
                <c:pt idx="252">
                  <c:v>6.9018529905172858</c:v>
                </c:pt>
                <c:pt idx="253">
                  <c:v>6.9051731261285916</c:v>
                </c:pt>
                <c:pt idx="254">
                  <c:v>6.9084789016831856</c:v>
                </c:pt>
                <c:pt idx="255">
                  <c:v>6.9117703113408107</c:v>
                </c:pt>
                <c:pt idx="256">
                  <c:v>6.9150473492895799</c:v>
                </c:pt>
                <c:pt idx="257">
                  <c:v>6.9183100097456256</c:v>
                </c:pt>
                <c:pt idx="258">
                  <c:v>6.9215582869526422</c:v>
                </c:pt>
                <c:pt idx="259">
                  <c:v>6.9247921751822634</c:v>
                </c:pt>
                <c:pt idx="260">
                  <c:v>6.9280116687338813</c:v>
                </c:pt>
                <c:pt idx="261">
                  <c:v>6.931216761934909</c:v>
                </c:pt>
                <c:pt idx="262">
                  <c:v>6.9344074491397407</c:v>
                </c:pt>
                <c:pt idx="263">
                  <c:v>6.937583724731204</c:v>
                </c:pt>
                <c:pt idx="264">
                  <c:v>6.9407455831194529</c:v>
                </c:pt>
                <c:pt idx="265">
                  <c:v>6.9438930187420072</c:v>
                </c:pt>
                <c:pt idx="266">
                  <c:v>6.9470260260642469</c:v>
                </c:pt>
                <c:pt idx="267">
                  <c:v>6.9501445995788806</c:v>
                </c:pt>
                <c:pt idx="268">
                  <c:v>6.9532487338058102</c:v>
                </c:pt>
                <c:pt idx="269">
                  <c:v>6.9563384232929986</c:v>
                </c:pt>
                <c:pt idx="270">
                  <c:v>6.9594136626148311</c:v>
                </c:pt>
                <c:pt idx="271">
                  <c:v>6.9624744463739967</c:v>
                </c:pt>
                <c:pt idx="272">
                  <c:v>6.9655207691999861</c:v>
                </c:pt>
                <c:pt idx="273">
                  <c:v>6.9685526257491617</c:v>
                </c:pt>
                <c:pt idx="274">
                  <c:v>6.9715700107057854</c:v>
                </c:pt>
                <c:pt idx="275">
                  <c:v>6.9745729187812007</c:v>
                </c:pt>
                <c:pt idx="276">
                  <c:v>6.9775613447132621</c:v>
                </c:pt>
                <c:pt idx="277">
                  <c:v>6.9805352832671828</c:v>
                </c:pt>
                <c:pt idx="278">
                  <c:v>6.983494729235713</c:v>
                </c:pt>
                <c:pt idx="279">
                  <c:v>6.9864396774380646</c:v>
                </c:pt>
                <c:pt idx="280">
                  <c:v>6.9893701227206986</c:v>
                </c:pt>
                <c:pt idx="281">
                  <c:v>6.9922860599565828</c:v>
                </c:pt>
                <c:pt idx="282">
                  <c:v>6.9951874840461494</c:v>
                </c:pt>
                <c:pt idx="283">
                  <c:v>6.9980743899160442</c:v>
                </c:pt>
                <c:pt idx="284">
                  <c:v>7.0009467725205328</c:v>
                </c:pt>
                <c:pt idx="285">
                  <c:v>7.0038046268398801</c:v>
                </c:pt>
                <c:pt idx="286">
                  <c:v>7.0066479478816115</c:v>
                </c:pt>
                <c:pt idx="287">
                  <c:v>7.0094767306794932</c:v>
                </c:pt>
                <c:pt idx="288">
                  <c:v>7.012290970294452</c:v>
                </c:pt>
                <c:pt idx="289">
                  <c:v>7.0150906618136402</c:v>
                </c:pt>
                <c:pt idx="290">
                  <c:v>7.0178758003511348</c:v>
                </c:pt>
                <c:pt idx="291">
                  <c:v>7.0206463810475892</c:v>
                </c:pt>
                <c:pt idx="292">
                  <c:v>7.0234023990693322</c:v>
                </c:pt>
                <c:pt idx="293">
                  <c:v>7.026143849610361</c:v>
                </c:pt>
                <c:pt idx="294">
                  <c:v>7.0288707278907223</c:v>
                </c:pt>
                <c:pt idx="295">
                  <c:v>7.0315830291560779</c:v>
                </c:pt>
                <c:pt idx="296">
                  <c:v>7.0342807486798646</c:v>
                </c:pt>
                <c:pt idx="297">
                  <c:v>7.0369638817602898</c:v>
                </c:pt>
                <c:pt idx="298">
                  <c:v>7.0396324237236065</c:v>
                </c:pt>
                <c:pt idx="299">
                  <c:v>7.042286369920987</c:v>
                </c:pt>
                <c:pt idx="300">
                  <c:v>7.0449257157303382</c:v>
                </c:pt>
                <c:pt idx="301">
                  <c:v>7.0475504565558644</c:v>
                </c:pt>
                <c:pt idx="302">
                  <c:v>7.0501605878276283</c:v>
                </c:pt>
                <c:pt idx="303">
                  <c:v>7.0527561050020893</c:v>
                </c:pt>
                <c:pt idx="304">
                  <c:v>7.0553370035616361</c:v>
                </c:pt>
                <c:pt idx="305">
                  <c:v>7.0579032790151084</c:v>
                </c:pt>
                <c:pt idx="306">
                  <c:v>7.0604549268967896</c:v>
                </c:pt>
                <c:pt idx="307">
                  <c:v>7.062991942767427</c:v>
                </c:pt>
                <c:pt idx="308">
                  <c:v>7.0655143222136063</c:v>
                </c:pt>
                <c:pt idx="309">
                  <c:v>7.0680220608476851</c:v>
                </c:pt>
                <c:pt idx="310">
                  <c:v>7.0705151543084286</c:v>
                </c:pt>
                <c:pt idx="311">
                  <c:v>7.0729935982598784</c:v>
                </c:pt>
                <c:pt idx="312">
                  <c:v>7.0754573883921532</c:v>
                </c:pt>
                <c:pt idx="313">
                  <c:v>7.0779065204211635</c:v>
                </c:pt>
                <c:pt idx="314">
                  <c:v>7.0803409900890699</c:v>
                </c:pt>
                <c:pt idx="315">
                  <c:v>7.0827607931629437</c:v>
                </c:pt>
                <c:pt idx="316">
                  <c:v>7.085165925436149</c:v>
                </c:pt>
                <c:pt idx="317">
                  <c:v>7.0875563827276897</c:v>
                </c:pt>
                <c:pt idx="318">
                  <c:v>7.0899321608817445</c:v>
                </c:pt>
                <c:pt idx="319">
                  <c:v>7.0922932557689498</c:v>
                </c:pt>
                <c:pt idx="320">
                  <c:v>7.0946396632851316</c:v>
                </c:pt>
                <c:pt idx="321">
                  <c:v>7.0969713793512375</c:v>
                </c:pt>
                <c:pt idx="322">
                  <c:v>7.0992883999143226</c:v>
                </c:pt>
                <c:pt idx="323">
                  <c:v>7.1015907209470033</c:v>
                </c:pt>
                <c:pt idx="324">
                  <c:v>7.1038783384470383</c:v>
                </c:pt>
                <c:pt idx="325">
                  <c:v>7.1061512484377687</c:v>
                </c:pt>
                <c:pt idx="326">
                  <c:v>7.1084094469681096</c:v>
                </c:pt>
                <c:pt idx="327">
                  <c:v>7.1106529301120123</c:v>
                </c:pt>
                <c:pt idx="328">
                  <c:v>7.1128816939692641</c:v>
                </c:pt>
                <c:pt idx="329">
                  <c:v>7.1150957346644619</c:v>
                </c:pt>
                <c:pt idx="330">
                  <c:v>7.1172950483480451</c:v>
                </c:pt>
                <c:pt idx="331">
                  <c:v>7.1194796311951594</c:v>
                </c:pt>
                <c:pt idx="332">
                  <c:v>7.1216494794068161</c:v>
                </c:pt>
                <c:pt idx="333">
                  <c:v>7.1238045892090209</c:v>
                </c:pt>
                <c:pt idx="334">
                  <c:v>7.1259449568526643</c:v>
                </c:pt>
                <c:pt idx="335">
                  <c:v>7.1280705786142633</c:v>
                </c:pt>
                <c:pt idx="336">
                  <c:v>7.130181450795229</c:v>
                </c:pt>
                <c:pt idx="337">
                  <c:v>7.132277569722234</c:v>
                </c:pt>
                <c:pt idx="338">
                  <c:v>7.1343589317468119</c:v>
                </c:pt>
                <c:pt idx="339">
                  <c:v>7.1364255332461397</c:v>
                </c:pt>
                <c:pt idx="340">
                  <c:v>7.1384773706214997</c:v>
                </c:pt>
                <c:pt idx="341">
                  <c:v>7.1405144402999587</c:v>
                </c:pt>
                <c:pt idx="342">
                  <c:v>7.1425367387332823</c:v>
                </c:pt>
                <c:pt idx="343">
                  <c:v>7.1445442623983109</c:v>
                </c:pt>
                <c:pt idx="344">
                  <c:v>7.1465370077968071</c:v>
                </c:pt>
                <c:pt idx="345">
                  <c:v>7.1485149714552305</c:v>
                </c:pt>
                <c:pt idx="346">
                  <c:v>7.1504781499253678</c:v>
                </c:pt>
                <c:pt idx="347">
                  <c:v>7.1524265397834155</c:v>
                </c:pt>
                <c:pt idx="348">
                  <c:v>7.154360137630543</c:v>
                </c:pt>
                <c:pt idx="349">
                  <c:v>7.1562789400931415</c:v>
                </c:pt>
                <c:pt idx="350">
                  <c:v>7.1581829438216129</c:v>
                </c:pt>
                <c:pt idx="351">
                  <c:v>7.1600721454923182</c:v>
                </c:pt>
                <c:pt idx="352">
                  <c:v>7.1619465418048449</c:v>
                </c:pt>
                <c:pt idx="353">
                  <c:v>7.163806129484529</c:v>
                </c:pt>
                <c:pt idx="354">
                  <c:v>7.1656509052812076</c:v>
                </c:pt>
                <c:pt idx="355">
                  <c:v>7.1674808659694573</c:v>
                </c:pt>
                <c:pt idx="356">
                  <c:v>7.1692960083484909</c:v>
                </c:pt>
                <c:pt idx="357">
                  <c:v>7.1710963292418413</c:v>
                </c:pt>
                <c:pt idx="358">
                  <c:v>7.1728818254978393</c:v>
                </c:pt>
                <c:pt idx="359">
                  <c:v>7.1746524939895702</c:v>
                </c:pt>
                <c:pt idx="360">
                  <c:v>7.1764083316146685</c:v>
                </c:pt>
                <c:pt idx="361">
                  <c:v>7.1781493352949068</c:v>
                </c:pt>
                <c:pt idx="362">
                  <c:v>7.1798755019770741</c:v>
                </c:pt>
                <c:pt idx="363">
                  <c:v>7.1815868286323905</c:v>
                </c:pt>
                <c:pt idx="364">
                  <c:v>7.1832833122561492</c:v>
                </c:pt>
                <c:pt idx="365">
                  <c:v>7.1849649498686414</c:v>
                </c:pt>
                <c:pt idx="366">
                  <c:v>7.186631738514226</c:v>
                </c:pt>
                <c:pt idx="367">
                  <c:v>7.188283675261629</c:v>
                </c:pt>
                <c:pt idx="368">
                  <c:v>7.1899207572043791</c:v>
                </c:pt>
                <c:pt idx="369">
                  <c:v>7.1915429814601008</c:v>
                </c:pt>
                <c:pt idx="370">
                  <c:v>7.1931503451707988</c:v>
                </c:pt>
                <c:pt idx="371">
                  <c:v>7.1947428455026445</c:v>
                </c:pt>
                <c:pt idx="372">
                  <c:v>7.1963204796466744</c:v>
                </c:pt>
                <c:pt idx="373">
                  <c:v>7.1978832448175254</c:v>
                </c:pt>
                <c:pt idx="374">
                  <c:v>7.1994311382545639</c:v>
                </c:pt>
                <c:pt idx="375">
                  <c:v>7.2009641572212564</c:v>
                </c:pt>
                <c:pt idx="376">
                  <c:v>7.2024822990055215</c:v>
                </c:pt>
                <c:pt idx="377">
                  <c:v>7.2039855609191497</c:v>
                </c:pt>
                <c:pt idx="378">
                  <c:v>7.2054739402982158</c:v>
                </c:pt>
                <c:pt idx="379">
                  <c:v>7.2069474345034106</c:v>
                </c:pt>
                <c:pt idx="380">
                  <c:v>7.2084060409191473</c:v>
                </c:pt>
                <c:pt idx="381">
                  <c:v>7.20984975695389</c:v>
                </c:pt>
                <c:pt idx="382">
                  <c:v>7.2112785800406032</c:v>
                </c:pt>
                <c:pt idx="383">
                  <c:v>7.2126925076360813</c:v>
                </c:pt>
                <c:pt idx="384">
                  <c:v>7.2140915372215666</c:v>
                </c:pt>
                <c:pt idx="385">
                  <c:v>7.2154756663019581</c:v>
                </c:pt>
                <c:pt idx="386">
                  <c:v>7.2168448924064759</c:v>
                </c:pt>
                <c:pt idx="387">
                  <c:v>7.2181992130881936</c:v>
                </c:pt>
                <c:pt idx="388">
                  <c:v>7.2195386259244545</c:v>
                </c:pt>
                <c:pt idx="389">
                  <c:v>7.2208631285165952</c:v>
                </c:pt>
                <c:pt idx="390">
                  <c:v>7.2221727184896487</c:v>
                </c:pt>
                <c:pt idx="391">
                  <c:v>7.2234673934927791</c:v>
                </c:pt>
                <c:pt idx="392">
                  <c:v>7.2247471511993338</c:v>
                </c:pt>
                <c:pt idx="393">
                  <c:v>7.2260119893063823</c:v>
                </c:pt>
                <c:pt idx="394">
                  <c:v>7.2272619055349159</c:v>
                </c:pt>
                <c:pt idx="395">
                  <c:v>7.228496897629908</c:v>
                </c:pt>
                <c:pt idx="396">
                  <c:v>7.2297169633601985</c:v>
                </c:pt>
                <c:pt idx="397">
                  <c:v>7.2309221005186597</c:v>
                </c:pt>
                <c:pt idx="398">
                  <c:v>7.2321123069218389</c:v>
                </c:pt>
                <c:pt idx="399">
                  <c:v>7.2332875804100869</c:v>
                </c:pt>
                <c:pt idx="400">
                  <c:v>7.2344479188478426</c:v>
                </c:pt>
                <c:pt idx="401">
                  <c:v>7.2355933201233213</c:v>
                </c:pt>
                <c:pt idx="402">
                  <c:v>7.2367237821484203</c:v>
                </c:pt>
                <c:pt idx="403">
                  <c:v>7.2378393028587631</c:v>
                </c:pt>
                <c:pt idx="404">
                  <c:v>7.2389398802140779</c:v>
                </c:pt>
                <c:pt idx="405">
                  <c:v>7.2400255121975219</c:v>
                </c:pt>
                <c:pt idx="406">
                  <c:v>7.2410961968163097</c:v>
                </c:pt>
                <c:pt idx="407">
                  <c:v>7.2421519321010095</c:v>
                </c:pt>
                <c:pt idx="408">
                  <c:v>7.2431927161064591</c:v>
                </c:pt>
                <c:pt idx="409">
                  <c:v>7.244218546911112</c:v>
                </c:pt>
                <c:pt idx="410">
                  <c:v>7.2452294226164264</c:v>
                </c:pt>
                <c:pt idx="411">
                  <c:v>7.2462253413482776</c:v>
                </c:pt>
                <c:pt idx="412">
                  <c:v>7.2472063012561305</c:v>
                </c:pt>
                <c:pt idx="413">
                  <c:v>7.2481723005128966</c:v>
                </c:pt>
                <c:pt idx="414">
                  <c:v>7.2491233373153205</c:v>
                </c:pt>
                <c:pt idx="415">
                  <c:v>7.2500594098836153</c:v>
                </c:pt>
                <c:pt idx="416">
                  <c:v>7.2509805164620076</c:v>
                </c:pt>
                <c:pt idx="417">
                  <c:v>7.2518866553179242</c:v>
                </c:pt>
                <c:pt idx="418">
                  <c:v>7.2527778247424219</c:v>
                </c:pt>
                <c:pt idx="419">
                  <c:v>7.2536540230505402</c:v>
                </c:pt>
                <c:pt idx="420">
                  <c:v>7.2545152485805291</c:v>
                </c:pt>
                <c:pt idx="421">
                  <c:v>7.2553614996944678</c:v>
                </c:pt>
                <c:pt idx="422">
                  <c:v>7.256192774777726</c:v>
                </c:pt>
                <c:pt idx="423">
                  <c:v>7.2570090722395584</c:v>
                </c:pt>
                <c:pt idx="424">
                  <c:v>7.257810390512649</c:v>
                </c:pt>
                <c:pt idx="425">
                  <c:v>7.2585967280530559</c:v>
                </c:pt>
                <c:pt idx="426">
                  <c:v>7.2593680833405676</c:v>
                </c:pt>
                <c:pt idx="427">
                  <c:v>7.2601244548785067</c:v>
                </c:pt>
                <c:pt idx="428">
                  <c:v>7.2608658411934108</c:v>
                </c:pt>
                <c:pt idx="429">
                  <c:v>7.261592240835661</c:v>
                </c:pt>
                <c:pt idx="430">
                  <c:v>7.2623036523789732</c:v>
                </c:pt>
                <c:pt idx="431">
                  <c:v>7.2630000744205665</c:v>
                </c:pt>
                <c:pt idx="432">
                  <c:v>7.2636815055812729</c:v>
                </c:pt>
                <c:pt idx="433">
                  <c:v>7.2643479445050643</c:v>
                </c:pt>
                <c:pt idx="434">
                  <c:v>7.2649993898597032</c:v>
                </c:pt>
                <c:pt idx="435">
                  <c:v>7.2656358403361274</c:v>
                </c:pt>
                <c:pt idx="436">
                  <c:v>7.2662572946489128</c:v>
                </c:pt>
                <c:pt idx="437">
                  <c:v>7.2668637515360981</c:v>
                </c:pt>
                <c:pt idx="438">
                  <c:v>7.2674552097589089</c:v>
                </c:pt>
                <c:pt idx="439">
                  <c:v>7.2680316681023367</c:v>
                </c:pt>
                <c:pt idx="440">
                  <c:v>7.2685931253743723</c:v>
                </c:pt>
                <c:pt idx="441">
                  <c:v>7.2691395804068204</c:v>
                </c:pt>
                <c:pt idx="442">
                  <c:v>7.2696710320546094</c:v>
                </c:pt>
                <c:pt idx="443">
                  <c:v>7.2701874791960508</c:v>
                </c:pt>
                <c:pt idx="444">
                  <c:v>7.270688920733126</c:v>
                </c:pt>
                <c:pt idx="445">
                  <c:v>7.271175355590672</c:v>
                </c:pt>
                <c:pt idx="446">
                  <c:v>7.2716467827175055</c:v>
                </c:pt>
                <c:pt idx="447">
                  <c:v>7.2721032010855984</c:v>
                </c:pt>
                <c:pt idx="448">
                  <c:v>7.2725446096899686</c:v>
                </c:pt>
                <c:pt idx="449">
                  <c:v>7.2729710075492386</c:v>
                </c:pt>
                <c:pt idx="450">
                  <c:v>7.2733823937056732</c:v>
                </c:pt>
                <c:pt idx="451">
                  <c:v>7.2737787672241065</c:v>
                </c:pt>
                <c:pt idx="452">
                  <c:v>7.2741601271935528</c:v>
                </c:pt>
                <c:pt idx="453">
                  <c:v>7.2745264727260386</c:v>
                </c:pt>
                <c:pt idx="454">
                  <c:v>7.2748778029565919</c:v>
                </c:pt>
                <c:pt idx="455">
                  <c:v>7.2752141170439728</c:v>
                </c:pt>
                <c:pt idx="456">
                  <c:v>7.2755354141701201</c:v>
                </c:pt>
                <c:pt idx="457">
                  <c:v>7.275841693540384</c:v>
                </c:pt>
                <c:pt idx="458">
                  <c:v>7.2761329543832742</c:v>
                </c:pt>
                <c:pt idx="459">
                  <c:v>7.2764091959506603</c:v>
                </c:pt>
                <c:pt idx="460">
                  <c:v>7.2766704175178951</c:v>
                </c:pt>
                <c:pt idx="461">
                  <c:v>7.2769166183831064</c:v>
                </c:pt>
                <c:pt idx="462">
                  <c:v>7.2771477978685182</c:v>
                </c:pt>
                <c:pt idx="463">
                  <c:v>7.2773639553189957</c:v>
                </c:pt>
                <c:pt idx="464">
                  <c:v>7.2775650901028524</c:v>
                </c:pt>
                <c:pt idx="465">
                  <c:v>7.2777512016119923</c:v>
                </c:pt>
                <c:pt idx="466">
                  <c:v>7.2779222892610438</c:v>
                </c:pt>
                <c:pt idx="467">
                  <c:v>7.27807835248852</c:v>
                </c:pt>
                <c:pt idx="468">
                  <c:v>7.2782193907558641</c:v>
                </c:pt>
                <c:pt idx="469">
                  <c:v>7.2783454035479052</c:v>
                </c:pt>
                <c:pt idx="470">
                  <c:v>7.2784563903725692</c:v>
                </c:pt>
                <c:pt idx="471">
                  <c:v>7.2785523507612044</c:v>
                </c:pt>
                <c:pt idx="472">
                  <c:v>7.2786332842686097</c:v>
                </c:pt>
                <c:pt idx="473">
                  <c:v>7.2786991904727616</c:v>
                </c:pt>
                <c:pt idx="474">
                  <c:v>7.2787500689744808</c:v>
                </c:pt>
                <c:pt idx="475">
                  <c:v>7.2787859193982944</c:v>
                </c:pt>
                <c:pt idx="476">
                  <c:v>7.2788067413919944</c:v>
                </c:pt>
                <c:pt idx="477">
                  <c:v>7.2788125346267236</c:v>
                </c:pt>
                <c:pt idx="478">
                  <c:v>7.2788032987964062</c:v>
                </c:pt>
                <c:pt idx="479">
                  <c:v>7.2787790336186839</c:v>
                </c:pt>
                <c:pt idx="480">
                  <c:v>7.2787397388342399</c:v>
                </c:pt>
                <c:pt idx="481">
                  <c:v>7.2786854142073514</c:v>
                </c:pt>
                <c:pt idx="482">
                  <c:v>7.2786160595251781</c:v>
                </c:pt>
                <c:pt idx="483">
                  <c:v>7.2785316745982893</c:v>
                </c:pt>
                <c:pt idx="484">
                  <c:v>7.2784322592606712</c:v>
                </c:pt>
                <c:pt idx="485">
                  <c:v>7.2783178133692159</c:v>
                </c:pt>
                <c:pt idx="486">
                  <c:v>7.2781883368043809</c:v>
                </c:pt>
                <c:pt idx="487">
                  <c:v>7.2780438294699792</c:v>
                </c:pt>
                <c:pt idx="488">
                  <c:v>7.2778842912927653</c:v>
                </c:pt>
                <c:pt idx="489">
                  <c:v>7.2777097222230802</c:v>
                </c:pt>
                <c:pt idx="490">
                  <c:v>7.277520122234348</c:v>
                </c:pt>
                <c:pt idx="491">
                  <c:v>7.277315491323411</c:v>
                </c:pt>
                <c:pt idx="492">
                  <c:v>7.2770958295100714</c:v>
                </c:pt>
                <c:pt idx="493">
                  <c:v>7.2768611368379625</c:v>
                </c:pt>
                <c:pt idx="494">
                  <c:v>7.2766114133734119</c:v>
                </c:pt>
                <c:pt idx="495">
                  <c:v>7.2763466592066859</c:v>
                </c:pt>
                <c:pt idx="496">
                  <c:v>7.2760668744505743</c:v>
                </c:pt>
                <c:pt idx="497">
                  <c:v>7.2757720592417048</c:v>
                </c:pt>
                <c:pt idx="498">
                  <c:v>7.2754622137397931</c:v>
                </c:pt>
                <c:pt idx="499">
                  <c:v>7.2751373381280313</c:v>
                </c:pt>
                <c:pt idx="500">
                  <c:v>7.2747974326128526</c:v>
                </c:pt>
                <c:pt idx="501">
                  <c:v>7.2744424974237623</c:v>
                </c:pt>
                <c:pt idx="502">
                  <c:v>7.2740725328137232</c:v>
                </c:pt>
                <c:pt idx="503">
                  <c:v>7.2736875390592655</c:v>
                </c:pt>
                <c:pt idx="504">
                  <c:v>7.2732875164597433</c:v>
                </c:pt>
                <c:pt idx="505">
                  <c:v>7.2728724653383754</c:v>
                </c:pt>
                <c:pt idx="506">
                  <c:v>7.27244238604119</c:v>
                </c:pt>
                <c:pt idx="507">
                  <c:v>7.2719972789378238</c:v>
                </c:pt>
                <c:pt idx="508">
                  <c:v>7.2715371444214094</c:v>
                </c:pt>
                <c:pt idx="509">
                  <c:v>7.2710619829079155</c:v>
                </c:pt>
                <c:pt idx="510">
                  <c:v>7.2705717948372799</c:v>
                </c:pt>
                <c:pt idx="511">
                  <c:v>7.2700665806722302</c:v>
                </c:pt>
                <c:pt idx="512">
                  <c:v>7.2695463408991108</c:v>
                </c:pt>
                <c:pt idx="513">
                  <c:v>7.2690110760278639</c:v>
                </c:pt>
                <c:pt idx="514">
                  <c:v>7.2684607865912385</c:v>
                </c:pt>
                <c:pt idx="515">
                  <c:v>7.2678954731459173</c:v>
                </c:pt>
                <c:pt idx="516">
                  <c:v>7.2673151362715274</c:v>
                </c:pt>
                <c:pt idx="517">
                  <c:v>7.266719776571402</c:v>
                </c:pt>
                <c:pt idx="518">
                  <c:v>7.2661093946720481</c:v>
                </c:pt>
                <c:pt idx="519">
                  <c:v>7.2654839912234834</c:v>
                </c:pt>
                <c:pt idx="520">
                  <c:v>7.2648435668992777</c:v>
                </c:pt>
                <c:pt idx="521">
                  <c:v>7.2641881223960025</c:v>
                </c:pt>
                <c:pt idx="522">
                  <c:v>7.263517658434087</c:v>
                </c:pt>
                <c:pt idx="523">
                  <c:v>7.2628321757570218</c:v>
                </c:pt>
                <c:pt idx="524">
                  <c:v>7.2621316751321032</c:v>
                </c:pt>
                <c:pt idx="525">
                  <c:v>7.2614161573497693</c:v>
                </c:pt>
                <c:pt idx="526">
                  <c:v>7.2606856232241359</c:v>
                </c:pt>
                <c:pt idx="527">
                  <c:v>7.2599400735926078</c:v>
                </c:pt>
                <c:pt idx="528">
                  <c:v>7.2591795093160831</c:v>
                </c:pt>
                <c:pt idx="529">
                  <c:v>7.2584039312789974</c:v>
                </c:pt>
                <c:pt idx="530">
                  <c:v>7.2576133403894092</c:v>
                </c:pt>
                <c:pt idx="531">
                  <c:v>7.2568077375785291</c:v>
                </c:pt>
                <c:pt idx="532">
                  <c:v>7.2559871238014155</c:v>
                </c:pt>
                <c:pt idx="533">
                  <c:v>7.2551515000364608</c:v>
                </c:pt>
                <c:pt idx="534">
                  <c:v>7.2543008672855382</c:v>
                </c:pt>
                <c:pt idx="535">
                  <c:v>7.2534352265741848</c:v>
                </c:pt>
                <c:pt idx="536">
                  <c:v>7.2525545789514805</c:v>
                </c:pt>
                <c:pt idx="537">
                  <c:v>7.2516589254898705</c:v>
                </c:pt>
                <c:pt idx="538">
                  <c:v>7.2507482672857062</c:v>
                </c:pt>
                <c:pt idx="539">
                  <c:v>7.2498226054584922</c:v>
                </c:pt>
                <c:pt idx="540">
                  <c:v>7.2488819411517316</c:v>
                </c:pt>
                <c:pt idx="541">
                  <c:v>7.2479262755321807</c:v>
                </c:pt>
                <c:pt idx="542">
                  <c:v>7.2469556097904633</c:v>
                </c:pt>
                <c:pt idx="543">
                  <c:v>7.2459699451406099</c:v>
                </c:pt>
                <c:pt idx="544">
                  <c:v>7.2449692828203842</c:v>
                </c:pt>
                <c:pt idx="545">
                  <c:v>7.2439536240913807</c:v>
                </c:pt>
                <c:pt idx="546">
                  <c:v>7.2429229702384372</c:v>
                </c:pt>
                <c:pt idx="547">
                  <c:v>7.241877322570403</c:v>
                </c:pt>
                <c:pt idx="548">
                  <c:v>7.2408166824196272</c:v>
                </c:pt>
                <c:pt idx="549">
                  <c:v>7.2397410511421212</c:v>
                </c:pt>
                <c:pt idx="550">
                  <c:v>7.2386504301178247</c:v>
                </c:pt>
                <c:pt idx="551">
                  <c:v>7.2375448207501192</c:v>
                </c:pt>
                <c:pt idx="552">
                  <c:v>7.2364242244662931</c:v>
                </c:pt>
                <c:pt idx="553">
                  <c:v>7.2352886427173422</c:v>
                </c:pt>
                <c:pt idx="554">
                  <c:v>7.2341380769779935</c:v>
                </c:pt>
                <c:pt idx="555">
                  <c:v>7.2329725287466875</c:v>
                </c:pt>
                <c:pt idx="556">
                  <c:v>7.2317919995457203</c:v>
                </c:pt>
                <c:pt idx="557">
                  <c:v>7.2305964909211777</c:v>
                </c:pt>
                <c:pt idx="558">
                  <c:v>7.2293860044429099</c:v>
                </c:pt>
                <c:pt idx="559">
                  <c:v>7.2281605417045558</c:v>
                </c:pt>
                <c:pt idx="560">
                  <c:v>7.2269201043236935</c:v>
                </c:pt>
                <c:pt idx="561">
                  <c:v>7.2256646939418046</c:v>
                </c:pt>
                <c:pt idx="562">
                  <c:v>7.2243943122240584</c:v>
                </c:pt>
                <c:pt idx="563">
                  <c:v>7.2231089608595989</c:v>
                </c:pt>
                <c:pt idx="564">
                  <c:v>7.2218086415614335</c:v>
                </c:pt>
                <c:pt idx="565">
                  <c:v>7.2204933560664823</c:v>
                </c:pt>
                <c:pt idx="566">
                  <c:v>7.2191631061356656</c:v>
                </c:pt>
                <c:pt idx="567">
                  <c:v>7.217817893553736</c:v>
                </c:pt>
                <c:pt idx="568">
                  <c:v>7.2164577201295472</c:v>
                </c:pt>
                <c:pt idx="569">
                  <c:v>7.2150825876957878</c:v>
                </c:pt>
                <c:pt idx="570">
                  <c:v>7.2136924981090917</c:v>
                </c:pt>
                <c:pt idx="571">
                  <c:v>7.212287453250422</c:v>
                </c:pt>
                <c:pt idx="572">
                  <c:v>7.2108674550243128</c:v>
                </c:pt>
                <c:pt idx="573">
                  <c:v>7.2094325053596755</c:v>
                </c:pt>
                <c:pt idx="574">
                  <c:v>7.2079826062093169</c:v>
                </c:pt>
                <c:pt idx="575">
                  <c:v>7.2065177595501808</c:v>
                </c:pt>
                <c:pt idx="576">
                  <c:v>7.2050379673832774</c:v>
                </c:pt>
                <c:pt idx="577">
                  <c:v>7.2035432317337937</c:v>
                </c:pt>
                <c:pt idx="578">
                  <c:v>7.2020335546508942</c:v>
                </c:pt>
                <c:pt idx="579">
                  <c:v>7.2005089382081318</c:v>
                </c:pt>
                <c:pt idx="580">
                  <c:v>7.1989693845028215</c:v>
                </c:pt>
                <c:pt idx="581">
                  <c:v>7.1974148956567969</c:v>
                </c:pt>
                <c:pt idx="582">
                  <c:v>7.1958454738161182</c:v>
                </c:pt>
                <c:pt idx="583">
                  <c:v>7.1942611211509329</c:v>
                </c:pt>
                <c:pt idx="584">
                  <c:v>7.1926618398555435</c:v>
                </c:pt>
                <c:pt idx="585">
                  <c:v>7.1910476321486447</c:v>
                </c:pt>
                <c:pt idx="586">
                  <c:v>7.1894185002731472</c:v>
                </c:pt>
                <c:pt idx="587">
                  <c:v>7.1877744464962836</c:v>
                </c:pt>
                <c:pt idx="588">
                  <c:v>7.186115473109588</c:v>
                </c:pt>
                <c:pt idx="589">
                  <c:v>7.1844415824288781</c:v>
                </c:pt>
                <c:pt idx="590">
                  <c:v>7.1827527767944996</c:v>
                </c:pt>
                <c:pt idx="591">
                  <c:v>7.1810490585709417</c:v>
                </c:pt>
                <c:pt idx="592">
                  <c:v>7.1793304301472318</c:v>
                </c:pt>
                <c:pt idx="593">
                  <c:v>7.1775968939367756</c:v>
                </c:pt>
                <c:pt idx="594">
                  <c:v>7.1758484523774761</c:v>
                </c:pt>
                <c:pt idx="595">
                  <c:v>7.1740851079315435</c:v>
                </c:pt>
                <c:pt idx="596">
                  <c:v>7.1723068630858666</c:v>
                </c:pt>
                <c:pt idx="597">
                  <c:v>7.1705137203515976</c:v>
                </c:pt>
                <c:pt idx="598">
                  <c:v>7.1687056822645783</c:v>
                </c:pt>
                <c:pt idx="599">
                  <c:v>7.1668827513851543</c:v>
                </c:pt>
                <c:pt idx="600">
                  <c:v>7.1650449302983086</c:v>
                </c:pt>
                <c:pt idx="601">
                  <c:v>7.1631922216134267</c:v>
                </c:pt>
                <c:pt idx="602">
                  <c:v>7.1613246279647242</c:v>
                </c:pt>
                <c:pt idx="603">
                  <c:v>7.1594421520108522</c:v>
                </c:pt>
                <c:pt idx="604">
                  <c:v>7.1575447964351921</c:v>
                </c:pt>
                <c:pt idx="605">
                  <c:v>7.1556325639459422</c:v>
                </c:pt>
                <c:pt idx="606">
                  <c:v>7.1537054572757119</c:v>
                </c:pt>
                <c:pt idx="607">
                  <c:v>7.151763479182133</c:v>
                </c:pt>
                <c:pt idx="608">
                  <c:v>7.1498066324473477</c:v>
                </c:pt>
                <c:pt idx="609">
                  <c:v>7.1478349198784947</c:v>
                </c:pt>
                <c:pt idx="610">
                  <c:v>7.1458483443072547</c:v>
                </c:pt>
                <c:pt idx="611">
                  <c:v>7.1438469085902998</c:v>
                </c:pt>
                <c:pt idx="612">
                  <c:v>7.1418306156092255</c:v>
                </c:pt>
                <c:pt idx="613">
                  <c:v>7.1397994682702013</c:v>
                </c:pt>
                <c:pt idx="614">
                  <c:v>7.1377534695046023</c:v>
                </c:pt>
                <c:pt idx="615">
                  <c:v>7.1356926222684303</c:v>
                </c:pt>
                <c:pt idx="616">
                  <c:v>7.133616929542991</c:v>
                </c:pt>
                <c:pt idx="617">
                  <c:v>7.131526394334208</c:v>
                </c:pt>
                <c:pt idx="618">
                  <c:v>7.1294210196732903</c:v>
                </c:pt>
                <c:pt idx="619">
                  <c:v>7.1273008086162157</c:v>
                </c:pt>
                <c:pt idx="620">
                  <c:v>7.1251657642440502</c:v>
                </c:pt>
                <c:pt idx="621">
                  <c:v>7.1230158896632068</c:v>
                </c:pt>
                <c:pt idx="622">
                  <c:v>7.1208511880049059</c:v>
                </c:pt>
                <c:pt idx="623">
                  <c:v>7.1186716624256068</c:v>
                </c:pt>
                <c:pt idx="624">
                  <c:v>7.1164773161067796</c:v>
                </c:pt>
                <c:pt idx="625">
                  <c:v>7.1142681522554057</c:v>
                </c:pt>
                <c:pt idx="626">
                  <c:v>7.1120441741032279</c:v>
                </c:pt>
                <c:pt idx="627">
                  <c:v>7.1098053849077072</c:v>
                </c:pt>
                <c:pt idx="628">
                  <c:v>7.1075517879510919</c:v>
                </c:pt>
                <c:pt idx="629">
                  <c:v>7.105283386541358</c:v>
                </c:pt>
                <c:pt idx="630">
                  <c:v>7.1030001840114325</c:v>
                </c:pt>
                <c:pt idx="631">
                  <c:v>7.1007021837198456</c:v>
                </c:pt>
                <c:pt idx="632">
                  <c:v>7.0983893890503635</c:v>
                </c:pt>
                <c:pt idx="633">
                  <c:v>7.0960618034122822</c:v>
                </c:pt>
                <c:pt idx="634">
                  <c:v>7.093719430240105</c:v>
                </c:pt>
                <c:pt idx="635">
                  <c:v>7.0913622729940107</c:v>
                </c:pt>
                <c:pt idx="636">
                  <c:v>7.0889903351595729</c:v>
                </c:pt>
                <c:pt idx="637">
                  <c:v>7.0866036202480549</c:v>
                </c:pt>
                <c:pt idx="638">
                  <c:v>7.0842021317960038</c:v>
                </c:pt>
                <c:pt idx="639">
                  <c:v>7.0817858733657122</c:v>
                </c:pt>
                <c:pt idx="640">
                  <c:v>7.0793548485450337</c:v>
                </c:pt>
                <c:pt idx="641">
                  <c:v>7.0769090609475187</c:v>
                </c:pt>
                <c:pt idx="642">
                  <c:v>7.0744485142122953</c:v>
                </c:pt>
                <c:pt idx="643">
                  <c:v>7.0719732120042798</c:v>
                </c:pt>
                <c:pt idx="644">
                  <c:v>7.0694831580141297</c:v>
                </c:pt>
                <c:pt idx="645">
                  <c:v>7.0669783559581667</c:v>
                </c:pt>
                <c:pt idx="646">
                  <c:v>7.064458809578567</c:v>
                </c:pt>
                <c:pt idx="647">
                  <c:v>7.0619245226434684</c:v>
                </c:pt>
                <c:pt idx="648">
                  <c:v>7.0593754989465873</c:v>
                </c:pt>
                <c:pt idx="649">
                  <c:v>7.0568117423077821</c:v>
                </c:pt>
                <c:pt idx="650">
                  <c:v>7.054233256572779</c:v>
                </c:pt>
                <c:pt idx="651">
                  <c:v>7.0516400456131807</c:v>
                </c:pt>
                <c:pt idx="652">
                  <c:v>7.0490321133266693</c:v>
                </c:pt>
                <c:pt idx="653">
                  <c:v>7.0464094636369108</c:v>
                </c:pt>
                <c:pt idx="654">
                  <c:v>7.0437721004935092</c:v>
                </c:pt>
                <c:pt idx="655">
                  <c:v>7.0411200278724468</c:v>
                </c:pt>
                <c:pt idx="656">
                  <c:v>7.0384532497755812</c:v>
                </c:pt>
                <c:pt idx="657">
                  <c:v>7.0357717702310927</c:v>
                </c:pt>
                <c:pt idx="658">
                  <c:v>7.0330755932931552</c:v>
                </c:pt>
                <c:pt idx="659">
                  <c:v>7.0303647230424033</c:v>
                </c:pt>
                <c:pt idx="660">
                  <c:v>7.0276391635855688</c:v>
                </c:pt>
                <c:pt idx="661">
                  <c:v>7.0248989190557873</c:v>
                </c:pt>
                <c:pt idx="662">
                  <c:v>7.0221439936123558</c:v>
                </c:pt>
                <c:pt idx="663">
                  <c:v>7.0193743914412057</c:v>
                </c:pt>
                <c:pt idx="664">
                  <c:v>7.0165901167543803</c:v>
                </c:pt>
                <c:pt idx="665">
                  <c:v>7.0137911737905458</c:v>
                </c:pt>
                <c:pt idx="666">
                  <c:v>7.0109775668149252</c:v>
                </c:pt>
                <c:pt idx="667">
                  <c:v>7.0081493001189425</c:v>
                </c:pt>
                <c:pt idx="668">
                  <c:v>7.0053063780208884</c:v>
                </c:pt>
                <c:pt idx="669">
                  <c:v>7.0024488048654145</c:v>
                </c:pt>
                <c:pt idx="670">
                  <c:v>6.9995765850239282</c:v>
                </c:pt>
                <c:pt idx="671">
                  <c:v>6.9966897228944456</c:v>
                </c:pt>
                <c:pt idx="672">
                  <c:v>6.9937882229016743</c:v>
                </c:pt>
                <c:pt idx="673">
                  <c:v>6.9908720894969942</c:v>
                </c:pt>
                <c:pt idx="674">
                  <c:v>6.9879413271587145</c:v>
                </c:pt>
                <c:pt idx="675">
                  <c:v>6.9849959403918405</c:v>
                </c:pt>
                <c:pt idx="676">
                  <c:v>6.9820359337281843</c:v>
                </c:pt>
                <c:pt idx="677">
                  <c:v>6.9790613117265936</c:v>
                </c:pt>
                <c:pt idx="678">
                  <c:v>6.9760720789726909</c:v>
                </c:pt>
                <c:pt idx="679">
                  <c:v>6.9730682400790771</c:v>
                </c:pt>
                <c:pt idx="680">
                  <c:v>6.9700497996855129</c:v>
                </c:pt>
                <c:pt idx="681">
                  <c:v>6.9670167624586625</c:v>
                </c:pt>
                <c:pt idx="682">
                  <c:v>6.9639691330921867</c:v>
                </c:pt>
                <c:pt idx="683">
                  <c:v>6.960906916307124</c:v>
                </c:pt>
                <c:pt idx="684">
                  <c:v>6.9578301168514898</c:v>
                </c:pt>
                <c:pt idx="685">
                  <c:v>6.9547387395005078</c:v>
                </c:pt>
                <c:pt idx="686">
                  <c:v>6.9516327890566476</c:v>
                </c:pt>
                <c:pt idx="687">
                  <c:v>6.948512270349755</c:v>
                </c:pt>
                <c:pt idx="688">
                  <c:v>6.945377188236936</c:v>
                </c:pt>
                <c:pt idx="689">
                  <c:v>6.9422275476026218</c:v>
                </c:pt>
                <c:pt idx="690">
                  <c:v>6.939063353358768</c:v>
                </c:pt>
                <c:pt idx="691">
                  <c:v>6.9358846104446368</c:v>
                </c:pt>
                <c:pt idx="692">
                  <c:v>6.9326913238271315</c:v>
                </c:pt>
                <c:pt idx="693">
                  <c:v>6.9294834985005744</c:v>
                </c:pt>
                <c:pt idx="694">
                  <c:v>6.9262611394868623</c:v>
                </c:pt>
                <c:pt idx="695">
                  <c:v>6.9230242518356073</c:v>
                </c:pt>
                <c:pt idx="696">
                  <c:v>6.9197728406240406</c:v>
                </c:pt>
                <c:pt idx="697">
                  <c:v>6.9165069109570059</c:v>
                </c:pt>
                <c:pt idx="698">
                  <c:v>6.9132264679672764</c:v>
                </c:pt>
                <c:pt idx="699">
                  <c:v>6.9099315168153321</c:v>
                </c:pt>
                <c:pt idx="700">
                  <c:v>6.9066220626893742</c:v>
                </c:pt>
                <c:pt idx="701">
                  <c:v>6.9032981108057401</c:v>
                </c:pt>
                <c:pt idx="702">
                  <c:v>6.8999596664084315</c:v>
                </c:pt>
                <c:pt idx="703">
                  <c:v>6.8966067347695841</c:v>
                </c:pt>
                <c:pt idx="704">
                  <c:v>6.89323932118928</c:v>
                </c:pt>
                <c:pt idx="705">
                  <c:v>6.8898574309957539</c:v>
                </c:pt>
                <c:pt idx="706">
                  <c:v>6.8864610695452084</c:v>
                </c:pt>
                <c:pt idx="707">
                  <c:v>6.883050242222108</c:v>
                </c:pt>
                <c:pt idx="708">
                  <c:v>6.8796249544391035</c:v>
                </c:pt>
                <c:pt idx="709">
                  <c:v>6.8761852116370461</c:v>
                </c:pt>
                <c:pt idx="710">
                  <c:v>6.8727310192850979</c:v>
                </c:pt>
                <c:pt idx="711">
                  <c:v>6.8692623828808106</c:v>
                </c:pt>
                <c:pt idx="712">
                  <c:v>6.8657793079500573</c:v>
                </c:pt>
                <c:pt idx="713">
                  <c:v>6.8622818000471852</c:v>
                </c:pt>
                <c:pt idx="714">
                  <c:v>6.8587698647549633</c:v>
                </c:pt>
                <c:pt idx="715">
                  <c:v>6.8552435076848406</c:v>
                </c:pt>
                <c:pt idx="716">
                  <c:v>6.8517027344767136</c:v>
                </c:pt>
                <c:pt idx="717">
                  <c:v>6.848147550799065</c:v>
                </c:pt>
                <c:pt idx="718">
                  <c:v>6.8445779623491969</c:v>
                </c:pt>
                <c:pt idx="719">
                  <c:v>6.8409939748530126</c:v>
                </c:pt>
                <c:pt idx="720">
                  <c:v>6.8373955940652262</c:v>
                </c:pt>
                <c:pt idx="721">
                  <c:v>6.8337828257694433</c:v>
                </c:pt>
                <c:pt idx="722">
                  <c:v>6.8301556757780659</c:v>
                </c:pt>
                <c:pt idx="723">
                  <c:v>6.8265141499324127</c:v>
                </c:pt>
                <c:pt idx="724">
                  <c:v>6.8228582541028509</c:v>
                </c:pt>
                <c:pt idx="725">
                  <c:v>6.8191879941886713</c:v>
                </c:pt>
                <c:pt idx="726">
                  <c:v>6.8155033761183734</c:v>
                </c:pt>
                <c:pt idx="727">
                  <c:v>6.8118044058494318</c:v>
                </c:pt>
                <c:pt idx="728">
                  <c:v>6.8080910893686308</c:v>
                </c:pt>
                <c:pt idx="729">
                  <c:v>6.8043634326918534</c:v>
                </c:pt>
                <c:pt idx="730">
                  <c:v>6.8006214418643518</c:v>
                </c:pt>
                <c:pt idx="731">
                  <c:v>6.7968651229608099</c:v>
                </c:pt>
                <c:pt idx="732">
                  <c:v>6.7930944820850696</c:v>
                </c:pt>
                <c:pt idx="733">
                  <c:v>6.7893095253705651</c:v>
                </c:pt>
                <c:pt idx="734">
                  <c:v>6.7855102589801923</c:v>
                </c:pt>
                <c:pt idx="735">
                  <c:v>6.7816966891063313</c:v>
                </c:pt>
                <c:pt idx="736">
                  <c:v>6.7778688219710421</c:v>
                </c:pt>
                <c:pt idx="737">
                  <c:v>6.7740266638260902</c:v>
                </c:pt>
                <c:pt idx="738">
                  <c:v>6.7701702209527399</c:v>
                </c:pt>
                <c:pt idx="739">
                  <c:v>6.7662994996622041</c:v>
                </c:pt>
                <c:pt idx="740">
                  <c:v>6.7624145062954177</c:v>
                </c:pt>
                <c:pt idx="741">
                  <c:v>6.7585152472233458</c:v>
                </c:pt>
                <c:pt idx="742">
                  <c:v>6.7546017288466391</c:v>
                </c:pt>
                <c:pt idx="743">
                  <c:v>6.7506739575960548</c:v>
                </c:pt>
                <c:pt idx="744">
                  <c:v>6.7467319399324932</c:v>
                </c:pt>
                <c:pt idx="745">
                  <c:v>6.7427756823467311</c:v>
                </c:pt>
                <c:pt idx="746">
                  <c:v>6.7388051913599014</c:v>
                </c:pt>
                <c:pt idx="747">
                  <c:v>6.7348204735231745</c:v>
                </c:pt>
                <c:pt idx="748">
                  <c:v>6.7308215354181389</c:v>
                </c:pt>
                <c:pt idx="749">
                  <c:v>6.7268083836565671</c:v>
                </c:pt>
                <c:pt idx="750">
                  <c:v>6.7227810248806712</c:v>
                </c:pt>
                <c:pt idx="751">
                  <c:v>6.7187394657631492</c:v>
                </c:pt>
                <c:pt idx="752">
                  <c:v>6.714683713007144</c:v>
                </c:pt>
                <c:pt idx="753">
                  <c:v>6.7106137733463473</c:v>
                </c:pt>
                <c:pt idx="754">
                  <c:v>6.7065296535451084</c:v>
                </c:pt>
                <c:pt idx="755">
                  <c:v>6.7024313603984478</c:v>
                </c:pt>
                <c:pt idx="756">
                  <c:v>6.6983189007320414</c:v>
                </c:pt>
                <c:pt idx="757">
                  <c:v>6.6941922814024402</c:v>
                </c:pt>
                <c:pt idx="758">
                  <c:v>6.6900515092970085</c:v>
                </c:pt>
                <c:pt idx="759">
                  <c:v>6.685896591334008</c:v>
                </c:pt>
                <c:pt idx="760">
                  <c:v>6.6817275344627465</c:v>
                </c:pt>
                <c:pt idx="761">
                  <c:v>6.6775443456634669</c:v>
                </c:pt>
                <c:pt idx="762">
                  <c:v>6.6733470319475803</c:v>
                </c:pt>
                <c:pt idx="763">
                  <c:v>6.6691356003576292</c:v>
                </c:pt>
                <c:pt idx="764">
                  <c:v>6.6649100579674077</c:v>
                </c:pt>
                <c:pt idx="765">
                  <c:v>6.6606704118819318</c:v>
                </c:pt>
                <c:pt idx="766">
                  <c:v>6.6564166692376299</c:v>
                </c:pt>
                <c:pt idx="767">
                  <c:v>6.6521488372023292</c:v>
                </c:pt>
                <c:pt idx="768">
                  <c:v>6.6478669229751839</c:v>
                </c:pt>
                <c:pt idx="769">
                  <c:v>6.6435709337871405</c:v>
                </c:pt>
                <c:pt idx="770">
                  <c:v>6.6392608769004928</c:v>
                </c:pt>
                <c:pt idx="771">
                  <c:v>6.6349367596093893</c:v>
                </c:pt>
                <c:pt idx="772">
                  <c:v>6.6305985892395842</c:v>
                </c:pt>
                <c:pt idx="773">
                  <c:v>6.6262463731486028</c:v>
                </c:pt>
                <c:pt idx="774">
                  <c:v>6.6218801187259526</c:v>
                </c:pt>
                <c:pt idx="775">
                  <c:v>6.6174998333929249</c:v>
                </c:pt>
                <c:pt idx="776">
                  <c:v>6.6131055246029646</c:v>
                </c:pt>
                <c:pt idx="777">
                  <c:v>6.6086971998414246</c:v>
                </c:pt>
                <c:pt idx="778">
                  <c:v>6.6042748666258611</c:v>
                </c:pt>
                <c:pt idx="779">
                  <c:v>6.599838532505875</c:v>
                </c:pt>
                <c:pt idx="780">
                  <c:v>6.5953882050634061</c:v>
                </c:pt>
                <c:pt idx="781">
                  <c:v>6.5909238919129098</c:v>
                </c:pt>
                <c:pt idx="782">
                  <c:v>6.5864456007008458</c:v>
                </c:pt>
                <c:pt idx="783">
                  <c:v>6.5819533391065042</c:v>
                </c:pt>
                <c:pt idx="784">
                  <c:v>6.5774471148414353</c:v>
                </c:pt>
                <c:pt idx="785">
                  <c:v>6.5729269356499165</c:v>
                </c:pt>
                <c:pt idx="786">
                  <c:v>6.5683928093087927</c:v>
                </c:pt>
                <c:pt idx="787">
                  <c:v>6.5638447436277314</c:v>
                </c:pt>
                <c:pt idx="788">
                  <c:v>6.5592827464492087</c:v>
                </c:pt>
                <c:pt idx="789">
                  <c:v>6.5547068256484353</c:v>
                </c:pt>
                <c:pt idx="790">
                  <c:v>6.5501169891337225</c:v>
                </c:pt>
                <c:pt idx="791">
                  <c:v>6.5455132448462345</c:v>
                </c:pt>
                <c:pt idx="792">
                  <c:v>6.5408956007603996</c:v>
                </c:pt>
                <c:pt idx="793">
                  <c:v>6.5362640648837251</c:v>
                </c:pt>
                <c:pt idx="794">
                  <c:v>6.5316186452568807</c:v>
                </c:pt>
                <c:pt idx="795">
                  <c:v>6.5269593499539198</c:v>
                </c:pt>
                <c:pt idx="796">
                  <c:v>6.5222861870821482</c:v>
                </c:pt>
                <c:pt idx="797">
                  <c:v>6.5175991647825038</c:v>
                </c:pt>
                <c:pt idx="798">
                  <c:v>6.5128982912293303</c:v>
                </c:pt>
                <c:pt idx="799">
                  <c:v>6.5081835746304648</c:v>
                </c:pt>
                <c:pt idx="800">
                  <c:v>6.5034550232276498</c:v>
                </c:pt>
                <c:pt idx="801">
                  <c:v>6.4987126452961625</c:v>
                </c:pt>
                <c:pt idx="802">
                  <c:v>6.4939564491451245</c:v>
                </c:pt>
                <c:pt idx="803">
                  <c:v>6.4891864431176041</c:v>
                </c:pt>
                <c:pt idx="804">
                  <c:v>6.4844026355906283</c:v>
                </c:pt>
                <c:pt idx="805">
                  <c:v>6.4796050349751964</c:v>
                </c:pt>
                <c:pt idx="806">
                  <c:v>6.4747936497164673</c:v>
                </c:pt>
                <c:pt idx="807">
                  <c:v>6.4699684882938877</c:v>
                </c:pt>
                <c:pt idx="808">
                  <c:v>6.4651295592209745</c:v>
                </c:pt>
                <c:pt idx="809">
                  <c:v>6.460276871045691</c:v>
                </c:pt>
                <c:pt idx="810">
                  <c:v>6.4554104323504475</c:v>
                </c:pt>
                <c:pt idx="811">
                  <c:v>6.4505302517521592</c:v>
                </c:pt>
                <c:pt idx="812">
                  <c:v>6.4456363379021981</c:v>
                </c:pt>
                <c:pt idx="813">
                  <c:v>6.440728699486856</c:v>
                </c:pt>
                <c:pt idx="814">
                  <c:v>6.4358073452268947</c:v>
                </c:pt>
                <c:pt idx="815">
                  <c:v>6.4308722838779424</c:v>
                </c:pt>
                <c:pt idx="816">
                  <c:v>6.4259235242305603</c:v>
                </c:pt>
                <c:pt idx="817">
                  <c:v>6.4209610751103492</c:v>
                </c:pt>
                <c:pt idx="818">
                  <c:v>6.4159849453778994</c:v>
                </c:pt>
                <c:pt idx="819">
                  <c:v>6.4109951439289006</c:v>
                </c:pt>
                <c:pt idx="820">
                  <c:v>6.4059916796944067</c:v>
                </c:pt>
                <c:pt idx="821">
                  <c:v>6.4009745616405525</c:v>
                </c:pt>
                <c:pt idx="822">
                  <c:v>6.3959437987689327</c:v>
                </c:pt>
                <c:pt idx="823">
                  <c:v>6.3908994001167994</c:v>
                </c:pt>
                <c:pt idx="824">
                  <c:v>6.3858413747567582</c:v>
                </c:pt>
                <c:pt idx="825">
                  <c:v>6.3807697317970762</c:v>
                </c:pt>
                <c:pt idx="826">
                  <c:v>6.3756844803816968</c:v>
                </c:pt>
                <c:pt idx="827">
                  <c:v>6.3705856296903836</c:v>
                </c:pt>
                <c:pt idx="828">
                  <c:v>6.3654731889388527</c:v>
                </c:pt>
                <c:pt idx="829">
                  <c:v>6.3603471673786984</c:v>
                </c:pt>
                <c:pt idx="830">
                  <c:v>6.3552075742976664</c:v>
                </c:pt>
                <c:pt idx="831">
                  <c:v>6.3500544190195116</c:v>
                </c:pt>
                <c:pt idx="832">
                  <c:v>6.3448877109043655</c:v>
                </c:pt>
                <c:pt idx="833">
                  <c:v>6.3397074593484604</c:v>
                </c:pt>
                <c:pt idx="834">
                  <c:v>6.3345136737846204</c:v>
                </c:pt>
                <c:pt idx="835">
                  <c:v>6.0540800027552626</c:v>
                </c:pt>
                <c:pt idx="836">
                  <c:v>5.7858664974863103</c:v>
                </c:pt>
                <c:pt idx="837">
                  <c:v>5.5293406525526345</c:v>
                </c:pt>
                <c:pt idx="838">
                  <c:v>5.2839931669629392</c:v>
                </c:pt>
                <c:pt idx="839">
                  <c:v>5.049336933004331</c:v>
                </c:pt>
                <c:pt idx="840">
                  <c:v>4.8249060691489678</c:v>
                </c:pt>
                <c:pt idx="841">
                  <c:v>4.6102549951027116</c:v>
                </c:pt>
                <c:pt idx="842">
                  <c:v>4.4049575471594338</c:v>
                </c:pt>
                <c:pt idx="843">
                  <c:v>4.2086061321045971</c:v>
                </c:pt>
                <c:pt idx="844">
                  <c:v>4.0208109179883031</c:v>
                </c:pt>
                <c:pt idx="845">
                  <c:v>3.8411990601611743</c:v>
                </c:pt>
                <c:pt idx="846">
                  <c:v>3.6694139610364696</c:v>
                </c:pt>
                <c:pt idx="847">
                  <c:v>3.5051145621087714</c:v>
                </c:pt>
                <c:pt idx="848">
                  <c:v>3.3479746668236334</c:v>
                </c:pt>
                <c:pt idx="849">
                  <c:v>3.1976822929538398</c:v>
                </c:pt>
                <c:pt idx="850">
                  <c:v>3.0539390531964816</c:v>
                </c:pt>
                <c:pt idx="851">
                  <c:v>2.9164595627611098</c:v>
                </c:pt>
                <c:pt idx="852">
                  <c:v>2.7849708727728086</c:v>
                </c:pt>
                <c:pt idx="853">
                  <c:v>2.6592119283652629</c:v>
                </c:pt>
                <c:pt idx="854">
                  <c:v>2.5389330503879473</c:v>
                </c:pt>
                <c:pt idx="855">
                  <c:v>2.4238954396984109</c:v>
                </c:pt>
                <c:pt idx="856">
                  <c:v>2.3138707030555148</c:v>
                </c:pt>
                <c:pt idx="857">
                  <c:v>2.208640399672313</c:v>
                </c:pt>
                <c:pt idx="858">
                  <c:v>2.1079956075283284</c:v>
                </c:pt>
                <c:pt idx="859">
                  <c:v>2.0117365085801957</c:v>
                </c:pt>
                <c:pt idx="860">
                  <c:v>1.9196719920471339</c:v>
                </c:pt>
                <c:pt idx="861">
                  <c:v>1.8316192749836433</c:v>
                </c:pt>
                <c:pt idx="862">
                  <c:v>1.7474035393861094</c:v>
                </c:pt>
                <c:pt idx="863">
                  <c:v>1.6668575851128324</c:v>
                </c:pt>
                <c:pt idx="864">
                  <c:v>1.5898214979283984</c:v>
                </c:pt>
                <c:pt idx="865">
                  <c:v>1.516142332013338</c:v>
                </c:pt>
                <c:pt idx="866">
                  <c:v>1.445673806308726</c:v>
                </c:pt>
                <c:pt idx="867">
                  <c:v>1.3782760140928587</c:v>
                </c:pt>
                <c:pt idx="868">
                  <c:v>1.313815145213409</c:v>
                </c:pt>
                <c:pt idx="869">
                  <c:v>1.2521632204235733</c:v>
                </c:pt>
                <c:pt idx="870">
                  <c:v>1.1931978372947813</c:v>
                </c:pt>
                <c:pt idx="871">
                  <c:v>1.1368019272015015</c:v>
                </c:pt>
                <c:pt idx="872">
                  <c:v>1.0828635228956651</c:v>
                </c:pt>
                <c:pt idx="873">
                  <c:v>1.0312755362092605</c:v>
                </c:pt>
                <c:pt idx="874">
                  <c:v>0.9819355454437424</c:v>
                </c:pt>
                <c:pt idx="875">
                  <c:v>0.93474559202416208</c:v>
                </c:pt>
                <c:pt idx="876">
                  <c:v>0.88961198601427915</c:v>
                </c:pt>
                <c:pt idx="877">
                  <c:v>0.84644512010654238</c:v>
                </c:pt>
                <c:pt idx="878">
                  <c:v>0.80515929171763645</c:v>
                </c:pt>
                <c:pt idx="879">
                  <c:v>0.76567253283638337</c:v>
                </c:pt>
                <c:pt idx="880">
                  <c:v>0.72790644728618603</c:v>
                </c:pt>
                <c:pt idx="881">
                  <c:v>0.69178605507891289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7648"/>
        <c:axId val="505516080"/>
      </c:scatterChart>
      <c:valAx>
        <c:axId val="5055176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6080"/>
        <c:crosses val="autoZero"/>
        <c:crossBetween val="midCat"/>
      </c:valAx>
      <c:valAx>
        <c:axId val="5055160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76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4.735600265251637E-3</c:v>
                </c:pt>
                <c:pt idx="2">
                  <c:v>6.4169009459614105E-3</c:v>
                </c:pt>
                <c:pt idx="3">
                  <c:v>7.922147485789871E-3</c:v>
                </c:pt>
                <c:pt idx="4">
                  <c:v>9.3483433301025931E-3</c:v>
                </c:pt>
                <c:pt idx="5">
                  <c:v>1.0730713710674373E-2</c:v>
                </c:pt>
                <c:pt idx="6" formatCode="0.00000">
                  <c:v>1.2086331345096476E-2</c:v>
                </c:pt>
                <c:pt idx="7" formatCode="0.00000">
                  <c:v>1.3424695678083468E-2</c:v>
                </c:pt>
                <c:pt idx="8">
                  <c:v>1.4751526310783027E-2</c:v>
                </c:pt>
                <c:pt idx="9">
                  <c:v>1.6070440763021381E-2</c:v>
                </c:pt>
                <c:pt idx="10">
                  <c:v>1.7383802335225042E-2</c:v>
                </c:pt>
                <c:pt idx="11">
                  <c:v>1.869318950548398E-2</c:v>
                </c:pt>
                <c:pt idx="12">
                  <c:v>1.9999673157608824E-2</c:v>
                </c:pt>
                <c:pt idx="13">
                  <c:v>2.1303988121789443E-2</c:v>
                </c:pt>
                <c:pt idx="14">
                  <c:v>2.2606642972872501E-2</c:v>
                </c:pt>
                <c:pt idx="15">
                  <c:v>2.3907992068742487E-2</c:v>
                </c:pt>
                <c:pt idx="16">
                  <c:v>2.5208283682068761E-2</c:v>
                </c:pt>
                <c:pt idx="17">
                  <c:v>2.6507692596177801E-2</c:v>
                </c:pt>
                <c:pt idx="18">
                  <c:v>2.7806342404865424E-2</c:v>
                </c:pt>
                <c:pt idx="19">
                  <c:v>2.9104320887172842E-2</c:v>
                </c:pt>
                <c:pt idx="20">
                  <c:v>3.0401690672002019E-2</c:v>
                </c:pt>
                <c:pt idx="21">
                  <c:v>3.1698496671435497E-2</c:v>
                </c:pt>
                <c:pt idx="22">
                  <c:v>3.2994771282436872E-2</c:v>
                </c:pt>
                <c:pt idx="23">
                  <c:v>3.4290538039126343E-2</c:v>
                </c:pt>
                <c:pt idx="24">
                  <c:v>3.5585814184622318E-2</c:v>
                </c:pt>
                <c:pt idx="25">
                  <c:v>3.6880612486758287E-2</c:v>
                </c:pt>
                <c:pt idx="26">
                  <c:v>3.8174942522997045E-2</c:v>
                </c:pt>
                <c:pt idx="27">
                  <c:v>3.9468811591703318E-2</c:v>
                </c:pt>
                <c:pt idx="28">
                  <c:v>4.0762225359757105E-2</c:v>
                </c:pt>
                <c:pt idx="29">
                  <c:v>4.2055188323697854E-2</c:v>
                </c:pt>
                <c:pt idx="30">
                  <c:v>4.3347704138711231E-2</c:v>
                </c:pt>
                <c:pt idx="31">
                  <c:v>4.4639775853765502E-2</c:v>
                </c:pt>
                <c:pt idx="32">
                  <c:v>4.5931406079971974E-2</c:v>
                </c:pt>
                <c:pt idx="33">
                  <c:v>4.7222597111345944E-2</c:v>
                </c:pt>
                <c:pt idx="34">
                  <c:v>4.8513351011576576E-2</c:v>
                </c:pt>
                <c:pt idx="35">
                  <c:v>4.9803669676480158E-2</c:v>
                </c:pt>
                <c:pt idx="36">
                  <c:v>5.1093554879028336E-2</c:v>
                </c:pt>
                <c:pt idx="37">
                  <c:v>5.2383008301868081E-2</c:v>
                </c:pt>
                <c:pt idx="38">
                  <c:v>5.367203156084787E-2</c:v>
                </c:pt>
                <c:pt idx="39">
                  <c:v>5.4960626222066537E-2</c:v>
                </c:pt>
                <c:pt idx="40">
                  <c:v>5.6248793814249215E-2</c:v>
                </c:pt>
                <c:pt idx="41">
                  <c:v>5.753653583774717E-2</c:v>
                </c:pt>
                <c:pt idx="42">
                  <c:v>5.8823853771093698E-2</c:v>
                </c:pt>
                <c:pt idx="43">
                  <c:v>6.0110749075789033E-2</c:v>
                </c:pt>
                <c:pt idx="44">
                  <c:v>6.1397223199799511E-2</c:v>
                </c:pt>
                <c:pt idx="45">
                  <c:v>6.2683277580121197E-2</c:v>
                </c:pt>
                <c:pt idx="46">
                  <c:v>6.3968913644662978E-2</c:v>
                </c:pt>
                <c:pt idx="47">
                  <c:v>6.5254132813632695E-2</c:v>
                </c:pt>
                <c:pt idx="48">
                  <c:v>6.65389365005606E-2</c:v>
                </c:pt>
                <c:pt idx="49">
                  <c:v>6.7823326113057275E-2</c:v>
                </c:pt>
                <c:pt idx="50">
                  <c:v>6.9107303053377131E-2</c:v>
                </c:pt>
                <c:pt idx="51">
                  <c:v>7.0390868718839025E-2</c:v>
                </c:pt>
                <c:pt idx="52">
                  <c:v>7.1674024502141928E-2</c:v>
                </c:pt>
                <c:pt idx="53">
                  <c:v>7.2956771791603717E-2</c:v>
                </c:pt>
                <c:pt idx="54">
                  <c:v>7.4239111971342656E-2</c:v>
                </c:pt>
                <c:pt idx="55">
                  <c:v>7.5521046421416965E-2</c:v>
                </c:pt>
                <c:pt idx="56">
                  <c:v>7.6802576517933319E-2</c:v>
                </c:pt>
                <c:pt idx="57">
                  <c:v>7.8083703633132315E-2</c:v>
                </c:pt>
                <c:pt idx="58">
                  <c:v>7.9364429135456854E-2</c:v>
                </c:pt>
                <c:pt idx="59">
                  <c:v>8.0644754389607665E-2</c:v>
                </c:pt>
                <c:pt idx="60">
                  <c:v>8.1924680756589568E-2</c:v>
                </c:pt>
                <c:pt idx="61">
                  <c:v>8.3204209593750494E-2</c:v>
                </c:pt>
                <c:pt idx="62">
                  <c:v>8.4483342254815325E-2</c:v>
                </c:pt>
                <c:pt idx="63">
                  <c:v>8.576208008991569E-2</c:v>
                </c:pt>
                <c:pt idx="64">
                  <c:v>8.7040424445616868E-2</c:v>
                </c:pt>
                <c:pt idx="65">
                  <c:v>8.8318376664942105E-2</c:v>
                </c:pt>
                <c:pt idx="66">
                  <c:v>8.9595938087395771E-2</c:v>
                </c:pt>
                <c:pt idx="67">
                  <c:v>9.0873110048984629E-2</c:v>
                </c:pt>
                <c:pt idx="68">
                  <c:v>9.2149893882238446E-2</c:v>
                </c:pt>
                <c:pt idx="69">
                  <c:v>9.3426290916229726E-2</c:v>
                </c:pt>
                <c:pt idx="70">
                  <c:v>9.4702302476592892E-2</c:v>
                </c:pt>
                <c:pt idx="71">
                  <c:v>9.5977929885542712E-2</c:v>
                </c:pt>
                <c:pt idx="72">
                  <c:v>9.7253174461892772E-2</c:v>
                </c:pt>
                <c:pt idx="73">
                  <c:v>9.8528037521073294E-2</c:v>
                </c:pt>
                <c:pt idx="74">
                  <c:v>9.9802520375148751E-2</c:v>
                </c:pt>
                <c:pt idx="75">
                  <c:v>0.10107662433283546</c:v>
                </c:pt>
                <c:pt idx="76">
                  <c:v>0.1023503506995187</c:v>
                </c:pt>
                <c:pt idx="77">
                  <c:v>0.10362370077726991</c:v>
                </c:pt>
                <c:pt idx="78">
                  <c:v>0.10489667586486356</c:v>
                </c:pt>
                <c:pt idx="79">
                  <c:v>0.10616927725779403</c:v>
                </c:pt>
                <c:pt idx="80">
                  <c:v>0.10744150624829225</c:v>
                </c:pt>
                <c:pt idx="81">
                  <c:v>0.10871336412534234</c:v>
                </c:pt>
                <c:pt idx="82">
                  <c:v>0.10998485217469804</c:v>
                </c:pt>
                <c:pt idx="83">
                  <c:v>0.11125597167889914</c:v>
                </c:pt>
                <c:pt idx="84">
                  <c:v>0.11252672391728767</c:v>
                </c:pt>
                <c:pt idx="85">
                  <c:v>0.11379711016602417</c:v>
                </c:pt>
                <c:pt idx="86">
                  <c:v>0.11506713169810379</c:v>
                </c:pt>
                <c:pt idx="87">
                  <c:v>0.11633678978337218</c:v>
                </c:pt>
                <c:pt idx="88">
                  <c:v>0.11760608568854151</c:v>
                </c:pt>
                <c:pt idx="89">
                  <c:v>0.11887502067720623</c:v>
                </c:pt>
                <c:pt idx="90">
                  <c:v>0.12014359600985897</c:v>
                </c:pt>
                <c:pt idx="91">
                  <c:v>0.12141181294390595</c:v>
                </c:pt>
                <c:pt idx="92">
                  <c:v>0.12267967273368274</c:v>
                </c:pt>
                <c:pt idx="93">
                  <c:v>0.12394717663046972</c:v>
                </c:pt>
                <c:pt idx="94">
                  <c:v>0.12521432588250744</c:v>
                </c:pt>
                <c:pt idx="95">
                  <c:v>0.126481121735012</c:v>
                </c:pt>
                <c:pt idx="96">
                  <c:v>0.12774756543019031</c:v>
                </c:pt>
                <c:pt idx="97">
                  <c:v>0.12901365820725522</c:v>
                </c:pt>
                <c:pt idx="98">
                  <c:v>0.13027940130244064</c:v>
                </c:pt>
                <c:pt idx="99">
                  <c:v>0.13154479594901661</c:v>
                </c:pt>
                <c:pt idx="100">
                  <c:v>0.13280984337730417</c:v>
                </c:pt>
                <c:pt idx="101">
                  <c:v>0.13407454481469025</c:v>
                </c:pt>
                <c:pt idx="102">
                  <c:v>0.13533890148564237</c:v>
                </c:pt>
                <c:pt idx="103">
                  <c:v>0.13660291461172355</c:v>
                </c:pt>
                <c:pt idx="104">
                  <c:v>0.13786658541160676</c:v>
                </c:pt>
                <c:pt idx="105">
                  <c:v>0.13912991510108957</c:v>
                </c:pt>
                <c:pt idx="106">
                  <c:v>0.14039290489310866</c:v>
                </c:pt>
                <c:pt idx="107">
                  <c:v>0.14165555599775415</c:v>
                </c:pt>
                <c:pt idx="108">
                  <c:v>0.14291786962228401</c:v>
                </c:pt>
                <c:pt idx="109">
                  <c:v>0.14417984697113834</c:v>
                </c:pt>
                <c:pt idx="110">
                  <c:v>0.14544148924595349</c:v>
                </c:pt>
                <c:pt idx="111">
                  <c:v>0.14670279764557626</c:v>
                </c:pt>
                <c:pt idx="112">
                  <c:v>0.14796377336607797</c:v>
                </c:pt>
                <c:pt idx="113">
                  <c:v>0.14922441760076832</c:v>
                </c:pt>
                <c:pt idx="114">
                  <c:v>0.15048473154020953</c:v>
                </c:pt>
                <c:pt idx="115">
                  <c:v>0.15174471637222989</c:v>
                </c:pt>
                <c:pt idx="116">
                  <c:v>0.15300437328193778</c:v>
                </c:pt>
                <c:pt idx="117">
                  <c:v>0.15426370345173535</c:v>
                </c:pt>
                <c:pt idx="118">
                  <c:v>0.15552270806133198</c:v>
                </c:pt>
                <c:pt idx="119">
                  <c:v>0.15678138828775812</c:v>
                </c:pt>
                <c:pt idx="120">
                  <c:v>0.15803974530537854</c:v>
                </c:pt>
                <c:pt idx="121">
                  <c:v>0.15929778028590594</c:v>
                </c:pt>
                <c:pt idx="122">
                  <c:v>0.16055549439841429</c:v>
                </c:pt>
                <c:pt idx="123">
                  <c:v>0.1618128888093521</c:v>
                </c:pt>
                <c:pt idx="124">
                  <c:v>0.16306996468255566</c:v>
                </c:pt>
                <c:pt idx="125">
                  <c:v>0.16432672317926231</c:v>
                </c:pt>
                <c:pt idx="126">
                  <c:v>0.16558316545812343</c:v>
                </c:pt>
                <c:pt idx="127">
                  <c:v>0.16683929267521755</c:v>
                </c:pt>
                <c:pt idx="128">
                  <c:v>0.16809510598406335</c:v>
                </c:pt>
                <c:pt idx="129">
                  <c:v>0.16935060653563253</c:v>
                </c:pt>
                <c:pt idx="130">
                  <c:v>0.17060579547836274</c:v>
                </c:pt>
                <c:pt idx="131">
                  <c:v>0.1718606739581704</c:v>
                </c:pt>
                <c:pt idx="132">
                  <c:v>0.1731152431184633</c:v>
                </c:pt>
                <c:pt idx="133">
                  <c:v>0.17436950410015339</c:v>
                </c:pt>
                <c:pt idx="134">
                  <c:v>0.17562345804166937</c:v>
                </c:pt>
                <c:pt idx="135">
                  <c:v>0.17687710607896928</c:v>
                </c:pt>
                <c:pt idx="136">
                  <c:v>0.17813044934555292</c:v>
                </c:pt>
                <c:pt idx="137">
                  <c:v>0.1793834889724743</c:v>
                </c:pt>
                <c:pt idx="138">
                  <c:v>0.18063622608835408</c:v>
                </c:pt>
                <c:pt idx="139">
                  <c:v>0.18188866181939184</c:v>
                </c:pt>
                <c:pt idx="140">
                  <c:v>0.18314079728937838</c:v>
                </c:pt>
                <c:pt idx="141">
                  <c:v>0.18439263361970779</c:v>
                </c:pt>
                <c:pt idx="142">
                  <c:v>0.18564417192938978</c:v>
                </c:pt>
                <c:pt idx="143">
                  <c:v>0.18689541333506171</c:v>
                </c:pt>
                <c:pt idx="144">
                  <c:v>0.18814635895100051</c:v>
                </c:pt>
                <c:pt idx="145">
                  <c:v>0.18939700988913477</c:v>
                </c:pt>
                <c:pt idx="146">
                  <c:v>0.19064736725905659</c:v>
                </c:pt>
                <c:pt idx="147">
                  <c:v>0.19189743216803351</c:v>
                </c:pt>
                <c:pt idx="148">
                  <c:v>0.19314720572102029</c:v>
                </c:pt>
                <c:pt idx="149">
                  <c:v>0.19439668902067062</c:v>
                </c:pt>
                <c:pt idx="150">
                  <c:v>0.19564588316734888</c:v>
                </c:pt>
                <c:pt idx="151">
                  <c:v>0.19689478925914172</c:v>
                </c:pt>
                <c:pt idx="152">
                  <c:v>0.1981434083918697</c:v>
                </c:pt>
                <c:pt idx="153">
                  <c:v>0.19939174165909881</c:v>
                </c:pt>
                <c:pt idx="154">
                  <c:v>0.20063979015215197</c:v>
                </c:pt>
                <c:pt idx="155">
                  <c:v>0.2018875549601204</c:v>
                </c:pt>
                <c:pt idx="156">
                  <c:v>0.20313503716987508</c:v>
                </c:pt>
                <c:pt idx="157">
                  <c:v>0.20438223786607801</c:v>
                </c:pt>
                <c:pt idx="158">
                  <c:v>0.20562915813119356</c:v>
                </c:pt>
                <c:pt idx="159">
                  <c:v>0.20687579904549963</c:v>
                </c:pt>
                <c:pt idx="160">
                  <c:v>0.20812216168709879</c:v>
                </c:pt>
                <c:pt idx="161">
                  <c:v>0.2093682471319295</c:v>
                </c:pt>
                <c:pt idx="162">
                  <c:v>0.21061405645377712</c:v>
                </c:pt>
                <c:pt idx="163">
                  <c:v>0.21185959072428495</c:v>
                </c:pt>
                <c:pt idx="164">
                  <c:v>0.2131048510129652</c:v>
                </c:pt>
                <c:pt idx="165">
                  <c:v>0.21434983838720989</c:v>
                </c:pt>
                <c:pt idx="166">
                  <c:v>0.21559455391230181</c:v>
                </c:pt>
                <c:pt idx="167">
                  <c:v>0.21683899865142522</c:v>
                </c:pt>
                <c:pt idx="168">
                  <c:v>0.21808317366567673</c:v>
                </c:pt>
                <c:pt idx="169">
                  <c:v>0.21932708001407594</c:v>
                </c:pt>
                <c:pt idx="170">
                  <c:v>0.22057071875357623</c:v>
                </c:pt>
                <c:pt idx="171">
                  <c:v>0.22181409093907531</c:v>
                </c:pt>
                <c:pt idx="172">
                  <c:v>0.22305719762342585</c:v>
                </c:pt>
                <c:pt idx="173">
                  <c:v>0.22430003985744601</c:v>
                </c:pt>
                <c:pt idx="174">
                  <c:v>0.22554261868992995</c:v>
                </c:pt>
                <c:pt idx="175">
                  <c:v>0.22678493516765824</c:v>
                </c:pt>
                <c:pt idx="176">
                  <c:v>0.2280269903354083</c:v>
                </c:pt>
                <c:pt idx="177">
                  <c:v>0.22926878523596478</c:v>
                </c:pt>
                <c:pt idx="178">
                  <c:v>0.2305103209101298</c:v>
                </c:pt>
                <c:pt idx="179">
                  <c:v>0.23175159839673329</c:v>
                </c:pt>
                <c:pt idx="180">
                  <c:v>0.23299261873264315</c:v>
                </c:pt>
                <c:pt idx="181">
                  <c:v>0.23423338295277554</c:v>
                </c:pt>
                <c:pt idx="182">
                  <c:v>0.23547389209010489</c:v>
                </c:pt>
                <c:pt idx="183">
                  <c:v>0.23671414717567404</c:v>
                </c:pt>
                <c:pt idx="184">
                  <c:v>0.23795414923860436</c:v>
                </c:pt>
                <c:pt idx="185">
                  <c:v>0.23919389930610566</c:v>
                </c:pt>
                <c:pt idx="186">
                  <c:v>0.24043339840348621</c:v>
                </c:pt>
                <c:pt idx="187">
                  <c:v>0.2416726475541626</c:v>
                </c:pt>
                <c:pt idx="188">
                  <c:v>0.2429116477796697</c:v>
                </c:pt>
                <c:pt idx="189">
                  <c:v>0.24415040009967046</c:v>
                </c:pt>
                <c:pt idx="190">
                  <c:v>0.24538890553196574</c:v>
                </c:pt>
                <c:pt idx="191">
                  <c:v>0.24662716509250399</c:v>
                </c:pt>
                <c:pt idx="192">
                  <c:v>0.24786517979539102</c:v>
                </c:pt>
                <c:pt idx="193">
                  <c:v>0.24910295065289972</c:v>
                </c:pt>
                <c:pt idx="194">
                  <c:v>0.25034047867547959</c:v>
                </c:pt>
                <c:pt idx="195">
                  <c:v>0.25157776487176636</c:v>
                </c:pt>
                <c:pt idx="196">
                  <c:v>0.25281481024859165</c:v>
                </c:pt>
                <c:pt idx="197">
                  <c:v>0.25405161581099234</c:v>
                </c:pt>
                <c:pt idx="198">
                  <c:v>0.25528818256222019</c:v>
                </c:pt>
                <c:pt idx="199">
                  <c:v>0.25652451150375111</c:v>
                </c:pt>
                <c:pt idx="200">
                  <c:v>0.25776060363529463</c:v>
                </c:pt>
                <c:pt idx="201">
                  <c:v>0.25899645995480336</c:v>
                </c:pt>
                <c:pt idx="202">
                  <c:v>0.2602320814584822</c:v>
                </c:pt>
                <c:pt idx="203">
                  <c:v>0.26146746914079766</c:v>
                </c:pt>
                <c:pt idx="204">
                  <c:v>0.26270262399448702</c:v>
                </c:pt>
                <c:pt idx="205">
                  <c:v>0.26393754701056765</c:v>
                </c:pt>
                <c:pt idx="206">
                  <c:v>0.2651722391783462</c:v>
                </c:pt>
                <c:pt idx="207">
                  <c:v>0.26640670148542761</c:v>
                </c:pt>
                <c:pt idx="208">
                  <c:v>0.26764093491772428</c:v>
                </c:pt>
                <c:pt idx="209">
                  <c:v>0.26887494045946514</c:v>
                </c:pt>
                <c:pt idx="210">
                  <c:v>0.27010871909320466</c:v>
                </c:pt>
                <c:pt idx="211">
                  <c:v>0.27134227179983189</c:v>
                </c:pt>
                <c:pt idx="212">
                  <c:v>0.27257559955857924</c:v>
                </c:pt>
                <c:pt idx="213">
                  <c:v>0.27380870334703161</c:v>
                </c:pt>
                <c:pt idx="214">
                  <c:v>0.27504158414113516</c:v>
                </c:pt>
                <c:pt idx="215">
                  <c:v>0.27627424291520614</c:v>
                </c:pt>
                <c:pt idx="216">
                  <c:v>0.27750668064193978</c:v>
                </c:pt>
                <c:pt idx="217">
                  <c:v>0.27873889829241905</c:v>
                </c:pt>
                <c:pt idx="218">
                  <c:v>0.27997089683612336</c:v>
                </c:pt>
                <c:pt idx="219">
                  <c:v>0.28120267724093723</c:v>
                </c:pt>
                <c:pt idx="220">
                  <c:v>0.28243424047315918</c:v>
                </c:pt>
                <c:pt idx="221">
                  <c:v>0.28366558749751003</c:v>
                </c:pt>
                <c:pt idx="222">
                  <c:v>0.28489671927714189</c:v>
                </c:pt>
                <c:pt idx="223">
                  <c:v>0.28612763677364639</c:v>
                </c:pt>
                <c:pt idx="224">
                  <c:v>0.28735834094706347</c:v>
                </c:pt>
                <c:pt idx="225">
                  <c:v>0.28858883275588976</c:v>
                </c:pt>
                <c:pt idx="226">
                  <c:v>0.28981911315708714</c:v>
                </c:pt>
                <c:pt idx="227">
                  <c:v>0.29104918310609107</c:v>
                </c:pt>
                <c:pt idx="228">
                  <c:v>0.29227904355681916</c:v>
                </c:pt>
                <c:pt idx="229">
                  <c:v>0.29350869546167946</c:v>
                </c:pt>
                <c:pt idx="230">
                  <c:v>0.29473813977157876</c:v>
                </c:pt>
                <c:pt idx="231">
                  <c:v>0.29596737743593099</c:v>
                </c:pt>
                <c:pt idx="232">
                  <c:v>0.29719640940266556</c:v>
                </c:pt>
                <c:pt idx="233">
                  <c:v>0.2984252366182355</c:v>
                </c:pt>
                <c:pt idx="234">
                  <c:v>0.29965386002762567</c:v>
                </c:pt>
                <c:pt idx="235">
                  <c:v>0.30088228057436112</c:v>
                </c:pt>
                <c:pt idx="236">
                  <c:v>0.30211049920051508</c:v>
                </c:pt>
                <c:pt idx="237">
                  <c:v>0.30333851684671725</c:v>
                </c:pt>
                <c:pt idx="238">
                  <c:v>0.30456633445216175</c:v>
                </c:pt>
                <c:pt idx="239">
                  <c:v>0.30579395295461526</c:v>
                </c:pt>
                <c:pt idx="240">
                  <c:v>0.30702137329042517</c:v>
                </c:pt>
                <c:pt idx="241">
                  <c:v>0.30824859639452745</c:v>
                </c:pt>
                <c:pt idx="242">
                  <c:v>0.30947562320045474</c:v>
                </c:pt>
                <c:pt idx="243">
                  <c:v>0.31070245464034424</c:v>
                </c:pt>
                <c:pt idx="244">
                  <c:v>0.31192909164494559</c:v>
                </c:pt>
                <c:pt idx="245">
                  <c:v>0.31315553514362898</c:v>
                </c:pt>
                <c:pt idx="246">
                  <c:v>0.31438178606439288</c:v>
                </c:pt>
                <c:pt idx="247">
                  <c:v>0.31560784533387182</c:v>
                </c:pt>
                <c:pt idx="248">
                  <c:v>0.31683371387734438</c:v>
                </c:pt>
                <c:pt idx="249">
                  <c:v>0.31805939261874078</c:v>
                </c:pt>
                <c:pt idx="250">
                  <c:v>0.3192848824806509</c:v>
                </c:pt>
                <c:pt idx="251">
                  <c:v>0.32051018438433176</c:v>
                </c:pt>
                <c:pt idx="252">
                  <c:v>0.32173529924971539</c:v>
                </c:pt>
                <c:pt idx="253">
                  <c:v>0.32296022799541652</c:v>
                </c:pt>
                <c:pt idx="254">
                  <c:v>0.32418497153874004</c:v>
                </c:pt>
                <c:pt idx="255">
                  <c:v>0.32540953079568891</c:v>
                </c:pt>
                <c:pt idx="256">
                  <c:v>0.32663390668097153</c:v>
                </c:pt>
                <c:pt idx="257">
                  <c:v>0.32785810010800942</c:v>
                </c:pt>
                <c:pt idx="258">
                  <c:v>0.32908211198894483</c:v>
                </c:pt>
                <c:pt idx="259">
                  <c:v>0.33030594323464818</c:v>
                </c:pt>
                <c:pt idx="260">
                  <c:v>0.33152959475472554</c:v>
                </c:pt>
                <c:pt idx="261">
                  <c:v>0.33275306745752614</c:v>
                </c:pt>
                <c:pt idx="262">
                  <c:v>0.33397636225014982</c:v>
                </c:pt>
                <c:pt idx="263">
                  <c:v>0.33519948003845451</c:v>
                </c:pt>
                <c:pt idx="264">
                  <c:v>0.33642242172706355</c:v>
                </c:pt>
                <c:pt idx="265">
                  <c:v>0.33764518821937306</c:v>
                </c:pt>
                <c:pt idx="266">
                  <c:v>0.33886778041755933</c:v>
                </c:pt>
                <c:pt idx="267">
                  <c:v>0.34009019922258615</c:v>
                </c:pt>
                <c:pt idx="268">
                  <c:v>0.34131244553421208</c:v>
                </c:pt>
                <c:pt idx="269">
                  <c:v>0.34253452025099779</c:v>
                </c:pt>
                <c:pt idx="270">
                  <c:v>0.34375642427031317</c:v>
                </c:pt>
                <c:pt idx="271">
                  <c:v>0.34497815848834473</c:v>
                </c:pt>
                <c:pt idx="272">
                  <c:v>0.34619972380010278</c:v>
                </c:pt>
                <c:pt idx="273">
                  <c:v>0.34742112109942852</c:v>
                </c:pt>
                <c:pt idx="274">
                  <c:v>0.34864235127900123</c:v>
                </c:pt>
                <c:pt idx="275">
                  <c:v>0.34986341523034542</c:v>
                </c:pt>
                <c:pt idx="276">
                  <c:v>0.35108431384383798</c:v>
                </c:pt>
                <c:pt idx="277">
                  <c:v>0.35230504800871532</c:v>
                </c:pt>
                <c:pt idx="278">
                  <c:v>0.35352561861308024</c:v>
                </c:pt>
                <c:pt idx="279">
                  <c:v>0.35474602654390913</c:v>
                </c:pt>
                <c:pt idx="280">
                  <c:v>0.35596627268705899</c:v>
                </c:pt>
                <c:pt idx="281">
                  <c:v>0.35718635792727443</c:v>
                </c:pt>
                <c:pt idx="282">
                  <c:v>0.35840628314819467</c:v>
                </c:pt>
                <c:pt idx="283">
                  <c:v>0.3596260492323603</c:v>
                </c:pt>
                <c:pt idx="284">
                  <c:v>0.36084565706122057</c:v>
                </c:pt>
                <c:pt idx="285">
                  <c:v>0.36206510751513998</c:v>
                </c:pt>
                <c:pt idx="286">
                  <c:v>0.36328440147340541</c:v>
                </c:pt>
                <c:pt idx="287">
                  <c:v>0.36450353981423284</c:v>
                </c:pt>
                <c:pt idx="288">
                  <c:v>0.36572252341477429</c:v>
                </c:pt>
                <c:pt idx="289">
                  <c:v>0.36694135315112464</c:v>
                </c:pt>
                <c:pt idx="290">
                  <c:v>0.36816002989832836</c:v>
                </c:pt>
                <c:pt idx="291">
                  <c:v>0.36937855453038643</c:v>
                </c:pt>
                <c:pt idx="292">
                  <c:v>0.37059692792026305</c:v>
                </c:pt>
                <c:pt idx="293">
                  <c:v>0.37181515093989242</c:v>
                </c:pt>
                <c:pt idx="294">
                  <c:v>0.37303322446018539</c:v>
                </c:pt>
                <c:pt idx="295">
                  <c:v>0.37425114935103626</c:v>
                </c:pt>
                <c:pt idx="296">
                  <c:v>0.37546892648132946</c:v>
                </c:pt>
                <c:pt idx="297">
                  <c:v>0.37668655671894619</c:v>
                </c:pt>
                <c:pt idx="298">
                  <c:v>0.37790404093077112</c:v>
                </c:pt>
                <c:pt idx="299">
                  <c:v>0.37912137998269896</c:v>
                </c:pt>
                <c:pt idx="300">
                  <c:v>0.38033857473964111</c:v>
                </c:pt>
                <c:pt idx="301">
                  <c:v>0.38155562606553228</c:v>
                </c:pt>
                <c:pt idx="302">
                  <c:v>0.38277253482333706</c:v>
                </c:pt>
                <c:pt idx="303">
                  <c:v>0.38398930187505642</c:v>
                </c:pt>
                <c:pt idx="304">
                  <c:v>0.38520592808173437</c:v>
                </c:pt>
                <c:pt idx="305">
                  <c:v>0.38642241430346441</c:v>
                </c:pt>
                <c:pt idx="306">
                  <c:v>0.38763876139939596</c:v>
                </c:pt>
                <c:pt idx="307">
                  <c:v>0.38885497022774096</c:v>
                </c:pt>
                <c:pt idx="308">
                  <c:v>0.39007104164578033</c:v>
                </c:pt>
                <c:pt idx="309">
                  <c:v>0.39128697650987038</c:v>
                </c:pt>
                <c:pt idx="310">
                  <c:v>0.39250277567544922</c:v>
                </c:pt>
                <c:pt idx="311">
                  <c:v>0.39371843999704326</c:v>
                </c:pt>
                <c:pt idx="312">
                  <c:v>0.3949339703282736</c:v>
                </c:pt>
                <c:pt idx="313">
                  <c:v>0.39614936752186225</c:v>
                </c:pt>
                <c:pt idx="314">
                  <c:v>0.39736463242963876</c:v>
                </c:pt>
                <c:pt idx="315">
                  <c:v>0.39857976590254635</c:v>
                </c:pt>
                <c:pt idx="316">
                  <c:v>0.39979476879064829</c:v>
                </c:pt>
                <c:pt idx="317">
                  <c:v>0.40100964194313432</c:v>
                </c:pt>
                <c:pt idx="318">
                  <c:v>0.40222438620832679</c:v>
                </c:pt>
                <c:pt idx="319">
                  <c:v>0.40343900243368713</c:v>
                </c:pt>
                <c:pt idx="320">
                  <c:v>0.40465349146582191</c:v>
                </c:pt>
                <c:pt idx="321">
                  <c:v>0.4058678541504892</c:v>
                </c:pt>
                <c:pt idx="322">
                  <c:v>0.40708209133260481</c:v>
                </c:pt>
                <c:pt idx="323">
                  <c:v>0.40829620385624849</c:v>
                </c:pt>
                <c:pt idx="324">
                  <c:v>0.40951019256467008</c:v>
                </c:pt>
                <c:pt idx="325">
                  <c:v>0.41072405830029585</c:v>
                </c:pt>
                <c:pt idx="326">
                  <c:v>0.41193780190473445</c:v>
                </c:pt>
                <c:pt idx="327">
                  <c:v>0.4131514242187832</c:v>
                </c:pt>
                <c:pt idx="328">
                  <c:v>0.4143649260824343</c:v>
                </c:pt>
                <c:pt idx="329">
                  <c:v>0.41557830833488074</c:v>
                </c:pt>
                <c:pt idx="330">
                  <c:v>0.41679157181452264</c:v>
                </c:pt>
                <c:pt idx="331">
                  <c:v>0.41800471735897321</c:v>
                </c:pt>
                <c:pt idx="332">
                  <c:v>0.41921774580506477</c:v>
                </c:pt>
                <c:pt idx="333">
                  <c:v>0.42043065798885504</c:v>
                </c:pt>
                <c:pt idx="334">
                  <c:v>0.42164345474563303</c:v>
                </c:pt>
                <c:pt idx="335">
                  <c:v>0.42285613690992502</c:v>
                </c:pt>
                <c:pt idx="336">
                  <c:v>0.42406870531550073</c:v>
                </c:pt>
                <c:pt idx="337">
                  <c:v>0.42528116079537931</c:v>
                </c:pt>
                <c:pt idx="338">
                  <c:v>0.42649350418183518</c:v>
                </c:pt>
                <c:pt idx="339">
                  <c:v>0.42770573630640424</c:v>
                </c:pt>
                <c:pt idx="340">
                  <c:v>0.42891785799988968</c:v>
                </c:pt>
                <c:pt idx="341">
                  <c:v>0.43012987009236797</c:v>
                </c:pt>
                <c:pt idx="342">
                  <c:v>0.4313417734131948</c:v>
                </c:pt>
                <c:pt idx="343">
                  <c:v>0.43255356879101098</c:v>
                </c:pt>
                <c:pt idx="344">
                  <c:v>0.43376525705374852</c:v>
                </c:pt>
                <c:pt idx="345">
                  <c:v>0.43497683902863626</c:v>
                </c:pt>
                <c:pt idx="346">
                  <c:v>0.436188315542206</c:v>
                </c:pt>
                <c:pt idx="347">
                  <c:v>0.43739968742029817</c:v>
                </c:pt>
                <c:pt idx="348">
                  <c:v>0.43861095548806789</c:v>
                </c:pt>
                <c:pt idx="349">
                  <c:v>0.43982212056999065</c:v>
                </c:pt>
                <c:pt idx="350">
                  <c:v>0.44103318348986831</c:v>
                </c:pt>
                <c:pt idx="351">
                  <c:v>0.44224414507083476</c:v>
                </c:pt>
                <c:pt idx="352">
                  <c:v>0.44345500613536187</c:v>
                </c:pt>
                <c:pt idx="353">
                  <c:v>0.44466576750526521</c:v>
                </c:pt>
                <c:pt idx="354">
                  <c:v>0.44587643000170984</c:v>
                </c:pt>
                <c:pt idx="355">
                  <c:v>0.44708699444521616</c:v>
                </c:pt>
                <c:pt idx="356">
                  <c:v>0.44829746165566559</c:v>
                </c:pt>
                <c:pt idx="357">
                  <c:v>0.44950783245230636</c:v>
                </c:pt>
                <c:pt idx="358">
                  <c:v>0.45071810765375925</c:v>
                </c:pt>
                <c:pt idx="359">
                  <c:v>0.45192828807802332</c:v>
                </c:pt>
                <c:pt idx="360">
                  <c:v>0.45313837454248163</c:v>
                </c:pt>
                <c:pt idx="361">
                  <c:v>0.45434836786390692</c:v>
                </c:pt>
                <c:pt idx="362">
                  <c:v>0.4555582688584674</c:v>
                </c:pt>
                <c:pt idx="363">
                  <c:v>0.45676807834173228</c:v>
                </c:pt>
                <c:pt idx="364">
                  <c:v>0.45797779712867764</c:v>
                </c:pt>
                <c:pt idx="365">
                  <c:v>0.45918742603369189</c:v>
                </c:pt>
                <c:pt idx="366">
                  <c:v>0.4603969658705816</c:v>
                </c:pt>
                <c:pt idx="367">
                  <c:v>0.46160641745257697</c:v>
                </c:pt>
                <c:pt idx="368">
                  <c:v>0.46281578159233766</c:v>
                </c:pt>
                <c:pt idx="369">
                  <c:v>0.46402505910195824</c:v>
                </c:pt>
                <c:pt idx="370">
                  <c:v>0.46523425079297392</c:v>
                </c:pt>
                <c:pt idx="371">
                  <c:v>0.46644335747636606</c:v>
                </c:pt>
                <c:pt idx="372">
                  <c:v>0.46765237996256781</c:v>
                </c:pt>
                <c:pt idx="373">
                  <c:v>0.46886131906146972</c:v>
                </c:pt>
                <c:pt idx="374">
                  <c:v>0.47007017558242525</c:v>
                </c:pt>
                <c:pt idx="375">
                  <c:v>0.47127895033425637</c:v>
                </c:pt>
                <c:pt idx="376">
                  <c:v>0.47248764412525912</c:v>
                </c:pt>
                <c:pt idx="377">
                  <c:v>0.47369625776320906</c:v>
                </c:pt>
                <c:pt idx="378">
                  <c:v>0.47490479205536701</c:v>
                </c:pt>
                <c:pt idx="379">
                  <c:v>0.4761132478084843</c:v>
                </c:pt>
                <c:pt idx="380">
                  <c:v>0.47732162582880855</c:v>
                </c:pt>
                <c:pt idx="381">
                  <c:v>0.47852992692208901</c:v>
                </c:pt>
                <c:pt idx="382">
                  <c:v>0.47973815189358215</c:v>
                </c:pt>
                <c:pt idx="383">
                  <c:v>0.48094630154805706</c:v>
                </c:pt>
                <c:pt idx="384">
                  <c:v>0.48215437668980093</c:v>
                </c:pt>
                <c:pt idx="385">
                  <c:v>0.48336237812262467</c:v>
                </c:pt>
                <c:pt idx="386">
                  <c:v>0.48457030664986817</c:v>
                </c:pt>
                <c:pt idx="387">
                  <c:v>0.48577816307440597</c:v>
                </c:pt>
                <c:pt idx="388">
                  <c:v>0.48698594819865243</c:v>
                </c:pt>
                <c:pt idx="389">
                  <c:v>0.4881936628245675</c:v>
                </c:pt>
                <c:pt idx="390">
                  <c:v>0.48940130775366186</c:v>
                </c:pt>
                <c:pt idx="391">
                  <c:v>0.49060888378700251</c:v>
                </c:pt>
                <c:pt idx="392">
                  <c:v>0.49181639172521813</c:v>
                </c:pt>
                <c:pt idx="393">
                  <c:v>0.49302383236850444</c:v>
                </c:pt>
                <c:pt idx="394">
                  <c:v>0.49423120651662972</c:v>
                </c:pt>
                <c:pt idx="395">
                  <c:v>0.49543851496894009</c:v>
                </c:pt>
                <c:pt idx="396">
                  <c:v>0.49664575852436493</c:v>
                </c:pt>
                <c:pt idx="397">
                  <c:v>0.49785293798142233</c:v>
                </c:pt>
                <c:pt idx="398">
                  <c:v>0.49906005413822424</c:v>
                </c:pt>
                <c:pt idx="399">
                  <c:v>0.50026710779248207</c:v>
                </c:pt>
                <c:pt idx="400">
                  <c:v>0.50147409974151202</c:v>
                </c:pt>
                <c:pt idx="401">
                  <c:v>0.50268103078224025</c:v>
                </c:pt>
                <c:pt idx="402">
                  <c:v>0.50388790171120834</c:v>
                </c:pt>
                <c:pt idx="403">
                  <c:v>0.50509471332457867</c:v>
                </c:pt>
                <c:pt idx="404">
                  <c:v>0.50630146641813967</c:v>
                </c:pt>
                <c:pt idx="405">
                  <c:v>0.50750816178731117</c:v>
                </c:pt>
                <c:pt idx="406">
                  <c:v>0.50871480022714977</c:v>
                </c:pt>
                <c:pt idx="407">
                  <c:v>0.50992138253235386</c:v>
                </c:pt>
                <c:pt idx="408">
                  <c:v>0.51112790949726938</c:v>
                </c:pt>
                <c:pt idx="409">
                  <c:v>0.51233438191589475</c:v>
                </c:pt>
                <c:pt idx="410">
                  <c:v>0.51354080058188634</c:v>
                </c:pt>
                <c:pt idx="411">
                  <c:v>0.51474716628856376</c:v>
                </c:pt>
                <c:pt idx="412">
                  <c:v>0.51595347982891493</c:v>
                </c:pt>
                <c:pt idx="413">
                  <c:v>0.51715974199560155</c:v>
                </c:pt>
                <c:pt idx="414">
                  <c:v>0.51836595358096449</c:v>
                </c:pt>
                <c:pt idx="415">
                  <c:v>0.51957211537702863</c:v>
                </c:pt>
                <c:pt idx="416">
                  <c:v>0.52077822817550845</c:v>
                </c:pt>
                <c:pt idx="417">
                  <c:v>0.52198429276781322</c:v>
                </c:pt>
                <c:pt idx="418">
                  <c:v>0.52319030994505222</c:v>
                </c:pt>
                <c:pt idx="419">
                  <c:v>0.52439628049803988</c:v>
                </c:pt>
                <c:pt idx="420">
                  <c:v>0.52560220521730117</c:v>
                </c:pt>
                <c:pt idx="421">
                  <c:v>0.52680808489307673</c:v>
                </c:pt>
                <c:pt idx="422">
                  <c:v>0.52801392031532823</c:v>
                </c:pt>
                <c:pt idx="423">
                  <c:v>0.52921971227374343</c:v>
                </c:pt>
                <c:pt idx="424">
                  <c:v>0.53042546155774128</c:v>
                </c:pt>
                <c:pt idx="425">
                  <c:v>0.53163116895647755</c:v>
                </c:pt>
                <c:pt idx="426">
                  <c:v>0.53283683525884951</c:v>
                </c:pt>
                <c:pt idx="427">
                  <c:v>0.53404246125350163</c:v>
                </c:pt>
                <c:pt idx="428">
                  <c:v>0.5352480477288305</c:v>
                </c:pt>
                <c:pt idx="429">
                  <c:v>0.53645359547298999</c:v>
                </c:pt>
                <c:pt idx="430">
                  <c:v>0.5376591052738966</c:v>
                </c:pt>
                <c:pt idx="431">
                  <c:v>0.53886457791923437</c:v>
                </c:pt>
                <c:pt idx="432">
                  <c:v>0.5400700141964605</c:v>
                </c:pt>
                <c:pt idx="433">
                  <c:v>0.54127541489281006</c:v>
                </c:pt>
                <c:pt idx="434">
                  <c:v>0.54248078079530149</c:v>
                </c:pt>
                <c:pt idx="435">
                  <c:v>0.54368611269074163</c:v>
                </c:pt>
                <c:pt idx="436">
                  <c:v>0.54489141136573094</c:v>
                </c:pt>
                <c:pt idx="437">
                  <c:v>0.54609667760666847</c:v>
                </c:pt>
                <c:pt idx="438">
                  <c:v>0.54730191219975721</c:v>
                </c:pt>
                <c:pt idx="439">
                  <c:v>0.54850711593100931</c:v>
                </c:pt>
                <c:pt idx="440">
                  <c:v>0.54971228958625118</c:v>
                </c:pt>
                <c:pt idx="441">
                  <c:v>0.55091743395112824</c:v>
                </c:pt>
                <c:pt idx="442">
                  <c:v>0.55212254981111075</c:v>
                </c:pt>
                <c:pt idx="443">
                  <c:v>0.55332763795149853</c:v>
                </c:pt>
                <c:pt idx="444">
                  <c:v>0.55453269915742598</c:v>
                </c:pt>
                <c:pt idx="445">
                  <c:v>0.55573773421386763</c:v>
                </c:pt>
                <c:pt idx="446">
                  <c:v>0.55694274390564291</c:v>
                </c:pt>
                <c:pt idx="447">
                  <c:v>0.55814772901742149</c:v>
                </c:pt>
                <c:pt idx="448">
                  <c:v>0.55935269033372836</c:v>
                </c:pt>
                <c:pt idx="449">
                  <c:v>0.56055762863894876</c:v>
                </c:pt>
                <c:pt idx="450">
                  <c:v>0.56176254471733367</c:v>
                </c:pt>
                <c:pt idx="451">
                  <c:v>0.56296743935300475</c:v>
                </c:pt>
                <c:pt idx="452">
                  <c:v>0.56417231332995921</c:v>
                </c:pt>
                <c:pt idx="453">
                  <c:v>0.56537716743207533</c:v>
                </c:pt>
                <c:pt idx="454">
                  <c:v>0.56658200244311741</c:v>
                </c:pt>
                <c:pt idx="455">
                  <c:v>0.56778681914674078</c:v>
                </c:pt>
                <c:pt idx="456">
                  <c:v>0.56899161832649714</c:v>
                </c:pt>
                <c:pt idx="457">
                  <c:v>0.57019640076583944</c:v>
                </c:pt>
                <c:pt idx="458">
                  <c:v>0.57140116724812695</c:v>
                </c:pt>
                <c:pt idx="459">
                  <c:v>0.57260591855663079</c:v>
                </c:pt>
                <c:pt idx="460">
                  <c:v>0.57381065547453858</c:v>
                </c:pt>
                <c:pt idx="461">
                  <c:v>0.57501537878495967</c:v>
                </c:pt>
                <c:pt idx="462">
                  <c:v>0.57622008927093027</c:v>
                </c:pt>
                <c:pt idx="463">
                  <c:v>0.57742478771541861</c:v>
                </c:pt>
                <c:pt idx="464">
                  <c:v>0.5786294749013301</c:v>
                </c:pt>
                <c:pt idx="465">
                  <c:v>0.57983415161151208</c:v>
                </c:pt>
                <c:pt idx="466">
                  <c:v>0.58103881862875928</c:v>
                </c:pt>
                <c:pt idx="467">
                  <c:v>0.58224347673581878</c:v>
                </c:pt>
                <c:pt idx="468">
                  <c:v>0.58344812671539503</c:v>
                </c:pt>
                <c:pt idx="469">
                  <c:v>0.58465276935015509</c:v>
                </c:pt>
                <c:pt idx="470">
                  <c:v>0.58585740542273379</c:v>
                </c:pt>
                <c:pt idx="471">
                  <c:v>0.58706203571573845</c:v>
                </c:pt>
                <c:pt idx="472">
                  <c:v>0.58826666101175451</c:v>
                </c:pt>
                <c:pt idx="473">
                  <c:v>0.58947128209334998</c:v>
                </c:pt>
                <c:pt idx="474">
                  <c:v>0.59067589974308121</c:v>
                </c:pt>
                <c:pt idx="475">
                  <c:v>0.59188051474349757</c:v>
                </c:pt>
                <c:pt idx="476">
                  <c:v>0.59308512787714651</c:v>
                </c:pt>
                <c:pt idx="477">
                  <c:v>0.59428973992657896</c:v>
                </c:pt>
                <c:pt idx="478">
                  <c:v>0.59549435167435416</c:v>
                </c:pt>
                <c:pt idx="479">
                  <c:v>0.59669896390304489</c:v>
                </c:pt>
                <c:pt idx="480">
                  <c:v>0.59790357739524236</c:v>
                </c:pt>
                <c:pt idx="481">
                  <c:v>0.59910819293356166</c:v>
                </c:pt>
                <c:pt idx="482">
                  <c:v>0.60031281130064651</c:v>
                </c:pt>
                <c:pt idx="483">
                  <c:v>0.60151743327917462</c:v>
                </c:pt>
                <c:pt idx="484">
                  <c:v>0.60272205965186254</c:v>
                </c:pt>
                <c:pt idx="485">
                  <c:v>0.60392669120147102</c:v>
                </c:pt>
                <c:pt idx="486">
                  <c:v>0.60513132871080988</c:v>
                </c:pt>
                <c:pt idx="487">
                  <c:v>0.60633597296274333</c:v>
                </c:pt>
                <c:pt idx="488">
                  <c:v>0.60754062474019477</c:v>
                </c:pt>
                <c:pt idx="489">
                  <c:v>0.6087452848261522</c:v>
                </c:pt>
                <c:pt idx="490">
                  <c:v>0.60994995400367313</c:v>
                </c:pt>
                <c:pt idx="491">
                  <c:v>0.6111546330558898</c:v>
                </c:pt>
                <c:pt idx="492">
                  <c:v>0.61235932276601424</c:v>
                </c:pt>
                <c:pt idx="493">
                  <c:v>0.61356402391734333</c:v>
                </c:pt>
                <c:pt idx="494">
                  <c:v>0.61476873729326398</c:v>
                </c:pt>
                <c:pt idx="495">
                  <c:v>0.61597346367725814</c:v>
                </c:pt>
                <c:pt idx="496">
                  <c:v>0.61717820385290811</c:v>
                </c:pt>
                <c:pt idx="497">
                  <c:v>0.61838295860390158</c:v>
                </c:pt>
                <c:pt idx="498">
                  <c:v>0.61958772871403656</c:v>
                </c:pt>
                <c:pt idx="499">
                  <c:v>0.62079251496722665</c:v>
                </c:pt>
                <c:pt idx="500">
                  <c:v>0.62199731814750614</c:v>
                </c:pt>
                <c:pt idx="501">
                  <c:v>0.62320213903903532</c:v>
                </c:pt>
                <c:pt idx="502">
                  <c:v>0.62440697842610526</c:v>
                </c:pt>
                <c:pt idx="503">
                  <c:v>0.62561183709314316</c:v>
                </c:pt>
                <c:pt idx="504">
                  <c:v>0.62681671582471743</c:v>
                </c:pt>
                <c:pt idx="505">
                  <c:v>0.6280216154055428</c:v>
                </c:pt>
                <c:pt idx="506">
                  <c:v>0.62922653662048567</c:v>
                </c:pt>
                <c:pt idx="507">
                  <c:v>0.63043148025456885</c:v>
                </c:pt>
                <c:pt idx="508">
                  <c:v>0.63163644709297695</c:v>
                </c:pt>
                <c:pt idx="509">
                  <c:v>0.63284143792106162</c:v>
                </c:pt>
                <c:pt idx="510">
                  <c:v>0.63404645352434641</c:v>
                </c:pt>
                <c:pt idx="511">
                  <c:v>0.63525149468853226</c:v>
                </c:pt>
                <c:pt idx="512">
                  <c:v>0.63645656219950242</c:v>
                </c:pt>
                <c:pt idx="513">
                  <c:v>0.63766165684332754</c:v>
                </c:pt>
                <c:pt idx="514">
                  <c:v>0.63886677940627112</c:v>
                </c:pt>
                <c:pt idx="515">
                  <c:v>0.6400719306747944</c:v>
                </c:pt>
                <c:pt idx="516">
                  <c:v>0.64127711143556176</c:v>
                </c:pt>
                <c:pt idx="517">
                  <c:v>0.64248232247544579</c:v>
                </c:pt>
                <c:pt idx="518">
                  <c:v>0.64368756458153242</c:v>
                </c:pt>
                <c:pt idx="519">
                  <c:v>0.64489283854112611</c:v>
                </c:pt>
                <c:pt idx="520">
                  <c:v>0.64609814514175501</c:v>
                </c:pt>
                <c:pt idx="521">
                  <c:v>0.64730348517117631</c:v>
                </c:pt>
                <c:pt idx="522">
                  <c:v>0.64850885941738134</c:v>
                </c:pt>
                <c:pt idx="523">
                  <c:v>0.64971426866860083</c:v>
                </c:pt>
                <c:pt idx="524">
                  <c:v>0.65091971371330981</c:v>
                </c:pt>
                <c:pt idx="525">
                  <c:v>0.65212519534023328</c:v>
                </c:pt>
                <c:pt idx="526">
                  <c:v>0.65333071433835099</c:v>
                </c:pt>
                <c:pt idx="527">
                  <c:v>0.65453627149690297</c:v>
                </c:pt>
                <c:pt idx="528">
                  <c:v>0.65574186760539477</c:v>
                </c:pt>
                <c:pt idx="529">
                  <c:v>0.65694750345360231</c:v>
                </c:pt>
                <c:pt idx="530">
                  <c:v>0.65815317983157751</c:v>
                </c:pt>
                <c:pt idx="531">
                  <c:v>0.65935889752965327</c:v>
                </c:pt>
                <c:pt idx="532">
                  <c:v>0.66056465733844894</c:v>
                </c:pt>
                <c:pt idx="533">
                  <c:v>0.66177046004887541</c:v>
                </c:pt>
                <c:pt idx="534">
                  <c:v>0.66297630645214034</c:v>
                </c:pt>
                <c:pt idx="535">
                  <c:v>0.66418219733975348</c:v>
                </c:pt>
                <c:pt idx="536">
                  <c:v>0.66538813350353199</c:v>
                </c:pt>
                <c:pt idx="537">
                  <c:v>0.66659411573560567</c:v>
                </c:pt>
                <c:pt idx="538">
                  <c:v>0.66780014482842209</c:v>
                </c:pt>
                <c:pt idx="539">
                  <c:v>0.66900622157475209</c:v>
                </c:pt>
                <c:pt idx="540">
                  <c:v>0.67021234676769492</c:v>
                </c:pt>
                <c:pt idx="541">
                  <c:v>0.67141852120068368</c:v>
                </c:pt>
                <c:pt idx="542">
                  <c:v>0.67262474566749042</c:v>
                </c:pt>
                <c:pt idx="543">
                  <c:v>0.67383102096223157</c:v>
                </c:pt>
                <c:pt idx="544">
                  <c:v>0.67503734787937331</c:v>
                </c:pt>
                <c:pt idx="545">
                  <c:v>0.6762437272137366</c:v>
                </c:pt>
                <c:pt idx="546">
                  <c:v>0.67745015976050305</c:v>
                </c:pt>
                <c:pt idx="547">
                  <c:v>0.6786566463152196</c:v>
                </c:pt>
                <c:pt idx="548">
                  <c:v>0.67986318767380438</c:v>
                </c:pt>
                <c:pt idx="549">
                  <c:v>0.68106978463255174</c:v>
                </c:pt>
                <c:pt idx="550">
                  <c:v>0.68227643798813775</c:v>
                </c:pt>
                <c:pt idx="551">
                  <c:v>0.6834831485376256</c:v>
                </c:pt>
                <c:pt idx="552">
                  <c:v>0.68468991707847071</c:v>
                </c:pt>
                <c:pt idx="553">
                  <c:v>0.68589674440852644</c:v>
                </c:pt>
                <c:pt idx="554">
                  <c:v>0.68710363132604924</c:v>
                </c:pt>
                <c:pt idx="555">
                  <c:v>0.68831057862970424</c:v>
                </c:pt>
                <c:pt idx="556">
                  <c:v>0.68951758711857025</c:v>
                </c:pt>
                <c:pt idx="557">
                  <c:v>0.69072465759214574</c:v>
                </c:pt>
                <c:pt idx="558">
                  <c:v>0.69193179085035383</c:v>
                </c:pt>
                <c:pt idx="559">
                  <c:v>0.69313898769354776</c:v>
                </c:pt>
                <c:pt idx="560">
                  <c:v>0.6943462489225164</c:v>
                </c:pt>
                <c:pt idx="561">
                  <c:v>0.69555357533848972</c:v>
                </c:pt>
                <c:pt idx="562">
                  <c:v>0.69676096774314422</c:v>
                </c:pt>
                <c:pt idx="563">
                  <c:v>0.69796842693860828</c:v>
                </c:pt>
                <c:pt idx="564">
                  <c:v>0.69917595372746766</c:v>
                </c:pt>
                <c:pt idx="565">
                  <c:v>0.7003835489127711</c:v>
                </c:pt>
                <c:pt idx="566">
                  <c:v>0.70159121329803564</c:v>
                </c:pt>
                <c:pt idx="567">
                  <c:v>0.70279894768725204</c:v>
                </c:pt>
                <c:pt idx="568">
                  <c:v>0.70400675288489067</c:v>
                </c:pt>
                <c:pt idx="569">
                  <c:v>0.70521462969590643</c:v>
                </c:pt>
                <c:pt idx="570">
                  <c:v>0.70642257892574489</c:v>
                </c:pt>
                <c:pt idx="571">
                  <c:v>0.70763060138034717</c:v>
                </c:pt>
                <c:pt idx="572">
                  <c:v>0.70883869786615605</c:v>
                </c:pt>
                <c:pt idx="573">
                  <c:v>0.71004686919012128</c:v>
                </c:pt>
                <c:pt idx="574">
                  <c:v>0.71125511615970483</c:v>
                </c:pt>
                <c:pt idx="575">
                  <c:v>0.71246343958288705</c:v>
                </c:pt>
                <c:pt idx="576">
                  <c:v>0.71367184026817165</c:v>
                </c:pt>
                <c:pt idx="577">
                  <c:v>0.71488031902459181</c:v>
                </c:pt>
                <c:pt idx="578">
                  <c:v>0.71608887666171528</c:v>
                </c:pt>
                <c:pt idx="579">
                  <c:v>0.71729751398965036</c:v>
                </c:pt>
                <c:pt idx="580">
                  <c:v>0.71850623181905138</c:v>
                </c:pt>
                <c:pt idx="581">
                  <c:v>0.71971503096112421</c:v>
                </c:pt>
                <c:pt idx="582">
                  <c:v>0.72092391222763197</c:v>
                </c:pt>
                <c:pt idx="583">
                  <c:v>0.72213287643090063</c:v>
                </c:pt>
                <c:pt idx="584">
                  <c:v>0.72334192438382494</c:v>
                </c:pt>
                <c:pt idx="585">
                  <c:v>0.72455105689987365</c:v>
                </c:pt>
                <c:pt idx="586">
                  <c:v>0.72576027479309546</c:v>
                </c:pt>
                <c:pt idx="587">
                  <c:v>0.72696957887812463</c:v>
                </c:pt>
                <c:pt idx="588">
                  <c:v>0.72817896997018683</c:v>
                </c:pt>
                <c:pt idx="589">
                  <c:v>0.72938844888510446</c:v>
                </c:pt>
                <c:pt idx="590">
                  <c:v>0.73059801643930278</c:v>
                </c:pt>
                <c:pt idx="591">
                  <c:v>0.73180767344981534</c:v>
                </c:pt>
                <c:pt idx="592">
                  <c:v>0.73301742073428999</c:v>
                </c:pt>
                <c:pt idx="593">
                  <c:v>0.7342272591109944</c:v>
                </c:pt>
                <c:pt idx="594">
                  <c:v>0.73543718939882186</c:v>
                </c:pt>
                <c:pt idx="595">
                  <c:v>0.73664721241729714</c:v>
                </c:pt>
                <c:pt idx="596">
                  <c:v>0.73785732898658241</c:v>
                </c:pt>
                <c:pt idx="597">
                  <c:v>0.73906753992748264</c:v>
                </c:pt>
                <c:pt idx="598">
                  <c:v>0.74027784606145175</c:v>
                </c:pt>
                <c:pt idx="599">
                  <c:v>0.74148824821059833</c:v>
                </c:pt>
                <c:pt idx="600">
                  <c:v>0.74269874719769136</c:v>
                </c:pt>
                <c:pt idx="601">
                  <c:v>0.74390934384616636</c:v>
                </c:pt>
                <c:pt idx="602">
                  <c:v>0.74512003898013091</c:v>
                </c:pt>
                <c:pt idx="603">
                  <c:v>0.74633083342437068</c:v>
                </c:pt>
                <c:pt idx="604">
                  <c:v>0.74754172800435537</c:v>
                </c:pt>
                <c:pt idx="605">
                  <c:v>0.74875272354624456</c:v>
                </c:pt>
                <c:pt idx="606">
                  <c:v>0.74996382087689351</c:v>
                </c:pt>
                <c:pt idx="607">
                  <c:v>0.75117502082385923</c:v>
                </c:pt>
                <c:pt idx="608">
                  <c:v>0.75238632421540641</c:v>
                </c:pt>
                <c:pt idx="609">
                  <c:v>0.75359773188051338</c:v>
                </c:pt>
                <c:pt idx="610">
                  <c:v>0.75480924464887789</c:v>
                </c:pt>
                <c:pt idx="611">
                  <c:v>0.75602086335092333</c:v>
                </c:pt>
                <c:pt idx="612">
                  <c:v>0.75723258881780464</c:v>
                </c:pt>
                <c:pt idx="613">
                  <c:v>0.75844442188141425</c:v>
                </c:pt>
                <c:pt idx="614">
                  <c:v>0.75965636337438824</c:v>
                </c:pt>
                <c:pt idx="615">
                  <c:v>0.76086841413011219</c:v>
                </c:pt>
                <c:pt idx="616">
                  <c:v>0.7620805749827273</c:v>
                </c:pt>
                <c:pt idx="617">
                  <c:v>0.7632928467671366</c:v>
                </c:pt>
                <c:pt idx="618">
                  <c:v>0.76450523031901085</c:v>
                </c:pt>
                <c:pt idx="619">
                  <c:v>0.76571772647479475</c:v>
                </c:pt>
                <c:pt idx="620">
                  <c:v>0.76693033607171301</c:v>
                </c:pt>
                <c:pt idx="621">
                  <c:v>0.76814305994777632</c:v>
                </c:pt>
                <c:pt idx="622">
                  <c:v>0.76935589894178769</c:v>
                </c:pt>
                <c:pt idx="623">
                  <c:v>0.77056885389334862</c:v>
                </c:pt>
                <c:pt idx="624">
                  <c:v>0.77178192564286519</c:v>
                </c:pt>
                <c:pt idx="625">
                  <c:v>0.77299511503155416</c:v>
                </c:pt>
                <c:pt idx="626">
                  <c:v>0.77420842290144931</c:v>
                </c:pt>
                <c:pt idx="627">
                  <c:v>0.77542185009540754</c:v>
                </c:pt>
                <c:pt idx="628">
                  <c:v>0.7766353974571153</c:v>
                </c:pt>
                <c:pt idx="629">
                  <c:v>0.77784906583109448</c:v>
                </c:pt>
                <c:pt idx="630">
                  <c:v>0.7790628560627092</c:v>
                </c:pt>
                <c:pt idx="631">
                  <c:v>0.78027676899817144</c:v>
                </c:pt>
                <c:pt idx="632">
                  <c:v>0.78149080548454808</c:v>
                </c:pt>
                <c:pt idx="633">
                  <c:v>0.78270496636976639</c:v>
                </c:pt>
                <c:pt idx="634">
                  <c:v>0.78391925250262118</c:v>
                </c:pt>
                <c:pt idx="635">
                  <c:v>0.78513366473278046</c:v>
                </c:pt>
                <c:pt idx="636">
                  <c:v>0.7863482039107923</c:v>
                </c:pt>
                <c:pt idx="637">
                  <c:v>0.78756287088809085</c:v>
                </c:pt>
                <c:pt idx="638">
                  <c:v>0.78877766651700298</c:v>
                </c:pt>
                <c:pt idx="639">
                  <c:v>0.78999259165075464</c:v>
                </c:pt>
                <c:pt idx="640">
                  <c:v>0.79120764714347713</c:v>
                </c:pt>
                <c:pt idx="641">
                  <c:v>0.79242283385021395</c:v>
                </c:pt>
                <c:pt idx="642">
                  <c:v>0.79363815262692672</c:v>
                </c:pt>
                <c:pt idx="643">
                  <c:v>0.79485360433050212</c:v>
                </c:pt>
                <c:pt idx="644">
                  <c:v>0.79606918981875818</c:v>
                </c:pt>
                <c:pt idx="645">
                  <c:v>0.79728490995045087</c:v>
                </c:pt>
                <c:pt idx="646">
                  <c:v>0.7985007655852806</c:v>
                </c:pt>
                <c:pt idx="647">
                  <c:v>0.79971675758389871</c:v>
                </c:pt>
                <c:pt idx="648">
                  <c:v>0.8009328868079143</c:v>
                </c:pt>
                <c:pt idx="649">
                  <c:v>0.80214915411990062</c:v>
                </c:pt>
                <c:pt idx="650">
                  <c:v>0.80336556038340168</c:v>
                </c:pt>
                <c:pt idx="651">
                  <c:v>0.80458210646293893</c:v>
                </c:pt>
                <c:pt idx="652">
                  <c:v>0.80579879322401793</c:v>
                </c:pt>
                <c:pt idx="653">
                  <c:v>0.80701562153313511</c:v>
                </c:pt>
                <c:pt idx="654">
                  <c:v>0.80823259225778432</c:v>
                </c:pt>
                <c:pt idx="655">
                  <c:v>0.80944970626646351</c:v>
                </c:pt>
                <c:pt idx="656">
                  <c:v>0.81066696442868158</c:v>
                </c:pt>
                <c:pt idx="657">
                  <c:v>0.81188436761496519</c:v>
                </c:pt>
                <c:pt idx="658">
                  <c:v>0.81310191669686527</c:v>
                </c:pt>
                <c:pt idx="659">
                  <c:v>0.81431961254696417</c:v>
                </c:pt>
                <c:pt idx="660">
                  <c:v>0.81553745603888217</c:v>
                </c:pt>
                <c:pt idx="661">
                  <c:v>0.8167554480472845</c:v>
                </c:pt>
                <c:pt idx="662">
                  <c:v>0.81797358944788801</c:v>
                </c:pt>
                <c:pt idx="663">
                  <c:v>0.81919188111746832</c:v>
                </c:pt>
                <c:pt idx="664">
                  <c:v>0.82041032393386648</c:v>
                </c:pt>
                <c:pt idx="665">
                  <c:v>0.82162891877599598</c:v>
                </c:pt>
                <c:pt idx="666">
                  <c:v>0.82284766652384955</c:v>
                </c:pt>
                <c:pt idx="667">
                  <c:v>0.82406656805850653</c:v>
                </c:pt>
                <c:pt idx="668">
                  <c:v>0.82528562426213936</c:v>
                </c:pt>
                <c:pt idx="669">
                  <c:v>0.82650483601802094</c:v>
                </c:pt>
                <c:pt idx="670">
                  <c:v>0.82772420421053128</c:v>
                </c:pt>
                <c:pt idx="671">
                  <c:v>0.82894372972516506</c:v>
                </c:pt>
                <c:pt idx="672">
                  <c:v>0.83016341344853828</c:v>
                </c:pt>
                <c:pt idx="673">
                  <c:v>0.8313832562683956</c:v>
                </c:pt>
                <c:pt idx="674">
                  <c:v>0.83260325907361721</c:v>
                </c:pt>
                <c:pt idx="675">
                  <c:v>0.83382342275422627</c:v>
                </c:pt>
                <c:pt idx="676">
                  <c:v>0.83504374820139593</c:v>
                </c:pt>
                <c:pt idx="677">
                  <c:v>0.83626423630745628</c:v>
                </c:pt>
                <c:pt idx="678">
                  <c:v>0.83748488796590204</c:v>
                </c:pt>
                <c:pt idx="679">
                  <c:v>0.83870570407139955</c:v>
                </c:pt>
                <c:pt idx="680">
                  <c:v>0.83992668551979377</c:v>
                </c:pt>
                <c:pt idx="681">
                  <c:v>0.84114783320811604</c:v>
                </c:pt>
                <c:pt idx="682">
                  <c:v>0.84236914803459118</c:v>
                </c:pt>
                <c:pt idx="683">
                  <c:v>0.84359063089864461</c:v>
                </c:pt>
                <c:pt idx="684">
                  <c:v>0.84481228270090991</c:v>
                </c:pt>
                <c:pt idx="685">
                  <c:v>0.84603410434323634</c:v>
                </c:pt>
                <c:pt idx="686">
                  <c:v>0.84725609672869606</c:v>
                </c:pt>
                <c:pt idx="687">
                  <c:v>0.84847826076159139</c:v>
                </c:pt>
                <c:pt idx="688">
                  <c:v>0.84970059734746273</c:v>
                </c:pt>
                <c:pt idx="689">
                  <c:v>0.85092310739309551</c:v>
                </c:pt>
                <c:pt idx="690">
                  <c:v>0.85214579180652805</c:v>
                </c:pt>
                <c:pt idx="691">
                  <c:v>0.85336865149705898</c:v>
                </c:pt>
                <c:pt idx="692">
                  <c:v>0.85459168737525493</c:v>
                </c:pt>
                <c:pt idx="693">
                  <c:v>0.85581490035295771</c:v>
                </c:pt>
                <c:pt idx="694">
                  <c:v>0.85703829134329246</c:v>
                </c:pt>
                <c:pt idx="695">
                  <c:v>0.85826186126067483</c:v>
                </c:pt>
                <c:pt idx="696">
                  <c:v>0.859485611020819</c:v>
                </c:pt>
                <c:pt idx="697">
                  <c:v>0.86070954154074508</c:v>
                </c:pt>
                <c:pt idx="698">
                  <c:v>0.86193365373878694</c:v>
                </c:pt>
                <c:pt idx="699">
                  <c:v>0.86315794853460004</c:v>
                </c:pt>
                <c:pt idx="700">
                  <c:v>0.86438242684916899</c:v>
                </c:pt>
                <c:pt idx="701">
                  <c:v>0.86560708960481558</c:v>
                </c:pt>
                <c:pt idx="702">
                  <c:v>0.8668319377252065</c:v>
                </c:pt>
                <c:pt idx="703">
                  <c:v>0.86805697213536115</c:v>
                </c:pt>
                <c:pt idx="704">
                  <c:v>0.86928219376165961</c:v>
                </c:pt>
                <c:pt idx="705">
                  <c:v>0.87050760353185042</c:v>
                </c:pt>
                <c:pt idx="706">
                  <c:v>0.87173320237505869</c:v>
                </c:pt>
                <c:pt idx="707">
                  <c:v>0.87295899122179399</c:v>
                </c:pt>
                <c:pt idx="708">
                  <c:v>0.8741849710039582</c:v>
                </c:pt>
                <c:pt idx="709">
                  <c:v>0.87541114265485387</c:v>
                </c:pt>
                <c:pt idx="710">
                  <c:v>0.87663750710919197</c:v>
                </c:pt>
                <c:pt idx="711">
                  <c:v>0.87786406530310002</c:v>
                </c:pt>
                <c:pt idx="712">
                  <c:v>0.87909081817413037</c:v>
                </c:pt>
                <c:pt idx="713">
                  <c:v>0.88031776666126826</c:v>
                </c:pt>
                <c:pt idx="714">
                  <c:v>0.88154491170493987</c:v>
                </c:pt>
                <c:pt idx="715">
                  <c:v>0.88277225424702066</c:v>
                </c:pt>
                <c:pt idx="716">
                  <c:v>0.88399979523084371</c:v>
                </c:pt>
                <c:pt idx="717">
                  <c:v>0.88522753560120759</c:v>
                </c:pt>
                <c:pt idx="718">
                  <c:v>0.88645547630438526</c:v>
                </c:pt>
                <c:pt idx="719">
                  <c:v>0.8876836182881318</c:v>
                </c:pt>
                <c:pt idx="720">
                  <c:v>0.88891196250169324</c:v>
                </c:pt>
                <c:pt idx="721">
                  <c:v>0.8901405098958145</c:v>
                </c:pt>
                <c:pt idx="722">
                  <c:v>0.8913692614227483</c:v>
                </c:pt>
                <c:pt idx="723">
                  <c:v>0.89259821803626327</c:v>
                </c:pt>
                <c:pt idx="724">
                  <c:v>0.89382738069165246</c:v>
                </c:pt>
                <c:pt idx="725">
                  <c:v>0.89505675034574217</c:v>
                </c:pt>
                <c:pt idx="726">
                  <c:v>0.89628632795690011</c:v>
                </c:pt>
                <c:pt idx="727">
                  <c:v>0.8975161144850442</c:v>
                </c:pt>
                <c:pt idx="728">
                  <c:v>0.89874611089165113</c:v>
                </c:pt>
                <c:pt idx="729">
                  <c:v>0.8999763181397652</c:v>
                </c:pt>
                <c:pt idx="730">
                  <c:v>0.90120673719400668</c:v>
                </c:pt>
                <c:pt idx="731">
                  <c:v>0.90243736902058069</c:v>
                </c:pt>
                <c:pt idx="732">
                  <c:v>0.90366821458728608</c:v>
                </c:pt>
                <c:pt idx="733">
                  <c:v>0.90489927486352406</c:v>
                </c:pt>
                <c:pt idx="734">
                  <c:v>0.90613055082030713</c:v>
                </c:pt>
                <c:pt idx="735">
                  <c:v>0.90736204343026783</c:v>
                </c:pt>
                <c:pt idx="736">
                  <c:v>0.9085937536676677</c:v>
                </c:pt>
                <c:pt idx="737">
                  <c:v>0.90982568250840623</c:v>
                </c:pt>
                <c:pt idx="738">
                  <c:v>0.91105783093002979</c:v>
                </c:pt>
                <c:pt idx="739">
                  <c:v>0.91229019991174076</c:v>
                </c:pt>
                <c:pt idx="740">
                  <c:v>0.91352279043440621</c:v>
                </c:pt>
                <c:pt idx="741">
                  <c:v>0.9147556034805675</c:v>
                </c:pt>
                <c:pt idx="742">
                  <c:v>0.91598864003444891</c:v>
                </c:pt>
                <c:pt idx="743">
                  <c:v>0.91722190108196722</c:v>
                </c:pt>
                <c:pt idx="744">
                  <c:v>0.91845538761074041</c:v>
                </c:pt>
                <c:pt idx="745">
                  <c:v>0.91968910061009745</c:v>
                </c:pt>
                <c:pt idx="746">
                  <c:v>0.92092304107108702</c:v>
                </c:pt>
                <c:pt idx="747">
                  <c:v>0.9221572099864872</c:v>
                </c:pt>
                <c:pt idx="748">
                  <c:v>0.92339160835081457</c:v>
                </c:pt>
                <c:pt idx="749">
                  <c:v>0.92462623716033387</c:v>
                </c:pt>
                <c:pt idx="750">
                  <c:v>0.9258610974130671</c:v>
                </c:pt>
                <c:pt idx="751">
                  <c:v>0.92709619010880306</c:v>
                </c:pt>
                <c:pt idx="752">
                  <c:v>0.92833151624910704</c:v>
                </c:pt>
                <c:pt idx="753">
                  <c:v>0.92956707683733009</c:v>
                </c:pt>
                <c:pt idx="754">
                  <c:v>0.93080287287861874</c:v>
                </c:pt>
                <c:pt idx="755">
                  <c:v>0.93203890537992462</c:v>
                </c:pt>
                <c:pt idx="756">
                  <c:v>0.93327517535001403</c:v>
                </c:pt>
                <c:pt idx="757">
                  <c:v>0.9345116837994778</c:v>
                </c:pt>
                <c:pt idx="758">
                  <c:v>0.93574843174074085</c:v>
                </c:pt>
                <c:pt idx="759">
                  <c:v>0.93698542018807207</c:v>
                </c:pt>
                <c:pt idx="760">
                  <c:v>0.9382226501575941</c:v>
                </c:pt>
                <c:pt idx="761">
                  <c:v>0.93946012266729317</c:v>
                </c:pt>
                <c:pt idx="762">
                  <c:v>0.94069783873702906</c:v>
                </c:pt>
                <c:pt idx="763">
                  <c:v>0.94193579938854499</c:v>
                </c:pt>
                <c:pt idx="764">
                  <c:v>0.94317400564547771</c:v>
                </c:pt>
                <c:pt idx="765">
                  <c:v>0.9444124585333673</c:v>
                </c:pt>
                <c:pt idx="766">
                  <c:v>0.94565115907966768</c:v>
                </c:pt>
                <c:pt idx="767">
                  <c:v>0.9468901083137562</c:v>
                </c:pt>
                <c:pt idx="768">
                  <c:v>0.94812930726694422</c:v>
                </c:pt>
                <c:pt idx="769">
                  <c:v>0.94936875697248702</c:v>
                </c:pt>
                <c:pt idx="770">
                  <c:v>0.95060845846559439</c:v>
                </c:pt>
                <c:pt idx="771">
                  <c:v>0.95184841278344046</c:v>
                </c:pt>
                <c:pt idx="772">
                  <c:v>0.95308862096517455</c:v>
                </c:pt>
                <c:pt idx="773">
                  <c:v>0.95432908405193129</c:v>
                </c:pt>
                <c:pt idx="774">
                  <c:v>0.95556980308684092</c:v>
                </c:pt>
                <c:pt idx="775">
                  <c:v>0.95681077911504009</c:v>
                </c:pt>
                <c:pt idx="776">
                  <c:v>0.95805201318368205</c:v>
                </c:pt>
                <c:pt idx="777">
                  <c:v>0.95929350634194765</c:v>
                </c:pt>
                <c:pt idx="778">
                  <c:v>0.96053525964105546</c:v>
                </c:pt>
                <c:pt idx="779">
                  <c:v>0.96177727413427283</c:v>
                </c:pt>
                <c:pt idx="780">
                  <c:v>0.96301955087692648</c:v>
                </c:pt>
                <c:pt idx="781">
                  <c:v>0.96426209092641313</c:v>
                </c:pt>
                <c:pt idx="782">
                  <c:v>0.9655048953422104</c:v>
                </c:pt>
                <c:pt idx="783">
                  <c:v>0.9667479651858879</c:v>
                </c:pt>
                <c:pt idx="784">
                  <c:v>0.96799130152111768</c:v>
                </c:pt>
                <c:pt idx="785">
                  <c:v>0.96923490541368562</c:v>
                </c:pt>
                <c:pt idx="786">
                  <c:v>0.97047877793150217</c:v>
                </c:pt>
                <c:pt idx="787">
                  <c:v>0.97172292014461359</c:v>
                </c:pt>
                <c:pt idx="788">
                  <c:v>0.97296733312521277</c:v>
                </c:pt>
                <c:pt idx="789">
                  <c:v>0.97421201794765078</c:v>
                </c:pt>
                <c:pt idx="790">
                  <c:v>0.9754569756884478</c:v>
                </c:pt>
                <c:pt idx="791">
                  <c:v>0.97670220742630454</c:v>
                </c:pt>
                <c:pt idx="792">
                  <c:v>0.97794771424211335</c:v>
                </c:pt>
                <c:pt idx="793">
                  <c:v>0.97919349721896976</c:v>
                </c:pt>
                <c:pt idx="794">
                  <c:v>0.98043955744218381</c:v>
                </c:pt>
                <c:pt idx="795">
                  <c:v>0.98168589599929168</c:v>
                </c:pt>
                <c:pt idx="796">
                  <c:v>0.98293251398006709</c:v>
                </c:pt>
                <c:pt idx="797">
                  <c:v>0.98417941247653273</c:v>
                </c:pt>
                <c:pt idx="798">
                  <c:v>0.98542659258297216</c:v>
                </c:pt>
                <c:pt idx="799">
                  <c:v>0.98667405539594144</c:v>
                </c:pt>
                <c:pt idx="800">
                  <c:v>0.98792180201428059</c:v>
                </c:pt>
                <c:pt idx="801">
                  <c:v>0.98916983353912591</c:v>
                </c:pt>
                <c:pt idx="802">
                  <c:v>0.99041815107392128</c:v>
                </c:pt>
                <c:pt idx="803">
                  <c:v>0.99166675572443053</c:v>
                </c:pt>
                <c:pt idx="804">
                  <c:v>0.99291564859874903</c:v>
                </c:pt>
                <c:pt idx="805">
                  <c:v>0.99416483080731588</c:v>
                </c:pt>
                <c:pt idx="806">
                  <c:v>0.99541430346292603</c:v>
                </c:pt>
                <c:pt idx="807">
                  <c:v>0.99666406768074245</c:v>
                </c:pt>
                <c:pt idx="808">
                  <c:v>0.99791412457830808</c:v>
                </c:pt>
                <c:pt idx="809">
                  <c:v>0.99916447527555829</c:v>
                </c:pt>
                <c:pt idx="810">
                  <c:v>1.0004151208948333</c:v>
                </c:pt>
                <c:pt idx="811">
                  <c:v>1.0016660625608902</c:v>
                </c:pt>
                <c:pt idx="812">
                  <c:v>1.0029173014009156</c:v>
                </c:pt>
                <c:pt idx="813">
                  <c:v>1.004168838544538</c:v>
                </c:pt>
                <c:pt idx="814">
                  <c:v>1.0054206751238406</c:v>
                </c:pt>
                <c:pt idx="815">
                  <c:v>1.0066728122733737</c:v>
                </c:pt>
                <c:pt idx="816">
                  <c:v>1.0079252511301675</c:v>
                </c:pt>
                <c:pt idx="817">
                  <c:v>1.0091779928337445</c:v>
                </c:pt>
                <c:pt idx="818">
                  <c:v>1.0104310385261326</c:v>
                </c:pt>
                <c:pt idx="819">
                  <c:v>1.0116843893518779</c:v>
                </c:pt>
                <c:pt idx="820">
                  <c:v>1.0129380464580577</c:v>
                </c:pt>
                <c:pt idx="821">
                  <c:v>1.0141920109942935</c:v>
                </c:pt>
                <c:pt idx="822">
                  <c:v>1.0154462841127636</c:v>
                </c:pt>
                <c:pt idx="823">
                  <c:v>1.0167008669682167</c:v>
                </c:pt>
                <c:pt idx="824">
                  <c:v>1.017955760717985</c:v>
                </c:pt>
                <c:pt idx="825">
                  <c:v>1.0192109665219973</c:v>
                </c:pt>
                <c:pt idx="826">
                  <c:v>1.0204664855427923</c:v>
                </c:pt>
                <c:pt idx="827">
                  <c:v>1.0217223189455322</c:v>
                </c:pt>
                <c:pt idx="828">
                  <c:v>1.0229784678980161</c:v>
                </c:pt>
                <c:pt idx="829">
                  <c:v>1.0242349335706931</c:v>
                </c:pt>
                <c:pt idx="830">
                  <c:v>1.0254917171366762</c:v>
                </c:pt>
                <c:pt idx="831">
                  <c:v>1.026748819771756</c:v>
                </c:pt>
                <c:pt idx="832">
                  <c:v>1.0280062426544143</c:v>
                </c:pt>
                <c:pt idx="833">
                  <c:v>1.029263986965838</c:v>
                </c:pt>
                <c:pt idx="834">
                  <c:v>1.0305220538899327</c:v>
                </c:pt>
                <c:pt idx="835">
                  <c:v>1.0312215152853419</c:v>
                </c:pt>
                <c:pt idx="836">
                  <c:v>1.0319209766807511</c:v>
                </c:pt>
                <c:pt idx="837">
                  <c:v>1.0326204380761603</c:v>
                </c:pt>
                <c:pt idx="838">
                  <c:v>1.0333198994715695</c:v>
                </c:pt>
                <c:pt idx="839">
                  <c:v>1.0340193608669788</c:v>
                </c:pt>
                <c:pt idx="840">
                  <c:v>1.034718822262388</c:v>
                </c:pt>
                <c:pt idx="841">
                  <c:v>1.0354182836577972</c:v>
                </c:pt>
                <c:pt idx="842">
                  <c:v>1.0361177450532064</c:v>
                </c:pt>
                <c:pt idx="843">
                  <c:v>1.0368172064486156</c:v>
                </c:pt>
                <c:pt idx="844">
                  <c:v>1.0375166678440249</c:v>
                </c:pt>
                <c:pt idx="845">
                  <c:v>1.0382161292394341</c:v>
                </c:pt>
                <c:pt idx="846">
                  <c:v>1.0389155906348433</c:v>
                </c:pt>
                <c:pt idx="847">
                  <c:v>1.0396150520302525</c:v>
                </c:pt>
                <c:pt idx="848">
                  <c:v>1.0403145134256617</c:v>
                </c:pt>
                <c:pt idx="849">
                  <c:v>1.0410139748210709</c:v>
                </c:pt>
                <c:pt idx="850">
                  <c:v>1.0417134362164802</c:v>
                </c:pt>
                <c:pt idx="851">
                  <c:v>1.0424128976118894</c:v>
                </c:pt>
                <c:pt idx="852">
                  <c:v>1.0431123590072986</c:v>
                </c:pt>
                <c:pt idx="853">
                  <c:v>1.0438118204027078</c:v>
                </c:pt>
                <c:pt idx="854">
                  <c:v>1.044511281798117</c:v>
                </c:pt>
                <c:pt idx="855">
                  <c:v>1.0452107431935262</c:v>
                </c:pt>
                <c:pt idx="856">
                  <c:v>1.0459102045889355</c:v>
                </c:pt>
                <c:pt idx="857">
                  <c:v>1.0466096659843447</c:v>
                </c:pt>
                <c:pt idx="858">
                  <c:v>1.0473091273797539</c:v>
                </c:pt>
                <c:pt idx="859">
                  <c:v>1.0480085887751631</c:v>
                </c:pt>
                <c:pt idx="860">
                  <c:v>1.0487080501705723</c:v>
                </c:pt>
                <c:pt idx="861">
                  <c:v>1.0494075115659816</c:v>
                </c:pt>
                <c:pt idx="862">
                  <c:v>1.0501069729613908</c:v>
                </c:pt>
                <c:pt idx="863">
                  <c:v>1.0508064343568</c:v>
                </c:pt>
                <c:pt idx="864">
                  <c:v>1.0515058957522092</c:v>
                </c:pt>
                <c:pt idx="865">
                  <c:v>1.0522053571476184</c:v>
                </c:pt>
                <c:pt idx="866">
                  <c:v>1.0529048185430276</c:v>
                </c:pt>
                <c:pt idx="867">
                  <c:v>1.0536042799384369</c:v>
                </c:pt>
                <c:pt idx="868">
                  <c:v>1.0543037413338461</c:v>
                </c:pt>
                <c:pt idx="869">
                  <c:v>1.0550032027292553</c:v>
                </c:pt>
                <c:pt idx="870">
                  <c:v>1.0557026641246645</c:v>
                </c:pt>
                <c:pt idx="871">
                  <c:v>1.0564021255200737</c:v>
                </c:pt>
                <c:pt idx="872">
                  <c:v>1.0571015869154829</c:v>
                </c:pt>
                <c:pt idx="873">
                  <c:v>1.0578010483108922</c:v>
                </c:pt>
                <c:pt idx="874">
                  <c:v>1.0585005097063014</c:v>
                </c:pt>
                <c:pt idx="875">
                  <c:v>1.0591999711017106</c:v>
                </c:pt>
                <c:pt idx="876">
                  <c:v>1.0598994324971198</c:v>
                </c:pt>
                <c:pt idx="877">
                  <c:v>1.060598893892529</c:v>
                </c:pt>
                <c:pt idx="878">
                  <c:v>1.0612983552879383</c:v>
                </c:pt>
                <c:pt idx="879">
                  <c:v>1.0619978166833475</c:v>
                </c:pt>
                <c:pt idx="880">
                  <c:v>1.0626972780787567</c:v>
                </c:pt>
                <c:pt idx="881">
                  <c:v>1.0633967394741659</c:v>
                </c:pt>
                <c:pt idx="882">
                  <c:v>1.0640962008695751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361.70689481044951</c:v>
                </c:pt>
                <c:pt idx="2">
                  <c:v>517.68848268072486</c:v>
                </c:pt>
                <c:pt idx="3">
                  <c:v>615.77166336297216</c:v>
                </c:pt>
                <c:pt idx="4">
                  <c:v>680.57021002664601</c:v>
                </c:pt>
                <c:pt idx="5">
                  <c:v>724.49220238521173</c:v>
                </c:pt>
                <c:pt idx="6">
                  <c:v>754.77515092919691</c:v>
                </c:pt>
                <c:pt idx="7">
                  <c:v>775.93692513008568</c:v>
                </c:pt>
                <c:pt idx="8">
                  <c:v>790.90744244822622</c:v>
                </c:pt>
                <c:pt idx="9">
                  <c:v>801.63244882194249</c:v>
                </c:pt>
                <c:pt idx="10">
                  <c:v>809.42462882343682</c:v>
                </c:pt>
                <c:pt idx="11">
                  <c:v>815.17936465788625</c:v>
                </c:pt>
                <c:pt idx="12">
                  <c:v>819.51230175237617</c:v>
                </c:pt>
                <c:pt idx="13">
                  <c:v>822.8493152037679</c:v>
                </c:pt>
                <c:pt idx="14">
                  <c:v>825.48641101951205</c:v>
                </c:pt>
                <c:pt idx="15">
                  <c:v>827.63012896113378</c:v>
                </c:pt>
                <c:pt idx="16">
                  <c:v>829.42505584889784</c:v>
                </c:pt>
                <c:pt idx="17">
                  <c:v>830.97269778301472</c:v>
                </c:pt>
                <c:pt idx="18">
                  <c:v>832.34449852905277</c:v>
                </c:pt>
                <c:pt idx="19">
                  <c:v>833.59086063024131</c:v>
                </c:pt>
                <c:pt idx="20">
                  <c:v>834.74742008989324</c:v>
                </c:pt>
                <c:pt idx="21">
                  <c:v>835.839424729695</c:v>
                </c:pt>
                <c:pt idx="22">
                  <c:v>836.8847979020918</c:v>
                </c:pt>
                <c:pt idx="23">
                  <c:v>837.89628770081174</c:v>
                </c:pt>
                <c:pt idx="24">
                  <c:v>838.882978137696</c:v>
                </c:pt>
                <c:pt idx="25">
                  <c:v>839.85135400181957</c:v>
                </c:pt>
                <c:pt idx="26">
                  <c:v>840.80605276170104</c:v>
                </c:pt>
                <c:pt idx="27">
                  <c:v>841.7503965352771</c:v>
                </c:pt>
                <c:pt idx="28">
                  <c:v>842.68676917420748</c:v>
                </c:pt>
                <c:pt idx="29">
                  <c:v>843.61688405802545</c:v>
                </c:pt>
                <c:pt idx="30">
                  <c:v>844.54197461607191</c:v>
                </c:pt>
                <c:pt idx="31">
                  <c:v>845.46293011822843</c:v>
                </c:pt>
                <c:pt idx="32">
                  <c:v>846.38039262602331</c:v>
                </c:pt>
                <c:pt idx="33">
                  <c:v>847.29482633239343</c:v>
                </c:pt>
                <c:pt idx="34">
                  <c:v>848.20656724006926</c:v>
                </c:pt>
                <c:pt idx="35">
                  <c:v>849.11585881206167</c:v>
                </c:pt>
                <c:pt idx="36">
                  <c:v>850.02287759892215</c:v>
                </c:pt>
                <c:pt idx="37">
                  <c:v>850.9277516912673</c:v>
                </c:pt>
                <c:pt idx="38">
                  <c:v>851.83057402744919</c:v>
                </c:pt>
                <c:pt idx="39">
                  <c:v>852.73141200714929</c:v>
                </c:pt>
                <c:pt idx="40">
                  <c:v>853.63031444630951</c:v>
                </c:pt>
                <c:pt idx="41">
                  <c:v>854.52731661859866</c:v>
                </c:pt>
                <c:pt idx="42">
                  <c:v>855.42244391332383</c:v>
                </c:pt>
                <c:pt idx="43">
                  <c:v>856.31571449473324</c:v>
                </c:pt>
                <c:pt idx="44">
                  <c:v>857.20714123930998</c:v>
                </c:pt>
                <c:pt idx="45">
                  <c:v>858.09673314696033</c:v>
                </c:pt>
                <c:pt idx="46">
                  <c:v>858.98449637275394</c:v>
                </c:pt>
                <c:pt idx="47">
                  <c:v>859.87043498069932</c:v>
                </c:pt>
                <c:pt idx="48">
                  <c:v>860.75455149646245</c:v>
                </c:pt>
                <c:pt idx="49">
                  <c:v>861.63684731245019</c:v>
                </c:pt>
                <c:pt idx="50">
                  <c:v>862.51732298576076</c:v>
                </c:pt>
                <c:pt idx="51">
                  <c:v>863.39597845729986</c:v>
                </c:pt>
                <c:pt idx="52">
                  <c:v>864.27281321248506</c:v>
                </c:pt>
                <c:pt idx="53">
                  <c:v>865.14782640105284</c:v>
                </c:pt>
                <c:pt idx="54">
                  <c:v>866.02101692480744</c:v>
                </c:pt>
                <c:pt idx="55">
                  <c:v>866.89238350259393</c:v>
                </c:pt>
                <c:pt idx="56">
                  <c:v>867.76192471859508</c:v>
                </c:pt>
                <c:pt idx="57">
                  <c:v>868.62963905794675</c:v>
                </c:pt>
                <c:pt idx="58">
                  <c:v>869.49552493382248</c:v>
                </c:pt>
                <c:pt idx="59">
                  <c:v>870.35958070654647</c:v>
                </c:pt>
                <c:pt idx="60">
                  <c:v>871.22180469885734</c:v>
                </c:pt>
                <c:pt idx="61">
                  <c:v>872.08219520642263</c:v>
                </c:pt>
                <c:pt idx="62">
                  <c:v>872.94075050645392</c:v>
                </c:pt>
                <c:pt idx="63">
                  <c:v>873.79746886338194</c:v>
                </c:pt>
                <c:pt idx="64">
                  <c:v>874.6523485342575</c:v>
                </c:pt>
                <c:pt idx="65">
                  <c:v>875.50538777101576</c:v>
                </c:pt>
                <c:pt idx="66">
                  <c:v>876.35658482408087</c:v>
                </c:pt>
                <c:pt idx="67">
                  <c:v>877.2059379437751</c:v>
                </c:pt>
                <c:pt idx="68">
                  <c:v>878.05344538188353</c:v>
                </c:pt>
                <c:pt idx="69">
                  <c:v>878.89910539260268</c:v>
                </c:pt>
                <c:pt idx="70">
                  <c:v>879.74291623387683</c:v>
                </c:pt>
                <c:pt idx="71">
                  <c:v>880.58487616725336</c:v>
                </c:pt>
                <c:pt idx="72">
                  <c:v>881.42498345891215</c:v>
                </c:pt>
                <c:pt idx="73">
                  <c:v>882.26323637992141</c:v>
                </c:pt>
                <c:pt idx="74">
                  <c:v>883.0996332061469</c:v>
                </c:pt>
                <c:pt idx="75">
                  <c:v>883.93417221897153</c:v>
                </c:pt>
                <c:pt idx="76">
                  <c:v>884.76685170495557</c:v>
                </c:pt>
                <c:pt idx="77">
                  <c:v>885.59766995632253</c:v>
                </c:pt>
                <c:pt idx="78">
                  <c:v>886.42662527080893</c:v>
                </c:pt>
                <c:pt idx="79">
                  <c:v>887.25371595172692</c:v>
                </c:pt>
                <c:pt idx="80">
                  <c:v>888.07894030816522</c:v>
                </c:pt>
                <c:pt idx="81">
                  <c:v>888.90229665479728</c:v>
                </c:pt>
                <c:pt idx="82">
                  <c:v>889.7237833120173</c:v>
                </c:pt>
                <c:pt idx="83">
                  <c:v>890.54339860608968</c:v>
                </c:pt>
                <c:pt idx="84">
                  <c:v>891.36114086883413</c:v>
                </c:pt>
                <c:pt idx="85">
                  <c:v>892.17700843775992</c:v>
                </c:pt>
                <c:pt idx="86">
                  <c:v>892.99099965625476</c:v>
                </c:pt>
                <c:pt idx="87">
                  <c:v>893.80311287345012</c:v>
                </c:pt>
                <c:pt idx="88">
                  <c:v>894.61334644401632</c:v>
                </c:pt>
                <c:pt idx="89">
                  <c:v>895.42169872820921</c:v>
                </c:pt>
                <c:pt idx="90">
                  <c:v>896.22816809235837</c:v>
                </c:pt>
                <c:pt idx="91">
                  <c:v>897.03275290815793</c:v>
                </c:pt>
                <c:pt idx="92">
                  <c:v>897.83545155307684</c:v>
                </c:pt>
                <c:pt idx="93">
                  <c:v>898.63626241026986</c:v>
                </c:pt>
                <c:pt idx="94">
                  <c:v>899.43518386842925</c:v>
                </c:pt>
                <c:pt idx="95">
                  <c:v>900.23221432188791</c:v>
                </c:pt>
                <c:pt idx="96">
                  <c:v>901.0273521707262</c:v>
                </c:pt>
                <c:pt idx="97">
                  <c:v>901.82059582042302</c:v>
                </c:pt>
                <c:pt idx="98">
                  <c:v>902.61194368220185</c:v>
                </c:pt>
                <c:pt idx="99">
                  <c:v>903.40139417270598</c:v>
                </c:pt>
                <c:pt idx="100">
                  <c:v>904.18894571424414</c:v>
                </c:pt>
                <c:pt idx="101">
                  <c:v>904.97459673480569</c:v>
                </c:pt>
                <c:pt idx="102">
                  <c:v>905.75834566757453</c:v>
                </c:pt>
                <c:pt idx="103">
                  <c:v>906.54019095158992</c:v>
                </c:pt>
                <c:pt idx="104">
                  <c:v>907.32013103115173</c:v>
                </c:pt>
                <c:pt idx="105">
                  <c:v>908.09816435616165</c:v>
                </c:pt>
                <c:pt idx="106">
                  <c:v>908.87428938199503</c:v>
                </c:pt>
                <c:pt idx="107">
                  <c:v>909.64850456949102</c:v>
                </c:pt>
                <c:pt idx="108">
                  <c:v>910.42080838490085</c:v>
                </c:pt>
                <c:pt idx="109">
                  <c:v>911.19119930004672</c:v>
                </c:pt>
                <c:pt idx="110">
                  <c:v>911.95967579199032</c:v>
                </c:pt>
                <c:pt idx="111">
                  <c:v>912.72623634327181</c:v>
                </c:pt>
                <c:pt idx="112">
                  <c:v>913.49087944200119</c:v>
                </c:pt>
                <c:pt idx="113">
                  <c:v>914.25360358131809</c:v>
                </c:pt>
                <c:pt idx="114">
                  <c:v>915.01440726019575</c:v>
                </c:pt>
                <c:pt idx="115">
                  <c:v>915.77328898263522</c:v>
                </c:pt>
                <c:pt idx="116">
                  <c:v>916.53024725796365</c:v>
                </c:pt>
                <c:pt idx="117">
                  <c:v>917.2852806011557</c:v>
                </c:pt>
                <c:pt idx="118">
                  <c:v>918.03838753219588</c:v>
                </c:pt>
                <c:pt idx="119">
                  <c:v>918.78956657659569</c:v>
                </c:pt>
                <c:pt idx="120">
                  <c:v>919.53881626504119</c:v>
                </c:pt>
                <c:pt idx="121">
                  <c:v>920.28613513346761</c:v>
                </c:pt>
                <c:pt idx="122">
                  <c:v>921.03152172330488</c:v>
                </c:pt>
                <c:pt idx="123">
                  <c:v>921.77497458101425</c:v>
                </c:pt>
                <c:pt idx="124">
                  <c:v>922.51649225837104</c:v>
                </c:pt>
                <c:pt idx="125">
                  <c:v>923.25607331246908</c:v>
                </c:pt>
                <c:pt idx="126">
                  <c:v>923.99371630562223</c:v>
                </c:pt>
                <c:pt idx="127">
                  <c:v>924.72941980519124</c:v>
                </c:pt>
                <c:pt idx="128">
                  <c:v>925.46318238400545</c:v>
                </c:pt>
                <c:pt idx="129">
                  <c:v>926.19500261985922</c:v>
                </c:pt>
                <c:pt idx="130">
                  <c:v>926.92487909577494</c:v>
                </c:pt>
                <c:pt idx="131">
                  <c:v>927.65281040007267</c:v>
                </c:pt>
                <c:pt idx="132">
                  <c:v>928.37879512604923</c:v>
                </c:pt>
                <c:pt idx="133">
                  <c:v>929.10283187232585</c:v>
                </c:pt>
                <c:pt idx="134">
                  <c:v>929.82491924239673</c:v>
                </c:pt>
                <c:pt idx="135">
                  <c:v>930.54505584522201</c:v>
                </c:pt>
                <c:pt idx="136">
                  <c:v>931.26324029459829</c:v>
                </c:pt>
                <c:pt idx="137">
                  <c:v>931.97947120948368</c:v>
                </c:pt>
                <c:pt idx="138">
                  <c:v>932.69374721404358</c:v>
                </c:pt>
                <c:pt idx="139">
                  <c:v>933.40606693730035</c:v>
                </c:pt>
                <c:pt idx="140">
                  <c:v>934.11642901363336</c:v>
                </c:pt>
                <c:pt idx="141">
                  <c:v>934.82483208214353</c:v>
                </c:pt>
                <c:pt idx="142">
                  <c:v>935.53127478714816</c:v>
                </c:pt>
                <c:pt idx="143">
                  <c:v>936.23575577806946</c:v>
                </c:pt>
                <c:pt idx="144">
                  <c:v>936.93827370919837</c:v>
                </c:pt>
                <c:pt idx="145">
                  <c:v>937.638827239904</c:v>
                </c:pt>
                <c:pt idx="146">
                  <c:v>938.33741503457134</c:v>
                </c:pt>
                <c:pt idx="147">
                  <c:v>939.03403576248422</c:v>
                </c:pt>
                <c:pt idx="148">
                  <c:v>939.72868809800536</c:v>
                </c:pt>
                <c:pt idx="149">
                  <c:v>940.42137072041783</c:v>
                </c:pt>
                <c:pt idx="150">
                  <c:v>941.11208231391493</c:v>
                </c:pt>
                <c:pt idx="151">
                  <c:v>941.80082156768503</c:v>
                </c:pt>
                <c:pt idx="152">
                  <c:v>942.48758717584326</c:v>
                </c:pt>
                <c:pt idx="153">
                  <c:v>943.17237783741768</c:v>
                </c:pt>
                <c:pt idx="154">
                  <c:v>943.85519225635016</c:v>
                </c:pt>
                <c:pt idx="155">
                  <c:v>944.53602914142766</c:v>
                </c:pt>
                <c:pt idx="156">
                  <c:v>945.2148872064613</c:v>
                </c:pt>
                <c:pt idx="157">
                  <c:v>945.89176516996042</c:v>
                </c:pt>
                <c:pt idx="158">
                  <c:v>946.566661755464</c:v>
                </c:pt>
                <c:pt idx="159">
                  <c:v>947.23957569124559</c:v>
                </c:pt>
                <c:pt idx="160">
                  <c:v>947.91050571055519</c:v>
                </c:pt>
                <c:pt idx="161">
                  <c:v>948.57945055140306</c:v>
                </c:pt>
                <c:pt idx="162">
                  <c:v>949.2464089565176</c:v>
                </c:pt>
                <c:pt idx="163">
                  <c:v>949.91137967367001</c:v>
                </c:pt>
                <c:pt idx="164">
                  <c:v>950.57436145530301</c:v>
                </c:pt>
                <c:pt idx="165">
                  <c:v>951.23535305862538</c:v>
                </c:pt>
                <c:pt idx="166">
                  <c:v>951.894353245709</c:v>
                </c:pt>
                <c:pt idx="167">
                  <c:v>952.55136078340547</c:v>
                </c:pt>
                <c:pt idx="168">
                  <c:v>953.20637444328463</c:v>
                </c:pt>
                <c:pt idx="169">
                  <c:v>953.85939300166285</c:v>
                </c:pt>
                <c:pt idx="170">
                  <c:v>954.51041523967956</c:v>
                </c:pt>
                <c:pt idx="171">
                  <c:v>955.15943994314364</c:v>
                </c:pt>
                <c:pt idx="172">
                  <c:v>955.80646590259846</c:v>
                </c:pt>
                <c:pt idx="173">
                  <c:v>956.45149191334269</c:v>
                </c:pt>
                <c:pt idx="174">
                  <c:v>957.09451677528295</c:v>
                </c:pt>
                <c:pt idx="175">
                  <c:v>957.735539293221</c:v>
                </c:pt>
                <c:pt idx="176">
                  <c:v>958.37455827641111</c:v>
                </c:pt>
                <c:pt idx="177">
                  <c:v>959.01157253894041</c:v>
                </c:pt>
                <c:pt idx="178">
                  <c:v>959.6465808994983</c:v>
                </c:pt>
                <c:pt idx="179">
                  <c:v>960.27958218153356</c:v>
                </c:pt>
                <c:pt idx="180">
                  <c:v>960.91057521298387</c:v>
                </c:pt>
                <c:pt idx="181">
                  <c:v>961.53955882652019</c:v>
                </c:pt>
                <c:pt idx="182">
                  <c:v>962.16653185950508</c:v>
                </c:pt>
                <c:pt idx="183">
                  <c:v>962.79149315381937</c:v>
                </c:pt>
                <c:pt idx="184">
                  <c:v>963.4144415559972</c:v>
                </c:pt>
                <c:pt idx="185">
                  <c:v>964.03537591709357</c:v>
                </c:pt>
                <c:pt idx="186">
                  <c:v>964.65429509297473</c:v>
                </c:pt>
                <c:pt idx="187">
                  <c:v>965.27119794390433</c:v>
                </c:pt>
                <c:pt idx="188">
                  <c:v>965.88608333475918</c:v>
                </c:pt>
                <c:pt idx="189">
                  <c:v>966.49895013497382</c:v>
                </c:pt>
                <c:pt idx="190">
                  <c:v>967.10979721862293</c:v>
                </c:pt>
                <c:pt idx="191">
                  <c:v>967.71862346424643</c:v>
                </c:pt>
                <c:pt idx="192">
                  <c:v>968.3254277549413</c:v>
                </c:pt>
                <c:pt idx="193">
                  <c:v>968.93020897836936</c:v>
                </c:pt>
                <c:pt idx="194">
                  <c:v>969.53296602668331</c:v>
                </c:pt>
                <c:pt idx="195">
                  <c:v>970.13369779657364</c:v>
                </c:pt>
                <c:pt idx="196">
                  <c:v>970.73240318920432</c:v>
                </c:pt>
                <c:pt idx="197">
                  <c:v>971.329081110282</c:v>
                </c:pt>
                <c:pt idx="198">
                  <c:v>971.92373046993634</c:v>
                </c:pt>
                <c:pt idx="199">
                  <c:v>972.5163501828481</c:v>
                </c:pt>
                <c:pt idx="200">
                  <c:v>973.10693916813079</c:v>
                </c:pt>
                <c:pt idx="201">
                  <c:v>973.69549634936425</c:v>
                </c:pt>
                <c:pt idx="202">
                  <c:v>974.28202065457219</c:v>
                </c:pt>
                <c:pt idx="203">
                  <c:v>974.86651101625625</c:v>
                </c:pt>
                <c:pt idx="204">
                  <c:v>975.44896637131421</c:v>
                </c:pt>
                <c:pt idx="205">
                  <c:v>976.02938566111879</c:v>
                </c:pt>
                <c:pt idx="206">
                  <c:v>976.60776783143592</c:v>
                </c:pt>
                <c:pt idx="207">
                  <c:v>977.18411183238891</c:v>
                </c:pt>
                <c:pt idx="208">
                  <c:v>977.75841661865979</c:v>
                </c:pt>
                <c:pt idx="209">
                  <c:v>978.33068114917808</c:v>
                </c:pt>
                <c:pt idx="210">
                  <c:v>978.9009043873009</c:v>
                </c:pt>
                <c:pt idx="211">
                  <c:v>979.469085300811</c:v>
                </c:pt>
                <c:pt idx="212">
                  <c:v>980.03522286179111</c:v>
                </c:pt>
                <c:pt idx="213">
                  <c:v>980.59931604674728</c:v>
                </c:pt>
                <c:pt idx="214">
                  <c:v>981.16136383650769</c:v>
                </c:pt>
                <c:pt idx="215">
                  <c:v>981.72136521632149</c:v>
                </c:pt>
                <c:pt idx="216">
                  <c:v>982.27931917557862</c:v>
                </c:pt>
                <c:pt idx="217">
                  <c:v>982.83522470828825</c:v>
                </c:pt>
                <c:pt idx="218">
                  <c:v>983.38908081258808</c:v>
                </c:pt>
                <c:pt idx="219">
                  <c:v>983.94088649088349</c:v>
                </c:pt>
                <c:pt idx="220">
                  <c:v>984.49064075014041</c:v>
                </c:pt>
                <c:pt idx="221">
                  <c:v>985.03834260131941</c:v>
                </c:pt>
                <c:pt idx="222">
                  <c:v>985.58399105990327</c:v>
                </c:pt>
                <c:pt idx="223">
                  <c:v>986.12758514557572</c:v>
                </c:pt>
                <c:pt idx="224">
                  <c:v>986.66912388230128</c:v>
                </c:pt>
                <c:pt idx="225">
                  <c:v>987.20860629830929</c:v>
                </c:pt>
                <c:pt idx="226">
                  <c:v>987.74603142605008</c:v>
                </c:pt>
                <c:pt idx="227">
                  <c:v>988.28139830239309</c:v>
                </c:pt>
                <c:pt idx="228">
                  <c:v>988.81470596821987</c:v>
                </c:pt>
                <c:pt idx="229">
                  <c:v>989.34595346887727</c:v>
                </c:pt>
                <c:pt idx="230">
                  <c:v>989.87513985373539</c:v>
                </c:pt>
                <c:pt idx="231">
                  <c:v>990.40226417655958</c:v>
                </c:pt>
                <c:pt idx="232">
                  <c:v>990.92732549526659</c:v>
                </c:pt>
                <c:pt idx="233">
                  <c:v>991.45032287200718</c:v>
                </c:pt>
                <c:pt idx="234">
                  <c:v>991.97125537308034</c:v>
                </c:pt>
                <c:pt idx="235">
                  <c:v>992.49012206903751</c:v>
                </c:pt>
                <c:pt idx="236">
                  <c:v>993.00692203456163</c:v>
                </c:pt>
                <c:pt idx="237">
                  <c:v>993.52165434865458</c:v>
                </c:pt>
                <c:pt idx="238">
                  <c:v>994.03431809427809</c:v>
                </c:pt>
                <c:pt idx="239">
                  <c:v>994.54491235880505</c:v>
                </c:pt>
                <c:pt idx="240">
                  <c:v>995.05343623351462</c:v>
                </c:pt>
                <c:pt idx="241">
                  <c:v>995.55988881408166</c:v>
                </c:pt>
                <c:pt idx="242">
                  <c:v>996.06426920018373</c:v>
                </c:pt>
                <c:pt idx="243">
                  <c:v>996.56657649566296</c:v>
                </c:pt>
                <c:pt idx="244">
                  <c:v>997.06680980849694</c:v>
                </c:pt>
                <c:pt idx="245">
                  <c:v>997.56496825082968</c:v>
                </c:pt>
                <c:pt idx="246">
                  <c:v>998.0610509388971</c:v>
                </c:pt>
                <c:pt idx="247">
                  <c:v>998.55505699299852</c:v>
                </c:pt>
                <c:pt idx="248">
                  <c:v>999.04698553768458</c:v>
                </c:pt>
                <c:pt idx="249">
                  <c:v>999.53683570141743</c:v>
                </c:pt>
                <c:pt idx="250">
                  <c:v>1000.0246066169061</c:v>
                </c:pt>
                <c:pt idx="251">
                  <c:v>1000.5102974208818</c:v>
                </c:pt>
                <c:pt idx="252">
                  <c:v>1000.9939072541385</c:v>
                </c:pt>
                <c:pt idx="253">
                  <c:v>1001.4754352615796</c:v>
                </c:pt>
                <c:pt idx="254">
                  <c:v>1001.9548805921951</c:v>
                </c:pt>
                <c:pt idx="255">
                  <c:v>1002.4322423989573</c:v>
                </c:pt>
                <c:pt idx="256">
                  <c:v>1002.9075198389529</c:v>
                </c:pt>
                <c:pt idx="257">
                  <c:v>1003.3807120733322</c:v>
                </c:pt>
                <c:pt idx="258">
                  <c:v>1003.8518182672432</c:v>
                </c:pt>
                <c:pt idx="259">
                  <c:v>1004.320837589886</c:v>
                </c:pt>
                <c:pt idx="260">
                  <c:v>1004.7877692144859</c:v>
                </c:pt>
                <c:pt idx="261">
                  <c:v>1005.2526123183335</c:v>
                </c:pt>
                <c:pt idx="262">
                  <c:v>1005.7153660826309</c:v>
                </c:pt>
                <c:pt idx="263">
                  <c:v>1006.1760296927055</c:v>
                </c:pt>
                <c:pt idx="264">
                  <c:v>1006.6346023378467</c:v>
                </c:pt>
                <c:pt idx="265">
                  <c:v>1007.0910832113136</c:v>
                </c:pt>
                <c:pt idx="266">
                  <c:v>1007.5454715104056</c:v>
                </c:pt>
                <c:pt idx="267">
                  <c:v>1007.9977664363859</c:v>
                </c:pt>
                <c:pt idx="268">
                  <c:v>1008.4479671944612</c:v>
                </c:pt>
                <c:pt idx="269">
                  <c:v>1008.8960729939083</c:v>
                </c:pt>
                <c:pt idx="270">
                  <c:v>1009.3420830478362</c:v>
                </c:pt>
                <c:pt idx="271">
                  <c:v>1009.7859965734585</c:v>
                </c:pt>
                <c:pt idx="272">
                  <c:v>1010.2278127918761</c:v>
                </c:pt>
                <c:pt idx="273">
                  <c:v>1010.6675309280872</c:v>
                </c:pt>
                <c:pt idx="274">
                  <c:v>1011.1051502111364</c:v>
                </c:pt>
                <c:pt idx="275">
                  <c:v>1011.5406698739957</c:v>
                </c:pt>
                <c:pt idx="276">
                  <c:v>1011.9740891534825</c:v>
                </c:pt>
                <c:pt idx="277">
                  <c:v>1012.4054072903817</c:v>
                </c:pt>
                <c:pt idx="278">
                  <c:v>1012.8346235294725</c:v>
                </c:pt>
                <c:pt idx="279">
                  <c:v>1013.2617371193712</c:v>
                </c:pt>
                <c:pt idx="280">
                  <c:v>1013.6867473126467</c:v>
                </c:pt>
                <c:pt idx="281">
                  <c:v>1014.1096533657119</c:v>
                </c:pt>
                <c:pt idx="282">
                  <c:v>1014.5304545389629</c:v>
                </c:pt>
                <c:pt idx="283">
                  <c:v>1014.9491500965983</c:v>
                </c:pt>
                <c:pt idx="284">
                  <c:v>1015.3657393068213</c:v>
                </c:pt>
                <c:pt idx="285">
                  <c:v>1015.780221441607</c:v>
                </c:pt>
                <c:pt idx="286">
                  <c:v>1016.1925957768834</c:v>
                </c:pt>
                <c:pt idx="287">
                  <c:v>1016.6028615923848</c:v>
                </c:pt>
                <c:pt idx="288">
                  <c:v>1017.0110181717843</c:v>
                </c:pt>
                <c:pt idx="289">
                  <c:v>1017.4170648025583</c:v>
                </c:pt>
                <c:pt idx="290">
                  <c:v>1017.8210007760891</c:v>
                </c:pt>
                <c:pt idx="291">
                  <c:v>1018.2228253876126</c:v>
                </c:pt>
                <c:pt idx="292">
                  <c:v>1018.6225379360889</c:v>
                </c:pt>
                <c:pt idx="293">
                  <c:v>1019.0201377244904</c:v>
                </c:pt>
                <c:pt idx="294">
                  <c:v>1019.4156240595681</c:v>
                </c:pt>
                <c:pt idx="295">
                  <c:v>1019.8089962517879</c:v>
                </c:pt>
                <c:pt idx="296">
                  <c:v>1020.2002536156439</c:v>
                </c:pt>
                <c:pt idx="297">
                  <c:v>1020.5893954692226</c:v>
                </c:pt>
                <c:pt idx="298">
                  <c:v>1020.9764211346783</c:v>
                </c:pt>
                <c:pt idx="299">
                  <c:v>1021.361329937779</c:v>
                </c:pt>
                <c:pt idx="300">
                  <c:v>1021.7441212081709</c:v>
                </c:pt>
                <c:pt idx="301">
                  <c:v>1022.1247942793133</c:v>
                </c:pt>
                <c:pt idx="302">
                  <c:v>1022.503348488416</c:v>
                </c:pt>
                <c:pt idx="303">
                  <c:v>1022.8797831765177</c:v>
                </c:pt>
                <c:pt idx="304">
                  <c:v>1023.2540976884172</c:v>
                </c:pt>
                <c:pt idx="305">
                  <c:v>1023.6262913727495</c:v>
                </c:pt>
                <c:pt idx="306">
                  <c:v>1023.9963635818403</c:v>
                </c:pt>
                <c:pt idx="307">
                  <c:v>1024.3643136718531</c:v>
                </c:pt>
                <c:pt idx="308">
                  <c:v>1024.7301410026985</c:v>
                </c:pt>
                <c:pt idx="309">
                  <c:v>1025.0938449380253</c:v>
                </c:pt>
                <c:pt idx="310">
                  <c:v>1025.4554248453123</c:v>
                </c:pt>
                <c:pt idx="311">
                  <c:v>1025.814880095704</c:v>
                </c:pt>
                <c:pt idx="312">
                  <c:v>1026.1722100641266</c:v>
                </c:pt>
                <c:pt idx="313">
                  <c:v>1026.5274141292477</c:v>
                </c:pt>
                <c:pt idx="314">
                  <c:v>1026.8804916735417</c:v>
                </c:pt>
                <c:pt idx="315">
                  <c:v>1027.2314420830955</c:v>
                </c:pt>
                <c:pt idx="316">
                  <c:v>1027.5802647478099</c:v>
                </c:pt>
                <c:pt idx="317">
                  <c:v>1027.9269590613039</c:v>
                </c:pt>
                <c:pt idx="318">
                  <c:v>1028.2715244208478</c:v>
                </c:pt>
                <c:pt idx="319">
                  <c:v>1028.6139602275489</c:v>
                </c:pt>
                <c:pt idx="320">
                  <c:v>1028.9542658861685</c:v>
                </c:pt>
                <c:pt idx="321">
                  <c:v>1029.2924408051106</c:v>
                </c:pt>
                <c:pt idx="322">
                  <c:v>1029.6284843965659</c:v>
                </c:pt>
                <c:pt idx="323">
                  <c:v>1029.9623960764327</c:v>
                </c:pt>
                <c:pt idx="324">
                  <c:v>1030.294175264255</c:v>
                </c:pt>
                <c:pt idx="325">
                  <c:v>1030.6238213832878</c:v>
                </c:pt>
                <c:pt idx="326">
                  <c:v>1030.9513338604945</c:v>
                </c:pt>
                <c:pt idx="327">
                  <c:v>1031.2767121264703</c:v>
                </c:pt>
                <c:pt idx="328">
                  <c:v>1031.5999556155568</c:v>
                </c:pt>
                <c:pt idx="329">
                  <c:v>1031.9210637656943</c:v>
                </c:pt>
                <c:pt idx="330">
                  <c:v>1032.2400360185707</c:v>
                </c:pt>
                <c:pt idx="331">
                  <c:v>1032.5568718194575</c:v>
                </c:pt>
                <c:pt idx="332">
                  <c:v>1032.8715706173773</c:v>
                </c:pt>
                <c:pt idx="333">
                  <c:v>1033.1841318649776</c:v>
                </c:pt>
                <c:pt idx="334">
                  <c:v>1033.4945550185155</c:v>
                </c:pt>
                <c:pt idx="335">
                  <c:v>1033.8028395379642</c:v>
                </c:pt>
                <c:pt idx="336">
                  <c:v>1034.1089848869076</c:v>
                </c:pt>
                <c:pt idx="337">
                  <c:v>1034.4129905325938</c:v>
                </c:pt>
                <c:pt idx="338">
                  <c:v>1034.7148559458756</c:v>
                </c:pt>
                <c:pt idx="339">
                  <c:v>1035.0145806013256</c:v>
                </c:pt>
                <c:pt idx="340">
                  <c:v>1035.3121639770122</c:v>
                </c:pt>
                <c:pt idx="341">
                  <c:v>1035.6076055547439</c:v>
                </c:pt>
                <c:pt idx="342">
                  <c:v>1035.9009048199105</c:v>
                </c:pt>
                <c:pt idx="343">
                  <c:v>1036.192061261539</c:v>
                </c:pt>
                <c:pt idx="344">
                  <c:v>1036.4810743722708</c:v>
                </c:pt>
                <c:pt idx="345">
                  <c:v>1036.7679436483293</c:v>
                </c:pt>
                <c:pt idx="346">
                  <c:v>1037.0526685896109</c:v>
                </c:pt>
                <c:pt idx="347">
                  <c:v>1037.3352486995527</c:v>
                </c:pt>
                <c:pt idx="348">
                  <c:v>1037.6156834852129</c:v>
                </c:pt>
                <c:pt idx="349">
                  <c:v>1037.8939724573083</c:v>
                </c:pt>
                <c:pt idx="350">
                  <c:v>1038.1701151300381</c:v>
                </c:pt>
                <c:pt idx="351">
                  <c:v>1038.4441110213659</c:v>
                </c:pt>
                <c:pt idx="352">
                  <c:v>1038.7159596526244</c:v>
                </c:pt>
                <c:pt idx="353">
                  <c:v>1038.9856605488801</c:v>
                </c:pt>
                <c:pt idx="354">
                  <c:v>1039.2532132387539</c:v>
                </c:pt>
                <c:pt idx="355">
                  <c:v>1039.5186172544536</c:v>
                </c:pt>
                <c:pt idx="356">
                  <c:v>1039.7818721317608</c:v>
                </c:pt>
                <c:pt idx="357">
                  <c:v>1040.0429774099841</c:v>
                </c:pt>
                <c:pt idx="358">
                  <c:v>1040.3019326320289</c:v>
                </c:pt>
                <c:pt idx="359">
                  <c:v>1040.5587373443902</c:v>
                </c:pt>
                <c:pt idx="360">
                  <c:v>1040.8133910971237</c:v>
                </c:pt>
                <c:pt idx="361">
                  <c:v>1041.0658934437863</c:v>
                </c:pt>
                <c:pt idx="362">
                  <c:v>1041.3162439415626</c:v>
                </c:pt>
                <c:pt idx="363">
                  <c:v>1041.5644421511806</c:v>
                </c:pt>
                <c:pt idx="364">
                  <c:v>1041.81048763686</c:v>
                </c:pt>
                <c:pt idx="365">
                  <c:v>1042.0543799664456</c:v>
                </c:pt>
                <c:pt idx="366">
                  <c:v>1042.2961187112728</c:v>
                </c:pt>
                <c:pt idx="367">
                  <c:v>1042.5357034462115</c:v>
                </c:pt>
                <c:pt idx="368">
                  <c:v>1042.7731337497287</c:v>
                </c:pt>
                <c:pt idx="369">
                  <c:v>1043.0084092037855</c:v>
                </c:pt>
                <c:pt idx="370">
                  <c:v>1043.2415293938795</c:v>
                </c:pt>
                <c:pt idx="371">
                  <c:v>1043.4724939090131</c:v>
                </c:pt>
                <c:pt idx="372">
                  <c:v>1043.7013023417946</c:v>
                </c:pt>
                <c:pt idx="373">
                  <c:v>1043.9279542882559</c:v>
                </c:pt>
                <c:pt idx="374">
                  <c:v>1044.1524493480151</c:v>
                </c:pt>
                <c:pt idx="375">
                  <c:v>1044.3747871241851</c:v>
                </c:pt>
                <c:pt idx="376">
                  <c:v>1044.5949672234258</c:v>
                </c:pt>
                <c:pt idx="377">
                  <c:v>1044.8129892558593</c:v>
                </c:pt>
                <c:pt idx="378">
                  <c:v>1045.0288528351291</c:v>
                </c:pt>
                <c:pt idx="379">
                  <c:v>1045.2425575784498</c:v>
                </c:pt>
                <c:pt idx="380">
                  <c:v>1045.4541031064753</c:v>
                </c:pt>
                <c:pt idx="381">
                  <c:v>1045.6634890433488</c:v>
                </c:pt>
                <c:pt idx="382">
                  <c:v>1045.8707150167661</c:v>
                </c:pt>
                <c:pt idx="383">
                  <c:v>1046.0757806578799</c:v>
                </c:pt>
                <c:pt idx="384">
                  <c:v>1046.2786856013875</c:v>
                </c:pt>
                <c:pt idx="385">
                  <c:v>1046.4794294854182</c:v>
                </c:pt>
                <c:pt idx="386">
                  <c:v>1046.6780119516282</c:v>
                </c:pt>
                <c:pt idx="387">
                  <c:v>1046.8744326451333</c:v>
                </c:pt>
                <c:pt idx="388">
                  <c:v>1047.0686912145691</c:v>
                </c:pt>
                <c:pt idx="389">
                  <c:v>1047.2607873120514</c:v>
                </c:pt>
                <c:pt idx="390">
                  <c:v>1047.4507205931325</c:v>
                </c:pt>
                <c:pt idx="391">
                  <c:v>1047.6384907168642</c:v>
                </c:pt>
                <c:pt idx="392">
                  <c:v>1047.8240973458062</c:v>
                </c:pt>
                <c:pt idx="393">
                  <c:v>1048.0075401459583</c:v>
                </c:pt>
                <c:pt idx="394">
                  <c:v>1048.1888187867899</c:v>
                </c:pt>
                <c:pt idx="395">
                  <c:v>1048.3679329412485</c:v>
                </c:pt>
                <c:pt idx="396">
                  <c:v>1048.5448822857431</c:v>
                </c:pt>
                <c:pt idx="397">
                  <c:v>1048.7196665001682</c:v>
                </c:pt>
                <c:pt idx="398">
                  <c:v>1048.892285267852</c:v>
                </c:pt>
                <c:pt idx="399">
                  <c:v>1049.0627382755745</c:v>
                </c:pt>
                <c:pt idx="400">
                  <c:v>1049.2310252136101</c:v>
                </c:pt>
                <c:pt idx="401">
                  <c:v>1049.3971457756811</c:v>
                </c:pt>
                <c:pt idx="402">
                  <c:v>1049.5610996589442</c:v>
                </c:pt>
                <c:pt idx="403">
                  <c:v>1049.7228865639977</c:v>
                </c:pt>
                <c:pt idx="404">
                  <c:v>1049.8825061949351</c:v>
                </c:pt>
                <c:pt idx="405">
                  <c:v>1050.039958259249</c:v>
                </c:pt>
                <c:pt idx="406">
                  <c:v>1050.1952424679203</c:v>
                </c:pt>
                <c:pt idx="407">
                  <c:v>1050.3483585353167</c:v>
                </c:pt>
                <c:pt idx="408">
                  <c:v>1050.499306179327</c:v>
                </c:pt>
                <c:pt idx="409">
                  <c:v>1050.6480851212634</c:v>
                </c:pt>
                <c:pt idx="410">
                  <c:v>1050.7946950857761</c:v>
                </c:pt>
                <c:pt idx="411">
                  <c:v>1050.9391358010555</c:v>
                </c:pt>
                <c:pt idx="412">
                  <c:v>1051.0814069987136</c:v>
                </c:pt>
                <c:pt idx="413">
                  <c:v>1051.2215084137631</c:v>
                </c:pt>
                <c:pt idx="414">
                  <c:v>1051.359439784673</c:v>
                </c:pt>
                <c:pt idx="415">
                  <c:v>1051.4952008533162</c:v>
                </c:pt>
                <c:pt idx="416">
                  <c:v>1051.6287913650483</c:v>
                </c:pt>
                <c:pt idx="417">
                  <c:v>1051.7602110685893</c:v>
                </c:pt>
                <c:pt idx="418">
                  <c:v>1051.8894597160872</c:v>
                </c:pt>
                <c:pt idx="419">
                  <c:v>1052.0165370631676</c:v>
                </c:pt>
                <c:pt idx="420">
                  <c:v>1052.1414428688222</c:v>
                </c:pt>
                <c:pt idx="421">
                  <c:v>1052.2641768954993</c:v>
                </c:pt>
                <c:pt idx="422">
                  <c:v>1052.3847389090249</c:v>
                </c:pt>
                <c:pt idx="423">
                  <c:v>1052.5031286786887</c:v>
                </c:pt>
                <c:pt idx="424">
                  <c:v>1052.6193459771789</c:v>
                </c:pt>
                <c:pt idx="425">
                  <c:v>1052.7333905805738</c:v>
                </c:pt>
                <c:pt idx="426">
                  <c:v>1052.8452622683926</c:v>
                </c:pt>
                <c:pt idx="427">
                  <c:v>1052.9549608235686</c:v>
                </c:pt>
                <c:pt idx="428">
                  <c:v>1053.0624860324019</c:v>
                </c:pt>
                <c:pt idx="429">
                  <c:v>1053.1678376846498</c:v>
                </c:pt>
                <c:pt idx="430">
                  <c:v>1053.2710155734551</c:v>
                </c:pt>
                <c:pt idx="431">
                  <c:v>1053.3720194953687</c:v>
                </c:pt>
                <c:pt idx="432">
                  <c:v>1053.470849250366</c:v>
                </c:pt>
                <c:pt idx="433">
                  <c:v>1053.5675046417787</c:v>
                </c:pt>
                <c:pt idx="434">
                  <c:v>1053.6619854763892</c:v>
                </c:pt>
                <c:pt idx="435">
                  <c:v>1053.7542915643405</c:v>
                </c:pt>
                <c:pt idx="436">
                  <c:v>1053.8444227192042</c:v>
                </c:pt>
                <c:pt idx="437">
                  <c:v>1053.9323787579549</c:v>
                </c:pt>
                <c:pt idx="438">
                  <c:v>1054.0181595009294</c:v>
                </c:pt>
                <c:pt idx="439">
                  <c:v>1054.1017647719125</c:v>
                </c:pt>
                <c:pt idx="440">
                  <c:v>1054.1831943980235</c:v>
                </c:pt>
                <c:pt idx="441">
                  <c:v>1054.2624482098361</c:v>
                </c:pt>
                <c:pt idx="442">
                  <c:v>1054.3395260412776</c:v>
                </c:pt>
                <c:pt idx="443">
                  <c:v>1054.4144277296666</c:v>
                </c:pt>
                <c:pt idx="444">
                  <c:v>1054.4871531157544</c:v>
                </c:pt>
                <c:pt idx="445">
                  <c:v>1054.5577020436074</c:v>
                </c:pt>
                <c:pt idx="446">
                  <c:v>1054.6260743607695</c:v>
                </c:pt>
                <c:pt idx="447">
                  <c:v>1054.6922699181432</c:v>
                </c:pt>
                <c:pt idx="448">
                  <c:v>1054.7562885699738</c:v>
                </c:pt>
                <c:pt idx="449">
                  <c:v>1054.8181301739287</c:v>
                </c:pt>
                <c:pt idx="450">
                  <c:v>1054.8777945911056</c:v>
                </c:pt>
                <c:pt idx="451">
                  <c:v>1054.9352816858748</c:v>
                </c:pt>
                <c:pt idx="452">
                  <c:v>1054.9905913261134</c:v>
                </c:pt>
                <c:pt idx="453">
                  <c:v>1055.0437233830369</c:v>
                </c:pt>
                <c:pt idx="454">
                  <c:v>1055.0946777311954</c:v>
                </c:pt>
                <c:pt idx="455">
                  <c:v>1055.143454248582</c:v>
                </c:pt>
                <c:pt idx="456">
                  <c:v>1055.1900528165511</c:v>
                </c:pt>
                <c:pt idx="457">
                  <c:v>1055.2344733198527</c:v>
                </c:pt>
                <c:pt idx="458">
                  <c:v>1055.2767156465952</c:v>
                </c:pt>
                <c:pt idx="459">
                  <c:v>1055.3167796882756</c:v>
                </c:pt>
                <c:pt idx="460">
                  <c:v>1055.3546653397962</c:v>
                </c:pt>
                <c:pt idx="461">
                  <c:v>1055.3903724993629</c:v>
                </c:pt>
                <c:pt idx="462">
                  <c:v>1055.4239010686756</c:v>
                </c:pt>
                <c:pt idx="463">
                  <c:v>1055.4552509527186</c:v>
                </c:pt>
                <c:pt idx="464">
                  <c:v>1055.484422059877</c:v>
                </c:pt>
                <c:pt idx="465">
                  <c:v>1055.5114143019568</c:v>
                </c:pt>
                <c:pt idx="466">
                  <c:v>1055.5362275940599</c:v>
                </c:pt>
                <c:pt idx="467">
                  <c:v>1055.5588618547526</c:v>
                </c:pt>
                <c:pt idx="468">
                  <c:v>1055.5793170059267</c:v>
                </c:pt>
                <c:pt idx="469">
                  <c:v>1055.5975929728652</c:v>
                </c:pt>
                <c:pt idx="470">
                  <c:v>1055.6136896842015</c:v>
                </c:pt>
                <c:pt idx="471">
                  <c:v>1055.6276070719657</c:v>
                </c:pt>
                <c:pt idx="472">
                  <c:v>1055.6393450715896</c:v>
                </c:pt>
                <c:pt idx="473">
                  <c:v>1055.6489036218652</c:v>
                </c:pt>
                <c:pt idx="474">
                  <c:v>1055.6562826648994</c:v>
                </c:pt>
                <c:pt idx="475">
                  <c:v>1055.6614821462356</c:v>
                </c:pt>
                <c:pt idx="476">
                  <c:v>1055.6645020147926</c:v>
                </c:pt>
                <c:pt idx="477">
                  <c:v>1055.6653422228751</c:v>
                </c:pt>
                <c:pt idx="478">
                  <c:v>1055.6640027260923</c:v>
                </c:pt>
                <c:pt idx="479">
                  <c:v>1055.660483483493</c:v>
                </c:pt>
                <c:pt idx="480">
                  <c:v>1055.6547844574677</c:v>
                </c:pt>
                <c:pt idx="481">
                  <c:v>1055.6469056138292</c:v>
                </c:pt>
                <c:pt idx="482">
                  <c:v>1055.6368469217082</c:v>
                </c:pt>
                <c:pt idx="483">
                  <c:v>1055.6246083536316</c:v>
                </c:pt>
                <c:pt idx="484">
                  <c:v>1055.6101898855215</c:v>
                </c:pt>
                <c:pt idx="485">
                  <c:v>1055.593591496623</c:v>
                </c:pt>
                <c:pt idx="486">
                  <c:v>1055.5748131695984</c:v>
                </c:pt>
                <c:pt idx="487">
                  <c:v>1055.5538548904972</c:v>
                </c:pt>
                <c:pt idx="488">
                  <c:v>1055.5307166486969</c:v>
                </c:pt>
                <c:pt idx="489">
                  <c:v>1055.5053984369949</c:v>
                </c:pt>
                <c:pt idx="490">
                  <c:v>1055.477900251537</c:v>
                </c:pt>
                <c:pt idx="491">
                  <c:v>1055.4482220918653</c:v>
                </c:pt>
                <c:pt idx="492">
                  <c:v>1055.4163639608516</c:v>
                </c:pt>
                <c:pt idx="493">
                  <c:v>1055.382325864824</c:v>
                </c:pt>
                <c:pt idx="494">
                  <c:v>1055.3461078134028</c:v>
                </c:pt>
                <c:pt idx="495">
                  <c:v>1055.3077098196788</c:v>
                </c:pt>
                <c:pt idx="496">
                  <c:v>1055.2671319000108</c:v>
                </c:pt>
                <c:pt idx="497">
                  <c:v>1055.224374074214</c:v>
                </c:pt>
                <c:pt idx="498">
                  <c:v>1055.1794363654521</c:v>
                </c:pt>
                <c:pt idx="499">
                  <c:v>1055.1323188002946</c:v>
                </c:pt>
                <c:pt idx="500">
                  <c:v>1055.0830214086805</c:v>
                </c:pt>
                <c:pt idx="501">
                  <c:v>1055.0315442238959</c:v>
                </c:pt>
                <c:pt idx="502">
                  <c:v>1054.9778872826284</c:v>
                </c:pt>
                <c:pt idx="503">
                  <c:v>1054.9220506249842</c:v>
                </c:pt>
                <c:pt idx="504">
                  <c:v>1054.8640342943791</c:v>
                </c:pt>
                <c:pt idx="505">
                  <c:v>1054.8038383376904</c:v>
                </c:pt>
                <c:pt idx="506">
                  <c:v>1054.7414628051035</c:v>
                </c:pt>
                <c:pt idx="507">
                  <c:v>1054.6769077502283</c:v>
                </c:pt>
                <c:pt idx="508">
                  <c:v>1054.6101732300813</c:v>
                </c:pt>
                <c:pt idx="509">
                  <c:v>1054.5412593049914</c:v>
                </c:pt>
                <c:pt idx="510">
                  <c:v>1054.4701660387643</c:v>
                </c:pt>
                <c:pt idx="511">
                  <c:v>1054.3968934985105</c:v>
                </c:pt>
                <c:pt idx="512">
                  <c:v>1054.3214417547658</c:v>
                </c:pt>
                <c:pt idx="513">
                  <c:v>1054.2438108814886</c:v>
                </c:pt>
                <c:pt idx="514">
                  <c:v>1054.1640009559446</c:v>
                </c:pt>
                <c:pt idx="515">
                  <c:v>1054.0820120588712</c:v>
                </c:pt>
                <c:pt idx="516">
                  <c:v>1053.9978442743331</c:v>
                </c:pt>
                <c:pt idx="517">
                  <c:v>1053.9114976898336</c:v>
                </c:pt>
                <c:pt idx="518">
                  <c:v>1053.8229723962361</c:v>
                </c:pt>
                <c:pt idx="519">
                  <c:v>1053.7322684878147</c:v>
                </c:pt>
                <c:pt idx="520">
                  <c:v>1053.6393860622593</c:v>
                </c:pt>
                <c:pt idx="521">
                  <c:v>1053.5443252205951</c:v>
                </c:pt>
                <c:pt idx="522">
                  <c:v>1053.4470860673077</c:v>
                </c:pt>
                <c:pt idx="523">
                  <c:v>1053.3476687102279</c:v>
                </c:pt>
                <c:pt idx="524">
                  <c:v>1053.2460732606387</c:v>
                </c:pt>
                <c:pt idx="525">
                  <c:v>1053.1422998331789</c:v>
                </c:pt>
                <c:pt idx="526">
                  <c:v>1053.0363485459225</c:v>
                </c:pt>
                <c:pt idx="527">
                  <c:v>1052.9282195203202</c:v>
                </c:pt>
                <c:pt idx="528">
                  <c:v>1052.8179128812303</c:v>
                </c:pt>
                <c:pt idx="529">
                  <c:v>1052.7054287569249</c:v>
                </c:pt>
                <c:pt idx="530">
                  <c:v>1052.590767279102</c:v>
                </c:pt>
                <c:pt idx="531">
                  <c:v>1052.4739285828177</c:v>
                </c:pt>
                <c:pt idx="532">
                  <c:v>1052.3549128065868</c:v>
                </c:pt>
                <c:pt idx="533">
                  <c:v>1052.2337200923075</c:v>
                </c:pt>
                <c:pt idx="534">
                  <c:v>1052.1103505852848</c:v>
                </c:pt>
                <c:pt idx="535">
                  <c:v>1051.9848044342543</c:v>
                </c:pt>
                <c:pt idx="536">
                  <c:v>1051.8570817913678</c:v>
                </c:pt>
                <c:pt idx="537">
                  <c:v>1051.7271828121641</c:v>
                </c:pt>
                <c:pt idx="538">
                  <c:v>1051.5951076556501</c:v>
                </c:pt>
                <c:pt idx="539">
                  <c:v>1051.4608564841903</c:v>
                </c:pt>
                <c:pt idx="540">
                  <c:v>1051.3244294636304</c:v>
                </c:pt>
                <c:pt idx="541">
                  <c:v>1051.1858267631878</c:v>
                </c:pt>
                <c:pt idx="542">
                  <c:v>1051.0450485555421</c:v>
                </c:pt>
                <c:pt idx="543">
                  <c:v>1050.9020950167671</c:v>
                </c:pt>
                <c:pt idx="544">
                  <c:v>1050.7569663263791</c:v>
                </c:pt>
                <c:pt idx="545">
                  <c:v>1050.6096626673502</c:v>
                </c:pt>
                <c:pt idx="546">
                  <c:v>1050.4601842260242</c:v>
                </c:pt>
                <c:pt idx="547">
                  <c:v>1050.3085311922266</c:v>
                </c:pt>
                <c:pt idx="548">
                  <c:v>1050.1547037591918</c:v>
                </c:pt>
                <c:pt idx="549">
                  <c:v>1049.9987021235854</c:v>
                </c:pt>
                <c:pt idx="550">
                  <c:v>1049.8405264855439</c:v>
                </c:pt>
                <c:pt idx="551">
                  <c:v>1049.6801770486031</c:v>
                </c:pt>
                <c:pt idx="552">
                  <c:v>1049.517654019767</c:v>
                </c:pt>
                <c:pt idx="553">
                  <c:v>1049.3529576094768</c:v>
                </c:pt>
                <c:pt idx="554">
                  <c:v>1049.1860880316162</c:v>
                </c:pt>
                <c:pt idx="555">
                  <c:v>1049.0170455035079</c:v>
                </c:pt>
                <c:pt idx="556">
                  <c:v>1048.8458302459348</c:v>
                </c:pt>
                <c:pt idx="557">
                  <c:v>1048.6724424831295</c:v>
                </c:pt>
                <c:pt idx="558">
                  <c:v>1048.4968824427715</c:v>
                </c:pt>
                <c:pt idx="559">
                  <c:v>1048.3191503559908</c:v>
                </c:pt>
                <c:pt idx="560">
                  <c:v>1048.1392464573885</c:v>
                </c:pt>
                <c:pt idx="561">
                  <c:v>1047.9571709850334</c:v>
                </c:pt>
                <c:pt idx="562">
                  <c:v>1047.7729241804291</c:v>
                </c:pt>
                <c:pt idx="563">
                  <c:v>1047.5865062885566</c:v>
                </c:pt>
                <c:pt idx="564">
                  <c:v>1047.3979175578584</c:v>
                </c:pt>
                <c:pt idx="565">
                  <c:v>1047.2071582402439</c:v>
                </c:pt>
                <c:pt idx="566">
                  <c:v>1047.0142285911045</c:v>
                </c:pt>
                <c:pt idx="567">
                  <c:v>1046.8191288692872</c:v>
                </c:pt>
                <c:pt idx="568">
                  <c:v>1046.6218593371352</c:v>
                </c:pt>
                <c:pt idx="569">
                  <c:v>1046.4224202604478</c:v>
                </c:pt>
                <c:pt idx="570">
                  <c:v>1046.2208119084978</c:v>
                </c:pt>
                <c:pt idx="571">
                  <c:v>1046.017034554086</c:v>
                </c:pt>
                <c:pt idx="572">
                  <c:v>1045.8110884734319</c:v>
                </c:pt>
                <c:pt idx="573">
                  <c:v>1045.6029739462908</c:v>
                </c:pt>
                <c:pt idx="574">
                  <c:v>1045.3926912558836</c:v>
                </c:pt>
                <c:pt idx="575">
                  <c:v>1045.1802406889312</c:v>
                </c:pt>
                <c:pt idx="576">
                  <c:v>1044.9656225356457</c:v>
                </c:pt>
                <c:pt idx="577">
                  <c:v>1044.7488370897452</c:v>
                </c:pt>
                <c:pt idx="578">
                  <c:v>1044.5298846484257</c:v>
                </c:pt>
                <c:pt idx="579">
                  <c:v>1044.3087655124195</c:v>
                </c:pt>
                <c:pt idx="580">
                  <c:v>1044.085479985906</c:v>
                </c:pt>
                <c:pt idx="581">
                  <c:v>1043.8600283766202</c:v>
                </c:pt>
                <c:pt idx="582">
                  <c:v>1043.6324109958111</c:v>
                </c:pt>
                <c:pt idx="583">
                  <c:v>1043.402628158221</c:v>
                </c:pt>
                <c:pt idx="584">
                  <c:v>1043.1706801820947</c:v>
                </c:pt>
                <c:pt idx="585">
                  <c:v>1042.9365673892162</c:v>
                </c:pt>
                <c:pt idx="586">
                  <c:v>1042.70029010488</c:v>
                </c:pt>
                <c:pt idx="587">
                  <c:v>1042.4618486579091</c:v>
                </c:pt>
                <c:pt idx="588">
                  <c:v>1042.221243380651</c:v>
                </c:pt>
                <c:pt idx="589">
                  <c:v>1041.9784746089745</c:v>
                </c:pt>
                <c:pt idx="590">
                  <c:v>1041.7335426823061</c:v>
                </c:pt>
                <c:pt idx="591">
                  <c:v>1041.4864479435739</c:v>
                </c:pt>
                <c:pt idx="592">
                  <c:v>1041.2371907392649</c:v>
                </c:pt>
                <c:pt idx="593">
                  <c:v>1040.9857714194018</c:v>
                </c:pt>
                <c:pt idx="594">
                  <c:v>1040.73219033756</c:v>
                </c:pt>
                <c:pt idx="595">
                  <c:v>1040.4764478508403</c:v>
                </c:pt>
                <c:pt idx="596">
                  <c:v>1040.2185443199228</c:v>
                </c:pt>
                <c:pt idx="597">
                  <c:v>1039.9584801090061</c:v>
                </c:pt>
                <c:pt idx="598">
                  <c:v>1039.6962555858706</c:v>
                </c:pt>
                <c:pt idx="599">
                  <c:v>1039.4318711218498</c:v>
                </c:pt>
                <c:pt idx="600">
                  <c:v>1039.1653270918505</c:v>
                </c:pt>
                <c:pt idx="601">
                  <c:v>1038.8966238743185</c:v>
                </c:pt>
                <c:pt idx="602">
                  <c:v>1038.6257618513016</c:v>
                </c:pt>
                <c:pt idx="603">
                  <c:v>1038.3527414083906</c:v>
                </c:pt>
                <c:pt idx="604">
                  <c:v>1038.0775629347631</c:v>
                </c:pt>
                <c:pt idx="605">
                  <c:v>1037.8002268231969</c:v>
                </c:pt>
                <c:pt idx="606">
                  <c:v>1037.520733470009</c:v>
                </c:pt>
                <c:pt idx="607">
                  <c:v>1037.2390832751462</c:v>
                </c:pt>
                <c:pt idx="608">
                  <c:v>1036.95527664211</c:v>
                </c:pt>
                <c:pt idx="609">
                  <c:v>1036.6693139780268</c:v>
                </c:pt>
                <c:pt idx="610">
                  <c:v>1036.3811956935831</c:v>
                </c:pt>
                <c:pt idx="611">
                  <c:v>1036.0909222030891</c:v>
                </c:pt>
                <c:pt idx="612">
                  <c:v>1035.7984939244707</c:v>
                </c:pt>
                <c:pt idx="613">
                  <c:v>1035.5039112792169</c:v>
                </c:pt>
                <c:pt idx="614">
                  <c:v>1035.2071746924732</c:v>
                </c:pt>
                <c:pt idx="615">
                  <c:v>1034.9082845929559</c:v>
                </c:pt>
                <c:pt idx="616">
                  <c:v>1034.6072414130517</c:v>
                </c:pt>
                <c:pt idx="617">
                  <c:v>1034.3040455887176</c:v>
                </c:pt>
                <c:pt idx="618">
                  <c:v>1033.998697559578</c:v>
                </c:pt>
                <c:pt idx="619">
                  <c:v>1033.6911977688492</c:v>
                </c:pt>
                <c:pt idx="620">
                  <c:v>1033.3815466633864</c:v>
                </c:pt>
                <c:pt idx="621">
                  <c:v>1033.0697446937211</c:v>
                </c:pt>
                <c:pt idx="622">
                  <c:v>1032.7557923139821</c:v>
                </c:pt>
                <c:pt idx="623">
                  <c:v>1032.439689981959</c:v>
                </c:pt>
                <c:pt idx="624">
                  <c:v>1032.1214381590689</c:v>
                </c:pt>
                <c:pt idx="625">
                  <c:v>1031.8010373104287</c:v>
                </c:pt>
                <c:pt idx="626">
                  <c:v>1031.4784879047465</c:v>
                </c:pt>
                <c:pt idx="627">
                  <c:v>1031.1537904144609</c:v>
                </c:pt>
                <c:pt idx="628">
                  <c:v>1030.8269453156045</c:v>
                </c:pt>
                <c:pt idx="629">
                  <c:v>1030.4979530879418</c:v>
                </c:pt>
                <c:pt idx="630">
                  <c:v>1030.166814214856</c:v>
                </c:pt>
                <c:pt idx="631">
                  <c:v>1029.8335291834439</c:v>
                </c:pt>
                <c:pt idx="632">
                  <c:v>1029.4980984844617</c:v>
                </c:pt>
                <c:pt idx="633">
                  <c:v>1029.1605226123686</c:v>
                </c:pt>
                <c:pt idx="634">
                  <c:v>1028.8208020652798</c:v>
                </c:pt>
                <c:pt idx="635">
                  <c:v>1028.4789373450342</c:v>
                </c:pt>
                <c:pt idx="636">
                  <c:v>1028.1349289571533</c:v>
                </c:pt>
                <c:pt idx="637">
                  <c:v>1027.7887774108854</c:v>
                </c:pt>
                <c:pt idx="638">
                  <c:v>1027.4404832191449</c:v>
                </c:pt>
                <c:pt idx="639">
                  <c:v>1027.0900468985806</c:v>
                </c:pt>
                <c:pt idx="640">
                  <c:v>1026.737468969548</c:v>
                </c:pt>
                <c:pt idx="641">
                  <c:v>1026.3827499561303</c:v>
                </c:pt>
                <c:pt idx="642">
                  <c:v>1026.0258903861197</c:v>
                </c:pt>
                <c:pt idx="643">
                  <c:v>1025.6668907910484</c:v>
                </c:pt>
                <c:pt idx="644">
                  <c:v>1025.3057517061827</c:v>
                </c:pt>
                <c:pt idx="645">
                  <c:v>1024.94247367051</c:v>
                </c:pt>
                <c:pt idx="646">
                  <c:v>1024.5770572267681</c:v>
                </c:pt>
                <c:pt idx="647">
                  <c:v>1024.2095029214602</c:v>
                </c:pt>
                <c:pt idx="648">
                  <c:v>1023.8398113047988</c:v>
                </c:pt>
                <c:pt idx="649">
                  <c:v>1023.4679829307878</c:v>
                </c:pt>
                <c:pt idx="650">
                  <c:v>1023.0940183571834</c:v>
                </c:pt>
                <c:pt idx="651">
                  <c:v>1022.717918145494</c:v>
                </c:pt>
                <c:pt idx="652">
                  <c:v>1022.3396828610108</c:v>
                </c:pt>
                <c:pt idx="653">
                  <c:v>1021.9593130727934</c:v>
                </c:pt>
                <c:pt idx="654">
                  <c:v>1021.5768093536634</c:v>
                </c:pt>
                <c:pt idx="655">
                  <c:v>1021.1921722802679</c:v>
                </c:pt>
                <c:pt idx="656">
                  <c:v>1020.8054024330066</c:v>
                </c:pt>
                <c:pt idx="657">
                  <c:v>1020.4165003960975</c:v>
                </c:pt>
                <c:pt idx="658">
                  <c:v>1020.025466757528</c:v>
                </c:pt>
                <c:pt idx="659">
                  <c:v>1019.6323021091231</c:v>
                </c:pt>
                <c:pt idx="660">
                  <c:v>1019.237007046493</c:v>
                </c:pt>
                <c:pt idx="661">
                  <c:v>1018.8395821690772</c:v>
                </c:pt>
                <c:pt idx="662">
                  <c:v>1018.4400280801095</c:v>
                </c:pt>
                <c:pt idx="663">
                  <c:v>1018.0383453866868</c:v>
                </c:pt>
                <c:pt idx="664">
                  <c:v>1017.6345346996925</c:v>
                </c:pt>
                <c:pt idx="665">
                  <c:v>1017.2285966338718</c:v>
                </c:pt>
                <c:pt idx="666">
                  <c:v>1016.820531807821</c:v>
                </c:pt>
                <c:pt idx="667">
                  <c:v>1016.4103408439366</c:v>
                </c:pt>
                <c:pt idx="668">
                  <c:v>1015.9980243685117</c:v>
                </c:pt>
                <c:pt idx="669">
                  <c:v>1015.5835830116627</c:v>
                </c:pt>
                <c:pt idx="670">
                  <c:v>1015.1670174073863</c:v>
                </c:pt>
                <c:pt idx="671">
                  <c:v>1014.7483281935382</c:v>
                </c:pt>
                <c:pt idx="672">
                  <c:v>1014.3275160118454</c:v>
                </c:pt>
                <c:pt idx="673">
                  <c:v>1013.9045815079035</c:v>
                </c:pt>
                <c:pt idx="674">
                  <c:v>1013.4795253312132</c:v>
                </c:pt>
                <c:pt idx="675">
                  <c:v>1013.0523481351472</c:v>
                </c:pt>
                <c:pt idx="676">
                  <c:v>1012.6230505769665</c:v>
                </c:pt>
                <c:pt idx="677">
                  <c:v>1012.1916333178525</c:v>
                </c:pt>
                <c:pt idx="678">
                  <c:v>1011.7580970228703</c:v>
                </c:pt>
                <c:pt idx="679">
                  <c:v>1011.3224423609973</c:v>
                </c:pt>
                <c:pt idx="680">
                  <c:v>1010.8846700051505</c:v>
                </c:pt>
                <c:pt idx="681">
                  <c:v>1010.4447806321483</c:v>
                </c:pt>
                <c:pt idx="682">
                  <c:v>1010.0027749227246</c:v>
                </c:pt>
                <c:pt idx="683">
                  <c:v>1009.5586535615844</c:v>
                </c:pt>
                <c:pt idx="684">
                  <c:v>1009.1124172373444</c:v>
                </c:pt>
                <c:pt idx="685">
                  <c:v>1008.6640666425682</c:v>
                </c:pt>
                <c:pt idx="686">
                  <c:v>1008.2136024737705</c:v>
                </c:pt>
                <c:pt idx="687">
                  <c:v>1007.7610254314366</c:v>
                </c:pt>
                <c:pt idx="688">
                  <c:v>1007.3063362200052</c:v>
                </c:pt>
                <c:pt idx="689">
                  <c:v>1006.8495355478784</c:v>
                </c:pt>
                <c:pt idx="690">
                  <c:v>1006.39062412745</c:v>
                </c:pt>
                <c:pt idx="691">
                  <c:v>1005.9296026750743</c:v>
                </c:pt>
                <c:pt idx="692">
                  <c:v>1005.4664719111141</c:v>
                </c:pt>
                <c:pt idx="693">
                  <c:v>1005.0012325599092</c:v>
                </c:pt>
                <c:pt idx="694">
                  <c:v>1004.5338853497988</c:v>
                </c:pt>
                <c:pt idx="695">
                  <c:v>1004.064431013141</c:v>
                </c:pt>
                <c:pt idx="696">
                  <c:v>1003.5928702863004</c:v>
                </c:pt>
                <c:pt idx="697">
                  <c:v>1003.1192039096455</c:v>
                </c:pt>
                <c:pt idx="698">
                  <c:v>1002.6434326275963</c:v>
                </c:pt>
                <c:pt idx="699">
                  <c:v>1002.1655571885906</c:v>
                </c:pt>
                <c:pt idx="700">
                  <c:v>1001.6855783450869</c:v>
                </c:pt>
                <c:pt idx="701">
                  <c:v>1001.2034968536243</c:v>
                </c:pt>
                <c:pt idx="702">
                  <c:v>1000.7193134747545</c:v>
                </c:pt>
                <c:pt idx="703">
                  <c:v>1000.2330289731086</c:v>
                </c:pt>
                <c:pt idx="704">
                  <c:v>999.74464411737199</c:v>
                </c:pt>
                <c:pt idx="705">
                  <c:v>999.25415968031234</c:v>
                </c:pt>
                <c:pt idx="706">
                  <c:v>998.76157643875399</c:v>
                </c:pt>
                <c:pt idx="707">
                  <c:v>998.26689517361967</c:v>
                </c:pt>
                <c:pt idx="708">
                  <c:v>997.77011666992075</c:v>
                </c:pt>
                <c:pt idx="709">
                  <c:v>997.27124171675791</c:v>
                </c:pt>
                <c:pt idx="710">
                  <c:v>996.77027110733832</c:v>
                </c:pt>
                <c:pt idx="711">
                  <c:v>996.2672056389863</c:v>
                </c:pt>
                <c:pt idx="712">
                  <c:v>995.76204611313369</c:v>
                </c:pt>
                <c:pt idx="713">
                  <c:v>995.25479333534236</c:v>
                </c:pt>
                <c:pt idx="714">
                  <c:v>994.74544811529563</c:v>
                </c:pt>
                <c:pt idx="715">
                  <c:v>994.234011266837</c:v>
                </c:pt>
                <c:pt idx="716">
                  <c:v>993.72048360793519</c:v>
                </c:pt>
                <c:pt idx="717">
                  <c:v>993.20486596070566</c:v>
                </c:pt>
                <c:pt idx="718">
                  <c:v>992.68715915144264</c:v>
                </c:pt>
                <c:pt idx="719">
                  <c:v>992.16736401058927</c:v>
                </c:pt>
                <c:pt idx="720">
                  <c:v>991.64548137276677</c:v>
                </c:pt>
                <c:pt idx="721">
                  <c:v>991.12151207678653</c:v>
                </c:pt>
                <c:pt idx="722">
                  <c:v>990.5954569656368</c:v>
                </c:pt>
                <c:pt idx="723">
                  <c:v>990.06731688649927</c:v>
                </c:pt>
                <c:pt idx="724">
                  <c:v>989.53709269076887</c:v>
                </c:pt>
                <c:pt idx="725">
                  <c:v>989.0047852340349</c:v>
                </c:pt>
                <c:pt idx="726">
                  <c:v>988.47039537612375</c:v>
                </c:pt>
                <c:pt idx="727">
                  <c:v>987.93392398106334</c:v>
                </c:pt>
                <c:pt idx="728">
                  <c:v>987.39537191713282</c:v>
                </c:pt>
                <c:pt idx="729">
                  <c:v>986.85474005683159</c:v>
                </c:pt>
                <c:pt idx="730">
                  <c:v>986.31202927691834</c:v>
                </c:pt>
                <c:pt idx="731">
                  <c:v>985.76724045842059</c:v>
                </c:pt>
                <c:pt idx="732">
                  <c:v>985.22037448659455</c:v>
                </c:pt>
                <c:pt idx="733">
                  <c:v>984.67143225098846</c:v>
                </c:pt>
                <c:pt idx="734">
                  <c:v>984.12041464542312</c:v>
                </c:pt>
                <c:pt idx="735">
                  <c:v>983.5673225679958</c:v>
                </c:pt>
                <c:pt idx="736">
                  <c:v>983.01215692110839</c:v>
                </c:pt>
                <c:pt idx="737">
                  <c:v>982.4549186114707</c:v>
                </c:pt>
                <c:pt idx="738">
                  <c:v>981.89560855007107</c:v>
                </c:pt>
                <c:pt idx="739">
                  <c:v>981.33422765224134</c:v>
                </c:pt>
                <c:pt idx="740">
                  <c:v>980.770776837624</c:v>
                </c:pt>
                <c:pt idx="741">
                  <c:v>980.2052570302169</c:v>
                </c:pt>
                <c:pt idx="742">
                  <c:v>979.63766915832332</c:v>
                </c:pt>
                <c:pt idx="743">
                  <c:v>979.0680141546128</c:v>
                </c:pt>
                <c:pt idx="744">
                  <c:v>978.49629295612669</c:v>
                </c:pt>
                <c:pt idx="745">
                  <c:v>977.92250650423955</c:v>
                </c:pt>
                <c:pt idx="746">
                  <c:v>977.34665574472831</c:v>
                </c:pt>
                <c:pt idx="747">
                  <c:v>976.76874162772651</c:v>
                </c:pt>
                <c:pt idx="748">
                  <c:v>976.18876510777943</c:v>
                </c:pt>
                <c:pt idx="749">
                  <c:v>975.60672714380962</c:v>
                </c:pt>
                <c:pt idx="750">
                  <c:v>975.02262869915455</c:v>
                </c:pt>
                <c:pt idx="751">
                  <c:v>974.43647074157343</c:v>
                </c:pt>
                <c:pt idx="752">
                  <c:v>973.8482542432406</c:v>
                </c:pt>
                <c:pt idx="753">
                  <c:v>973.25798018076114</c:v>
                </c:pt>
                <c:pt idx="754">
                  <c:v>972.66564953518616</c:v>
                </c:pt>
                <c:pt idx="755">
                  <c:v>972.07126329201571</c:v>
                </c:pt>
                <c:pt idx="756">
                  <c:v>971.47482244119522</c:v>
                </c:pt>
                <c:pt idx="757">
                  <c:v>970.87632797714866</c:v>
                </c:pt>
                <c:pt idx="758">
                  <c:v>970.27578089876852</c:v>
                </c:pt>
                <c:pt idx="759">
                  <c:v>969.67318220942821</c:v>
                </c:pt>
                <c:pt idx="760">
                  <c:v>969.06853291700452</c:v>
                </c:pt>
                <c:pt idx="761">
                  <c:v>968.46183403386021</c:v>
                </c:pt>
                <c:pt idx="762">
                  <c:v>967.85308657687892</c:v>
                </c:pt>
                <c:pt idx="763">
                  <c:v>967.24229156745889</c:v>
                </c:pt>
                <c:pt idx="764">
                  <c:v>966.62945003153118</c:v>
                </c:pt>
                <c:pt idx="765">
                  <c:v>966.0145629995551</c:v>
                </c:pt>
                <c:pt idx="766">
                  <c:v>965.39763150654528</c:v>
                </c:pt>
                <c:pt idx="767">
                  <c:v>964.778656592071</c:v>
                </c:pt>
                <c:pt idx="768">
                  <c:v>964.15763930024411</c:v>
                </c:pt>
                <c:pt idx="769">
                  <c:v>963.53458067978829</c:v>
                </c:pt>
                <c:pt idx="770">
                  <c:v>962.90948178397286</c:v>
                </c:pt>
                <c:pt idx="771">
                  <c:v>962.28234367068728</c:v>
                </c:pt>
                <c:pt idx="772">
                  <c:v>961.6531674024053</c:v>
                </c:pt>
                <c:pt idx="773">
                  <c:v>961.02195404620772</c:v>
                </c:pt>
                <c:pt idx="774">
                  <c:v>960.3887046738148</c:v>
                </c:pt>
                <c:pt idx="775">
                  <c:v>959.75342036155541</c:v>
                </c:pt>
                <c:pt idx="776">
                  <c:v>959.11610219042268</c:v>
                </c:pt>
                <c:pt idx="777">
                  <c:v>958.476751246037</c:v>
                </c:pt>
                <c:pt idx="778">
                  <c:v>957.83536861868913</c:v>
                </c:pt>
                <c:pt idx="779">
                  <c:v>957.19195540331771</c:v>
                </c:pt>
                <c:pt idx="780">
                  <c:v>956.54651269955127</c:v>
                </c:pt>
                <c:pt idx="781">
                  <c:v>955.89904161173456</c:v>
                </c:pt>
                <c:pt idx="782">
                  <c:v>955.24954324885368</c:v>
                </c:pt>
                <c:pt idx="783">
                  <c:v>954.59801872465607</c:v>
                </c:pt>
                <c:pt idx="784">
                  <c:v>953.94446915756851</c:v>
                </c:pt>
                <c:pt idx="785">
                  <c:v>953.28889567076385</c:v>
                </c:pt>
                <c:pt idx="786">
                  <c:v>952.63129939213809</c:v>
                </c:pt>
                <c:pt idx="787">
                  <c:v>951.9716814543483</c:v>
                </c:pt>
                <c:pt idx="788">
                  <c:v>951.31004299480912</c:v>
                </c:pt>
                <c:pt idx="789">
                  <c:v>950.64638515568311</c:v>
                </c:pt>
                <c:pt idx="790">
                  <c:v>949.98070908393356</c:v>
                </c:pt>
                <c:pt idx="791">
                  <c:v>949.31301593128853</c:v>
                </c:pt>
                <c:pt idx="792">
                  <c:v>948.64330685430014</c:v>
                </c:pt>
                <c:pt idx="793">
                  <c:v>947.9715830143183</c:v>
                </c:pt>
                <c:pt idx="794">
                  <c:v>947.29784557750259</c:v>
                </c:pt>
                <c:pt idx="795">
                  <c:v>946.62209571485414</c:v>
                </c:pt>
                <c:pt idx="796">
                  <c:v>945.94433460219693</c:v>
                </c:pt>
                <c:pt idx="797">
                  <c:v>945.26456342023255</c:v>
                </c:pt>
                <c:pt idx="798">
                  <c:v>944.58278335450757</c:v>
                </c:pt>
                <c:pt idx="799">
                  <c:v>943.8989955954263</c:v>
                </c:pt>
                <c:pt idx="800">
                  <c:v>943.21320133831034</c:v>
                </c:pt>
                <c:pt idx="801">
                  <c:v>942.52540178334493</c:v>
                </c:pt>
                <c:pt idx="802">
                  <c:v>941.83559813562351</c:v>
                </c:pt>
                <c:pt idx="803">
                  <c:v>941.14379160516364</c:v>
                </c:pt>
                <c:pt idx="804">
                  <c:v>940.44998340690768</c:v>
                </c:pt>
                <c:pt idx="805">
                  <c:v>939.7541747607246</c:v>
                </c:pt>
                <c:pt idx="806">
                  <c:v>939.05636689143842</c:v>
                </c:pt>
                <c:pt idx="807">
                  <c:v>938.35656102884525</c:v>
                </c:pt>
                <c:pt idx="808">
                  <c:v>937.65475840768306</c:v>
                </c:pt>
                <c:pt idx="809">
                  <c:v>936.95096026768545</c:v>
                </c:pt>
                <c:pt idx="810">
                  <c:v>936.24516785358196</c:v>
                </c:pt>
                <c:pt idx="811">
                  <c:v>935.53738241510655</c:v>
                </c:pt>
                <c:pt idx="812">
                  <c:v>934.82760520699037</c:v>
                </c:pt>
                <c:pt idx="813">
                  <c:v>934.11583748902922</c:v>
                </c:pt>
                <c:pt idx="814">
                  <c:v>933.40208052601815</c:v>
                </c:pt>
                <c:pt idx="815">
                  <c:v>932.68633558780891</c:v>
                </c:pt>
                <c:pt idx="816">
                  <c:v>931.9686039493198</c:v>
                </c:pt>
                <c:pt idx="817">
                  <c:v>931.24888689055092</c:v>
                </c:pt>
                <c:pt idx="818">
                  <c:v>930.52718569657713</c:v>
                </c:pt>
                <c:pt idx="819">
                  <c:v>929.80350165756352</c:v>
                </c:pt>
                <c:pt idx="820">
                  <c:v>929.07783606880446</c:v>
                </c:pt>
                <c:pt idx="821">
                  <c:v>928.35019023068196</c:v>
                </c:pt>
                <c:pt idx="822">
                  <c:v>927.62056544872121</c:v>
                </c:pt>
                <c:pt idx="823">
                  <c:v>926.88896303361844</c:v>
                </c:pt>
                <c:pt idx="824">
                  <c:v>926.15538430119773</c:v>
                </c:pt>
                <c:pt idx="825">
                  <c:v>925.41983057245477</c:v>
                </c:pt>
                <c:pt idx="826">
                  <c:v>924.68230317356006</c:v>
                </c:pt>
                <c:pt idx="827">
                  <c:v>923.94280343587866</c:v>
                </c:pt>
                <c:pt idx="828">
                  <c:v>923.20133269599023</c:v>
                </c:pt>
                <c:pt idx="829">
                  <c:v>922.45789229567777</c:v>
                </c:pt>
                <c:pt idx="830">
                  <c:v>921.7124835819676</c:v>
                </c:pt>
                <c:pt idx="831">
                  <c:v>920.96510790710829</c:v>
                </c:pt>
                <c:pt idx="832">
                  <c:v>920.21576662862446</c:v>
                </c:pt>
                <c:pt idx="833">
                  <c:v>919.46446110927639</c:v>
                </c:pt>
                <c:pt idx="834">
                  <c:v>918.71119271713133</c:v>
                </c:pt>
                <c:pt idx="835">
                  <c:v>878.03915921033547</c:v>
                </c:pt>
                <c:pt idx="836">
                  <c:v>839.13944851143003</c:v>
                </c:pt>
                <c:pt idx="837">
                  <c:v>801.93482995687225</c:v>
                </c:pt>
                <c:pt idx="838">
                  <c:v>766.35143828323999</c:v>
                </c:pt>
                <c:pt idx="839">
                  <c:v>732.31862697669771</c:v>
                </c:pt>
                <c:pt idx="840">
                  <c:v>699.76882801290321</c:v>
                </c:pt>
                <c:pt idx="841">
                  <c:v>668.63741770887771</c:v>
                </c:pt>
                <c:pt idx="842">
                  <c:v>638.86258842051245</c:v>
                </c:pt>
                <c:pt idx="843">
                  <c:v>610.38522583097858</c:v>
                </c:pt>
                <c:pt idx="844">
                  <c:v>583.14879158641088</c:v>
                </c:pt>
                <c:pt idx="845">
                  <c:v>557.09921104585555</c:v>
                </c:pt>
                <c:pt idx="846">
                  <c:v>532.18476592262061</c:v>
                </c:pt>
                <c:pt idx="847">
                  <c:v>508.35599160388273</c:v>
                </c:pt>
                <c:pt idx="848">
                  <c:v>485.56557894468943</c:v>
                </c:pt>
                <c:pt idx="849">
                  <c:v>463.76828034138362</c:v>
                </c:pt>
                <c:pt idx="850">
                  <c:v>442.92081989796685</c:v>
                </c:pt>
                <c:pt idx="851">
                  <c:v>422.98180750705001</c:v>
                </c:pt>
                <c:pt idx="852">
                  <c:v>403.91165667480908</c:v>
                </c:pt>
                <c:pt idx="853">
                  <c:v>385.67250592679665</c:v>
                </c:pt>
                <c:pt idx="854">
                  <c:v>368.22814363857105</c:v>
                </c:pt>
                <c:pt idx="855">
                  <c:v>351.54393614190155</c:v>
                </c:pt>
                <c:pt idx="856">
                  <c:v>335.58675896381652</c:v>
                </c:pt>
                <c:pt idx="857">
                  <c:v>320.32493106197433</c:v>
                </c:pt>
                <c:pt idx="858">
                  <c:v>305.72815192579094</c:v>
                </c:pt>
                <c:pt idx="859">
                  <c:v>291.7674414184475</c:v>
                </c:pt>
                <c:pt idx="860">
                  <c:v>278.41508224033851</c:v>
                </c:pt>
                <c:pt idx="861">
                  <c:v>265.64456489973071</c:v>
                </c:pt>
                <c:pt idx="862">
                  <c:v>253.43053508137919</c:v>
                </c:pt>
                <c:pt idx="863">
                  <c:v>241.74874330860516</c:v>
                </c:pt>
                <c:pt idx="864">
                  <c:v>230.57599679889753</c:v>
                </c:pt>
                <c:pt idx="865">
                  <c:v>219.89011341745297</c:v>
                </c:pt>
                <c:pt idx="866">
                  <c:v>209.66987763723367</c:v>
                </c:pt>
                <c:pt idx="867">
                  <c:v>199.89499841810857</c:v>
                </c:pt>
                <c:pt idx="868">
                  <c:v>190.54606892145165</c:v>
                </c:pt>
                <c:pt idx="869">
                  <c:v>181.6045279802137</c:v>
                </c:pt>
                <c:pt idx="870">
                  <c:v>173.05262324797408</c:v>
                </c:pt>
                <c:pt idx="871">
                  <c:v>164.87337595380734</c:v>
                </c:pt>
                <c:pt idx="872">
                  <c:v>157.05054719298988</c:v>
                </c:pt>
                <c:pt idx="873">
                  <c:v>149.56860568662225</c:v>
                </c:pt>
                <c:pt idx="874">
                  <c:v>142.41269694615553</c:v>
                </c:pt>
                <c:pt idx="875">
                  <c:v>135.56861378160437</c:v>
                </c:pt>
                <c:pt idx="876">
                  <c:v>129.02276809489183</c:v>
                </c:pt>
                <c:pt idx="877">
                  <c:v>122.76216390232666</c:v>
                </c:pt>
                <c:pt idx="878">
                  <c:v>116.77437153265213</c:v>
                </c:pt>
                <c:pt idx="879">
                  <c:v>111.04750294943921</c:v>
                </c:pt>
                <c:pt idx="880">
                  <c:v>105.57018814883047</c:v>
                </c:pt>
                <c:pt idx="881">
                  <c:v>100.33155258577416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3728"/>
        <c:axId val="505513336"/>
      </c:scatterChart>
      <c:valAx>
        <c:axId val="5055137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3336"/>
        <c:crosses val="autoZero"/>
        <c:crossBetween val="midCat"/>
      </c:valAx>
      <c:valAx>
        <c:axId val="5055133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37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4.735600265251637E-3</c:v>
                </c:pt>
                <c:pt idx="2">
                  <c:v>6.4169009459614105E-3</c:v>
                </c:pt>
                <c:pt idx="3">
                  <c:v>7.922147485789871E-3</c:v>
                </c:pt>
                <c:pt idx="4">
                  <c:v>9.3483433301025931E-3</c:v>
                </c:pt>
                <c:pt idx="5">
                  <c:v>1.0730713710674373E-2</c:v>
                </c:pt>
                <c:pt idx="6">
                  <c:v>1.2086331345096476E-2</c:v>
                </c:pt>
                <c:pt idx="7">
                  <c:v>1.3424695678083468E-2</c:v>
                </c:pt>
                <c:pt idx="8">
                  <c:v>1.4751526310783027E-2</c:v>
                </c:pt>
                <c:pt idx="9">
                  <c:v>1.6070440763021381E-2</c:v>
                </c:pt>
                <c:pt idx="10">
                  <c:v>1.7383802335225042E-2</c:v>
                </c:pt>
                <c:pt idx="11">
                  <c:v>1.869318950548398E-2</c:v>
                </c:pt>
                <c:pt idx="12">
                  <c:v>1.9999673157608824E-2</c:v>
                </c:pt>
                <c:pt idx="13">
                  <c:v>2.1303988121789443E-2</c:v>
                </c:pt>
                <c:pt idx="14">
                  <c:v>2.2606642972872501E-2</c:v>
                </c:pt>
                <c:pt idx="15">
                  <c:v>2.3907992068742487E-2</c:v>
                </c:pt>
                <c:pt idx="16">
                  <c:v>2.5208283682068761E-2</c:v>
                </c:pt>
                <c:pt idx="17">
                  <c:v>2.6507692596177801E-2</c:v>
                </c:pt>
                <c:pt idx="18">
                  <c:v>2.7806342404865424E-2</c:v>
                </c:pt>
                <c:pt idx="19">
                  <c:v>2.9104320887172842E-2</c:v>
                </c:pt>
                <c:pt idx="20">
                  <c:v>3.0401690672002019E-2</c:v>
                </c:pt>
                <c:pt idx="21">
                  <c:v>3.1698496671435497E-2</c:v>
                </c:pt>
                <c:pt idx="22">
                  <c:v>3.2994771282436872E-2</c:v>
                </c:pt>
                <c:pt idx="23">
                  <c:v>3.4290538039126343E-2</c:v>
                </c:pt>
                <c:pt idx="24">
                  <c:v>3.5585814184622318E-2</c:v>
                </c:pt>
                <c:pt idx="25">
                  <c:v>3.6880612486758287E-2</c:v>
                </c:pt>
                <c:pt idx="26">
                  <c:v>3.8174942522997045E-2</c:v>
                </c:pt>
                <c:pt idx="27">
                  <c:v>3.9468811591703318E-2</c:v>
                </c:pt>
                <c:pt idx="28">
                  <c:v>4.0762225359757105E-2</c:v>
                </c:pt>
                <c:pt idx="29">
                  <c:v>4.2055188323697854E-2</c:v>
                </c:pt>
                <c:pt idx="30">
                  <c:v>4.3347704138711231E-2</c:v>
                </c:pt>
                <c:pt idx="31">
                  <c:v>4.4639775853765502E-2</c:v>
                </c:pt>
                <c:pt idx="32">
                  <c:v>4.5931406079971974E-2</c:v>
                </c:pt>
                <c:pt idx="33">
                  <c:v>4.7222597111345944E-2</c:v>
                </c:pt>
                <c:pt idx="34">
                  <c:v>4.8513351011576576E-2</c:v>
                </c:pt>
                <c:pt idx="35">
                  <c:v>4.9803669676480158E-2</c:v>
                </c:pt>
                <c:pt idx="36">
                  <c:v>5.1093554879028336E-2</c:v>
                </c:pt>
                <c:pt idx="37">
                  <c:v>5.2383008301868081E-2</c:v>
                </c:pt>
                <c:pt idx="38">
                  <c:v>5.367203156084787E-2</c:v>
                </c:pt>
                <c:pt idx="39">
                  <c:v>5.4960626222066537E-2</c:v>
                </c:pt>
                <c:pt idx="40">
                  <c:v>5.6248793814249215E-2</c:v>
                </c:pt>
                <c:pt idx="41">
                  <c:v>5.753653583774717E-2</c:v>
                </c:pt>
                <c:pt idx="42">
                  <c:v>5.8823853771093698E-2</c:v>
                </c:pt>
                <c:pt idx="43">
                  <c:v>6.0110749075789033E-2</c:v>
                </c:pt>
                <c:pt idx="44">
                  <c:v>6.1397223199799511E-2</c:v>
                </c:pt>
                <c:pt idx="45">
                  <c:v>6.2683277580121197E-2</c:v>
                </c:pt>
                <c:pt idx="46">
                  <c:v>6.3968913644662978E-2</c:v>
                </c:pt>
                <c:pt idx="47">
                  <c:v>6.5254132813632695E-2</c:v>
                </c:pt>
                <c:pt idx="48">
                  <c:v>6.65389365005606E-2</c:v>
                </c:pt>
                <c:pt idx="49">
                  <c:v>6.7823326113057275E-2</c:v>
                </c:pt>
                <c:pt idx="50">
                  <c:v>6.9107303053377131E-2</c:v>
                </c:pt>
                <c:pt idx="51">
                  <c:v>7.0390868718839025E-2</c:v>
                </c:pt>
                <c:pt idx="52">
                  <c:v>7.1674024502141928E-2</c:v>
                </c:pt>
                <c:pt idx="53">
                  <c:v>7.2956771791603717E-2</c:v>
                </c:pt>
                <c:pt idx="54">
                  <c:v>7.4239111971342656E-2</c:v>
                </c:pt>
                <c:pt idx="55">
                  <c:v>7.5521046421416965E-2</c:v>
                </c:pt>
                <c:pt idx="56">
                  <c:v>7.6802576517933319E-2</c:v>
                </c:pt>
                <c:pt idx="57">
                  <c:v>7.8083703633132315E-2</c:v>
                </c:pt>
                <c:pt idx="58">
                  <c:v>7.9364429135456854E-2</c:v>
                </c:pt>
                <c:pt idx="59">
                  <c:v>8.0644754389607665E-2</c:v>
                </c:pt>
                <c:pt idx="60">
                  <c:v>8.1924680756589568E-2</c:v>
                </c:pt>
                <c:pt idx="61">
                  <c:v>8.3204209593750494E-2</c:v>
                </c:pt>
                <c:pt idx="62">
                  <c:v>8.4483342254815325E-2</c:v>
                </c:pt>
                <c:pt idx="63">
                  <c:v>8.576208008991569E-2</c:v>
                </c:pt>
                <c:pt idx="64">
                  <c:v>8.7040424445616868E-2</c:v>
                </c:pt>
                <c:pt idx="65">
                  <c:v>8.8318376664942105E-2</c:v>
                </c:pt>
                <c:pt idx="66">
                  <c:v>8.9595938087395771E-2</c:v>
                </c:pt>
                <c:pt idx="67">
                  <c:v>9.0873110048984629E-2</c:v>
                </c:pt>
                <c:pt idx="68">
                  <c:v>9.2149893882238446E-2</c:v>
                </c:pt>
                <c:pt idx="69">
                  <c:v>9.3426290916229726E-2</c:v>
                </c:pt>
                <c:pt idx="70">
                  <c:v>9.4702302476592892E-2</c:v>
                </c:pt>
                <c:pt idx="71">
                  <c:v>9.5977929885542712E-2</c:v>
                </c:pt>
                <c:pt idx="72">
                  <c:v>9.7253174461892772E-2</c:v>
                </c:pt>
                <c:pt idx="73">
                  <c:v>9.8528037521073294E-2</c:v>
                </c:pt>
                <c:pt idx="74">
                  <c:v>9.9802520375148751E-2</c:v>
                </c:pt>
                <c:pt idx="75">
                  <c:v>0.10107662433283546</c:v>
                </c:pt>
                <c:pt idx="76">
                  <c:v>0.1023503506995187</c:v>
                </c:pt>
                <c:pt idx="77">
                  <c:v>0.10362370077726991</c:v>
                </c:pt>
                <c:pt idx="78">
                  <c:v>0.10489667586486356</c:v>
                </c:pt>
                <c:pt idx="79">
                  <c:v>0.10616927725779403</c:v>
                </c:pt>
                <c:pt idx="80">
                  <c:v>0.10744150624829225</c:v>
                </c:pt>
                <c:pt idx="81">
                  <c:v>0.10871336412534234</c:v>
                </c:pt>
                <c:pt idx="82">
                  <c:v>0.10998485217469804</c:v>
                </c:pt>
                <c:pt idx="83">
                  <c:v>0.11125597167889914</c:v>
                </c:pt>
                <c:pt idx="84">
                  <c:v>0.11252672391728767</c:v>
                </c:pt>
                <c:pt idx="85">
                  <c:v>0.11379711016602417</c:v>
                </c:pt>
                <c:pt idx="86">
                  <c:v>0.11506713169810379</c:v>
                </c:pt>
                <c:pt idx="87">
                  <c:v>0.11633678978337218</c:v>
                </c:pt>
                <c:pt idx="88">
                  <c:v>0.11760608568854151</c:v>
                </c:pt>
                <c:pt idx="89">
                  <c:v>0.11887502067720623</c:v>
                </c:pt>
                <c:pt idx="90">
                  <c:v>0.12014359600985897</c:v>
                </c:pt>
                <c:pt idx="91">
                  <c:v>0.12141181294390595</c:v>
                </c:pt>
                <c:pt idx="92">
                  <c:v>0.12267967273368274</c:v>
                </c:pt>
                <c:pt idx="93">
                  <c:v>0.12394717663046972</c:v>
                </c:pt>
                <c:pt idx="94">
                  <c:v>0.12521432588250744</c:v>
                </c:pt>
                <c:pt idx="95">
                  <c:v>0.126481121735012</c:v>
                </c:pt>
                <c:pt idx="96">
                  <c:v>0.12774756543019031</c:v>
                </c:pt>
                <c:pt idx="97">
                  <c:v>0.12901365820725522</c:v>
                </c:pt>
                <c:pt idx="98">
                  <c:v>0.13027940130244064</c:v>
                </c:pt>
                <c:pt idx="99">
                  <c:v>0.13154479594901661</c:v>
                </c:pt>
                <c:pt idx="100">
                  <c:v>0.13280984337730417</c:v>
                </c:pt>
                <c:pt idx="101">
                  <c:v>0.13407454481469025</c:v>
                </c:pt>
                <c:pt idx="102">
                  <c:v>0.13533890148564237</c:v>
                </c:pt>
                <c:pt idx="103">
                  <c:v>0.13660291461172355</c:v>
                </c:pt>
                <c:pt idx="104">
                  <c:v>0.13786658541160676</c:v>
                </c:pt>
                <c:pt idx="105">
                  <c:v>0.13912991510108957</c:v>
                </c:pt>
                <c:pt idx="106">
                  <c:v>0.14039290489310866</c:v>
                </c:pt>
                <c:pt idx="107">
                  <c:v>0.14165555599775415</c:v>
                </c:pt>
                <c:pt idx="108">
                  <c:v>0.14291786962228401</c:v>
                </c:pt>
                <c:pt idx="109">
                  <c:v>0.14417984697113834</c:v>
                </c:pt>
                <c:pt idx="110">
                  <c:v>0.14544148924595349</c:v>
                </c:pt>
                <c:pt idx="111">
                  <c:v>0.14670279764557626</c:v>
                </c:pt>
                <c:pt idx="112">
                  <c:v>0.14796377336607797</c:v>
                </c:pt>
                <c:pt idx="113">
                  <c:v>0.14922441760076832</c:v>
                </c:pt>
                <c:pt idx="114">
                  <c:v>0.15048473154020953</c:v>
                </c:pt>
                <c:pt idx="115">
                  <c:v>0.15174471637222989</c:v>
                </c:pt>
                <c:pt idx="116">
                  <c:v>0.15300437328193778</c:v>
                </c:pt>
                <c:pt idx="117">
                  <c:v>0.15426370345173535</c:v>
                </c:pt>
                <c:pt idx="118">
                  <c:v>0.15552270806133198</c:v>
                </c:pt>
                <c:pt idx="119">
                  <c:v>0.15678138828775812</c:v>
                </c:pt>
                <c:pt idx="120">
                  <c:v>0.15803974530537854</c:v>
                </c:pt>
                <c:pt idx="121">
                  <c:v>0.15929778028590594</c:v>
                </c:pt>
                <c:pt idx="122">
                  <c:v>0.16055549439841429</c:v>
                </c:pt>
                <c:pt idx="123">
                  <c:v>0.1618128888093521</c:v>
                </c:pt>
                <c:pt idx="124">
                  <c:v>0.16306996468255566</c:v>
                </c:pt>
                <c:pt idx="125">
                  <c:v>0.16432672317926231</c:v>
                </c:pt>
                <c:pt idx="126">
                  <c:v>0.16558316545812343</c:v>
                </c:pt>
                <c:pt idx="127">
                  <c:v>0.16683929267521755</c:v>
                </c:pt>
                <c:pt idx="128">
                  <c:v>0.16809510598406335</c:v>
                </c:pt>
                <c:pt idx="129">
                  <c:v>0.16935060653563253</c:v>
                </c:pt>
                <c:pt idx="130">
                  <c:v>0.17060579547836274</c:v>
                </c:pt>
                <c:pt idx="131">
                  <c:v>0.1718606739581704</c:v>
                </c:pt>
                <c:pt idx="132">
                  <c:v>0.1731152431184633</c:v>
                </c:pt>
                <c:pt idx="133">
                  <c:v>0.17436950410015339</c:v>
                </c:pt>
                <c:pt idx="134">
                  <c:v>0.17562345804166937</c:v>
                </c:pt>
                <c:pt idx="135">
                  <c:v>0.17687710607896928</c:v>
                </c:pt>
                <c:pt idx="136">
                  <c:v>0.17813044934555292</c:v>
                </c:pt>
                <c:pt idx="137">
                  <c:v>0.1793834889724743</c:v>
                </c:pt>
                <c:pt idx="138">
                  <c:v>0.18063622608835408</c:v>
                </c:pt>
                <c:pt idx="139">
                  <c:v>0.18188866181939184</c:v>
                </c:pt>
                <c:pt idx="140">
                  <c:v>0.18314079728937838</c:v>
                </c:pt>
                <c:pt idx="141">
                  <c:v>0.18439263361970779</c:v>
                </c:pt>
                <c:pt idx="142">
                  <c:v>0.18564417192938978</c:v>
                </c:pt>
                <c:pt idx="143">
                  <c:v>0.18689541333506171</c:v>
                </c:pt>
                <c:pt idx="144">
                  <c:v>0.18814635895100051</c:v>
                </c:pt>
                <c:pt idx="145">
                  <c:v>0.18939700988913477</c:v>
                </c:pt>
                <c:pt idx="146">
                  <c:v>0.19064736725905659</c:v>
                </c:pt>
                <c:pt idx="147">
                  <c:v>0.19189743216803351</c:v>
                </c:pt>
                <c:pt idx="148">
                  <c:v>0.19314720572102029</c:v>
                </c:pt>
                <c:pt idx="149">
                  <c:v>0.19439668902067062</c:v>
                </c:pt>
                <c:pt idx="150">
                  <c:v>0.19564588316734888</c:v>
                </c:pt>
                <c:pt idx="151">
                  <c:v>0.19689478925914172</c:v>
                </c:pt>
                <c:pt idx="152">
                  <c:v>0.1981434083918697</c:v>
                </c:pt>
                <c:pt idx="153">
                  <c:v>0.19939174165909881</c:v>
                </c:pt>
                <c:pt idx="154">
                  <c:v>0.20063979015215197</c:v>
                </c:pt>
                <c:pt idx="155">
                  <c:v>0.2018875549601204</c:v>
                </c:pt>
                <c:pt idx="156">
                  <c:v>0.20313503716987508</c:v>
                </c:pt>
                <c:pt idx="157">
                  <c:v>0.20438223786607801</c:v>
                </c:pt>
                <c:pt idx="158">
                  <c:v>0.20562915813119356</c:v>
                </c:pt>
                <c:pt idx="159">
                  <c:v>0.20687579904549963</c:v>
                </c:pt>
                <c:pt idx="160">
                  <c:v>0.20812216168709879</c:v>
                </c:pt>
                <c:pt idx="161">
                  <c:v>0.2093682471319295</c:v>
                </c:pt>
                <c:pt idx="162">
                  <c:v>0.21061405645377712</c:v>
                </c:pt>
                <c:pt idx="163">
                  <c:v>0.21185959072428495</c:v>
                </c:pt>
                <c:pt idx="164">
                  <c:v>0.2131048510129652</c:v>
                </c:pt>
                <c:pt idx="165">
                  <c:v>0.21434983838720989</c:v>
                </c:pt>
                <c:pt idx="166">
                  <c:v>0.21559455391230181</c:v>
                </c:pt>
                <c:pt idx="167">
                  <c:v>0.21683899865142522</c:v>
                </c:pt>
                <c:pt idx="168">
                  <c:v>0.21808317366567673</c:v>
                </c:pt>
                <c:pt idx="169">
                  <c:v>0.21932708001407594</c:v>
                </c:pt>
                <c:pt idx="170">
                  <c:v>0.22057071875357623</c:v>
                </c:pt>
                <c:pt idx="171">
                  <c:v>0.22181409093907531</c:v>
                </c:pt>
                <c:pt idx="172">
                  <c:v>0.22305719762342585</c:v>
                </c:pt>
                <c:pt idx="173">
                  <c:v>0.22430003985744601</c:v>
                </c:pt>
                <c:pt idx="174">
                  <c:v>0.22554261868992995</c:v>
                </c:pt>
                <c:pt idx="175">
                  <c:v>0.22678493516765824</c:v>
                </c:pt>
                <c:pt idx="176">
                  <c:v>0.2280269903354083</c:v>
                </c:pt>
                <c:pt idx="177">
                  <c:v>0.22926878523596478</c:v>
                </c:pt>
                <c:pt idx="178">
                  <c:v>0.2305103209101298</c:v>
                </c:pt>
                <c:pt idx="179">
                  <c:v>0.23175159839673329</c:v>
                </c:pt>
                <c:pt idx="180">
                  <c:v>0.23299261873264315</c:v>
                </c:pt>
                <c:pt idx="181">
                  <c:v>0.23423338295277554</c:v>
                </c:pt>
                <c:pt idx="182">
                  <c:v>0.23547389209010489</c:v>
                </c:pt>
                <c:pt idx="183">
                  <c:v>0.23671414717567404</c:v>
                </c:pt>
                <c:pt idx="184">
                  <c:v>0.23795414923860436</c:v>
                </c:pt>
                <c:pt idx="185">
                  <c:v>0.23919389930610566</c:v>
                </c:pt>
                <c:pt idx="186">
                  <c:v>0.24043339840348621</c:v>
                </c:pt>
                <c:pt idx="187">
                  <c:v>0.2416726475541626</c:v>
                </c:pt>
                <c:pt idx="188">
                  <c:v>0.2429116477796697</c:v>
                </c:pt>
                <c:pt idx="189">
                  <c:v>0.24415040009967046</c:v>
                </c:pt>
                <c:pt idx="190">
                  <c:v>0.24538890553196574</c:v>
                </c:pt>
                <c:pt idx="191">
                  <c:v>0.24662716509250399</c:v>
                </c:pt>
                <c:pt idx="192">
                  <c:v>0.24786517979539102</c:v>
                </c:pt>
                <c:pt idx="193">
                  <c:v>0.24910295065289972</c:v>
                </c:pt>
                <c:pt idx="194">
                  <c:v>0.25034047867547959</c:v>
                </c:pt>
                <c:pt idx="195">
                  <c:v>0.25157776487176636</c:v>
                </c:pt>
                <c:pt idx="196">
                  <c:v>0.25281481024859165</c:v>
                </c:pt>
                <c:pt idx="197">
                  <c:v>0.25405161581099234</c:v>
                </c:pt>
                <c:pt idx="198">
                  <c:v>0.25528818256222019</c:v>
                </c:pt>
                <c:pt idx="199">
                  <c:v>0.25652451150375111</c:v>
                </c:pt>
                <c:pt idx="200">
                  <c:v>0.25776060363529463</c:v>
                </c:pt>
                <c:pt idx="201">
                  <c:v>0.25899645995480336</c:v>
                </c:pt>
                <c:pt idx="202">
                  <c:v>0.2602320814584822</c:v>
                </c:pt>
                <c:pt idx="203">
                  <c:v>0.26146746914079766</c:v>
                </c:pt>
                <c:pt idx="204">
                  <c:v>0.26270262399448702</c:v>
                </c:pt>
                <c:pt idx="205">
                  <c:v>0.26393754701056765</c:v>
                </c:pt>
                <c:pt idx="206">
                  <c:v>0.2651722391783462</c:v>
                </c:pt>
                <c:pt idx="207">
                  <c:v>0.26640670148542761</c:v>
                </c:pt>
                <c:pt idx="208">
                  <c:v>0.26764093491772428</c:v>
                </c:pt>
                <c:pt idx="209">
                  <c:v>0.26887494045946514</c:v>
                </c:pt>
                <c:pt idx="210">
                  <c:v>0.27010871909320466</c:v>
                </c:pt>
                <c:pt idx="211">
                  <c:v>0.27134227179983189</c:v>
                </c:pt>
                <c:pt idx="212">
                  <c:v>0.27257559955857924</c:v>
                </c:pt>
                <c:pt idx="213">
                  <c:v>0.27380870334703161</c:v>
                </c:pt>
                <c:pt idx="214">
                  <c:v>0.27504158414113516</c:v>
                </c:pt>
                <c:pt idx="215">
                  <c:v>0.27627424291520614</c:v>
                </c:pt>
                <c:pt idx="216">
                  <c:v>0.27750668064193978</c:v>
                </c:pt>
                <c:pt idx="217">
                  <c:v>0.27873889829241905</c:v>
                </c:pt>
                <c:pt idx="218">
                  <c:v>0.27997089683612336</c:v>
                </c:pt>
                <c:pt idx="219">
                  <c:v>0.28120267724093723</c:v>
                </c:pt>
                <c:pt idx="220">
                  <c:v>0.28243424047315918</c:v>
                </c:pt>
                <c:pt idx="221">
                  <c:v>0.28366558749751003</c:v>
                </c:pt>
                <c:pt idx="222">
                  <c:v>0.28489671927714189</c:v>
                </c:pt>
                <c:pt idx="223">
                  <c:v>0.28612763677364639</c:v>
                </c:pt>
                <c:pt idx="224">
                  <c:v>0.28735834094706347</c:v>
                </c:pt>
                <c:pt idx="225">
                  <c:v>0.28858883275588976</c:v>
                </c:pt>
                <c:pt idx="226">
                  <c:v>0.28981911315708714</c:v>
                </c:pt>
                <c:pt idx="227">
                  <c:v>0.29104918310609107</c:v>
                </c:pt>
                <c:pt idx="228">
                  <c:v>0.29227904355681916</c:v>
                </c:pt>
                <c:pt idx="229">
                  <c:v>0.29350869546167946</c:v>
                </c:pt>
                <c:pt idx="230">
                  <c:v>0.29473813977157876</c:v>
                </c:pt>
                <c:pt idx="231">
                  <c:v>0.29596737743593099</c:v>
                </c:pt>
                <c:pt idx="232">
                  <c:v>0.29719640940266556</c:v>
                </c:pt>
                <c:pt idx="233">
                  <c:v>0.2984252366182355</c:v>
                </c:pt>
                <c:pt idx="234">
                  <c:v>0.29965386002762567</c:v>
                </c:pt>
                <c:pt idx="235">
                  <c:v>0.30088228057436112</c:v>
                </c:pt>
                <c:pt idx="236">
                  <c:v>0.30211049920051508</c:v>
                </c:pt>
                <c:pt idx="237">
                  <c:v>0.30333851684671725</c:v>
                </c:pt>
                <c:pt idx="238">
                  <c:v>0.30456633445216175</c:v>
                </c:pt>
                <c:pt idx="239">
                  <c:v>0.30579395295461526</c:v>
                </c:pt>
                <c:pt idx="240">
                  <c:v>0.30702137329042517</c:v>
                </c:pt>
                <c:pt idx="241">
                  <c:v>0.30824859639452745</c:v>
                </c:pt>
                <c:pt idx="242">
                  <c:v>0.30947562320045474</c:v>
                </c:pt>
                <c:pt idx="243">
                  <c:v>0.31070245464034424</c:v>
                </c:pt>
                <c:pt idx="244">
                  <c:v>0.31192909164494559</c:v>
                </c:pt>
                <c:pt idx="245">
                  <c:v>0.31315553514362898</c:v>
                </c:pt>
                <c:pt idx="246">
                  <c:v>0.31438178606439288</c:v>
                </c:pt>
                <c:pt idx="247">
                  <c:v>0.31560784533387182</c:v>
                </c:pt>
                <c:pt idx="248">
                  <c:v>0.31683371387734438</c:v>
                </c:pt>
                <c:pt idx="249">
                  <c:v>0.31805939261874078</c:v>
                </c:pt>
                <c:pt idx="250">
                  <c:v>0.3192848824806509</c:v>
                </c:pt>
                <c:pt idx="251">
                  <c:v>0.32051018438433176</c:v>
                </c:pt>
                <c:pt idx="252">
                  <c:v>0.32173529924971539</c:v>
                </c:pt>
                <c:pt idx="253">
                  <c:v>0.32296022799541652</c:v>
                </c:pt>
                <c:pt idx="254">
                  <c:v>0.32418497153874004</c:v>
                </c:pt>
                <c:pt idx="255">
                  <c:v>0.32540953079568891</c:v>
                </c:pt>
                <c:pt idx="256">
                  <c:v>0.32663390668097153</c:v>
                </c:pt>
                <c:pt idx="257">
                  <c:v>0.32785810010800942</c:v>
                </c:pt>
                <c:pt idx="258">
                  <c:v>0.32908211198894483</c:v>
                </c:pt>
                <c:pt idx="259">
                  <c:v>0.33030594323464818</c:v>
                </c:pt>
                <c:pt idx="260">
                  <c:v>0.33152959475472554</c:v>
                </c:pt>
                <c:pt idx="261">
                  <c:v>0.33275306745752614</c:v>
                </c:pt>
                <c:pt idx="262">
                  <c:v>0.33397636225014982</c:v>
                </c:pt>
                <c:pt idx="263">
                  <c:v>0.33519948003845451</c:v>
                </c:pt>
                <c:pt idx="264">
                  <c:v>0.33642242172706355</c:v>
                </c:pt>
                <c:pt idx="265">
                  <c:v>0.33764518821937306</c:v>
                </c:pt>
                <c:pt idx="266">
                  <c:v>0.33886778041755933</c:v>
                </c:pt>
                <c:pt idx="267">
                  <c:v>0.34009019922258615</c:v>
                </c:pt>
                <c:pt idx="268">
                  <c:v>0.34131244553421208</c:v>
                </c:pt>
                <c:pt idx="269">
                  <c:v>0.34253452025099779</c:v>
                </c:pt>
                <c:pt idx="270">
                  <c:v>0.34375642427031317</c:v>
                </c:pt>
                <c:pt idx="271">
                  <c:v>0.34497815848834473</c:v>
                </c:pt>
                <c:pt idx="272">
                  <c:v>0.34619972380010278</c:v>
                </c:pt>
                <c:pt idx="273">
                  <c:v>0.34742112109942852</c:v>
                </c:pt>
                <c:pt idx="274">
                  <c:v>0.34864235127900123</c:v>
                </c:pt>
                <c:pt idx="275">
                  <c:v>0.34986341523034542</c:v>
                </c:pt>
                <c:pt idx="276">
                  <c:v>0.35108431384383798</c:v>
                </c:pt>
                <c:pt idx="277">
                  <c:v>0.35230504800871532</c:v>
                </c:pt>
                <c:pt idx="278">
                  <c:v>0.35352561861308024</c:v>
                </c:pt>
                <c:pt idx="279">
                  <c:v>0.35474602654390913</c:v>
                </c:pt>
                <c:pt idx="280">
                  <c:v>0.35596627268705899</c:v>
                </c:pt>
                <c:pt idx="281">
                  <c:v>0.35718635792727443</c:v>
                </c:pt>
                <c:pt idx="282">
                  <c:v>0.35840628314819467</c:v>
                </c:pt>
                <c:pt idx="283">
                  <c:v>0.3596260492323603</c:v>
                </c:pt>
                <c:pt idx="284">
                  <c:v>0.36084565706122057</c:v>
                </c:pt>
                <c:pt idx="285">
                  <c:v>0.36206510751513998</c:v>
                </c:pt>
                <c:pt idx="286">
                  <c:v>0.36328440147340541</c:v>
                </c:pt>
                <c:pt idx="287">
                  <c:v>0.36450353981423284</c:v>
                </c:pt>
                <c:pt idx="288">
                  <c:v>0.36572252341477429</c:v>
                </c:pt>
                <c:pt idx="289">
                  <c:v>0.36694135315112464</c:v>
                </c:pt>
                <c:pt idx="290">
                  <c:v>0.36816002989832836</c:v>
                </c:pt>
                <c:pt idx="291">
                  <c:v>0.36937855453038643</c:v>
                </c:pt>
                <c:pt idx="292">
                  <c:v>0.37059692792026305</c:v>
                </c:pt>
                <c:pt idx="293">
                  <c:v>0.37181515093989242</c:v>
                </c:pt>
                <c:pt idx="294">
                  <c:v>0.37303322446018539</c:v>
                </c:pt>
                <c:pt idx="295">
                  <c:v>0.37425114935103626</c:v>
                </c:pt>
                <c:pt idx="296">
                  <c:v>0.37546892648132946</c:v>
                </c:pt>
                <c:pt idx="297">
                  <c:v>0.37668655671894619</c:v>
                </c:pt>
                <c:pt idx="298">
                  <c:v>0.37790404093077112</c:v>
                </c:pt>
                <c:pt idx="299">
                  <c:v>0.37912137998269896</c:v>
                </c:pt>
                <c:pt idx="300">
                  <c:v>0.38033857473964111</c:v>
                </c:pt>
                <c:pt idx="301">
                  <c:v>0.38155562606553228</c:v>
                </c:pt>
                <c:pt idx="302">
                  <c:v>0.38277253482333706</c:v>
                </c:pt>
                <c:pt idx="303">
                  <c:v>0.38398930187505642</c:v>
                </c:pt>
                <c:pt idx="304">
                  <c:v>0.38520592808173437</c:v>
                </c:pt>
                <c:pt idx="305">
                  <c:v>0.38642241430346441</c:v>
                </c:pt>
                <c:pt idx="306">
                  <c:v>0.38763876139939596</c:v>
                </c:pt>
                <c:pt idx="307">
                  <c:v>0.38885497022774096</c:v>
                </c:pt>
                <c:pt idx="308">
                  <c:v>0.39007104164578033</c:v>
                </c:pt>
                <c:pt idx="309">
                  <c:v>0.39128697650987038</c:v>
                </c:pt>
                <c:pt idx="310">
                  <c:v>0.39250277567544922</c:v>
                </c:pt>
                <c:pt idx="311">
                  <c:v>0.39371843999704326</c:v>
                </c:pt>
                <c:pt idx="312">
                  <c:v>0.3949339703282736</c:v>
                </c:pt>
                <c:pt idx="313">
                  <c:v>0.39614936752186225</c:v>
                </c:pt>
                <c:pt idx="314">
                  <c:v>0.39736463242963876</c:v>
                </c:pt>
                <c:pt idx="315">
                  <c:v>0.39857976590254635</c:v>
                </c:pt>
                <c:pt idx="316">
                  <c:v>0.39979476879064829</c:v>
                </c:pt>
                <c:pt idx="317">
                  <c:v>0.40100964194313432</c:v>
                </c:pt>
                <c:pt idx="318">
                  <c:v>0.40222438620832679</c:v>
                </c:pt>
                <c:pt idx="319">
                  <c:v>0.40343900243368713</c:v>
                </c:pt>
                <c:pt idx="320">
                  <c:v>0.40465349146582191</c:v>
                </c:pt>
                <c:pt idx="321">
                  <c:v>0.4058678541504892</c:v>
                </c:pt>
                <c:pt idx="322">
                  <c:v>0.40708209133260481</c:v>
                </c:pt>
                <c:pt idx="323">
                  <c:v>0.40829620385624849</c:v>
                </c:pt>
                <c:pt idx="324">
                  <c:v>0.40951019256467008</c:v>
                </c:pt>
                <c:pt idx="325">
                  <c:v>0.41072405830029585</c:v>
                </c:pt>
                <c:pt idx="326">
                  <c:v>0.41193780190473445</c:v>
                </c:pt>
                <c:pt idx="327">
                  <c:v>0.4131514242187832</c:v>
                </c:pt>
                <c:pt idx="328">
                  <c:v>0.4143649260824343</c:v>
                </c:pt>
                <c:pt idx="329">
                  <c:v>0.41557830833488074</c:v>
                </c:pt>
                <c:pt idx="330">
                  <c:v>0.41679157181452264</c:v>
                </c:pt>
                <c:pt idx="331">
                  <c:v>0.41800471735897321</c:v>
                </c:pt>
                <c:pt idx="332">
                  <c:v>0.41921774580506477</c:v>
                </c:pt>
                <c:pt idx="333">
                  <c:v>0.42043065798885504</c:v>
                </c:pt>
                <c:pt idx="334">
                  <c:v>0.42164345474563303</c:v>
                </c:pt>
                <c:pt idx="335">
                  <c:v>0.42285613690992502</c:v>
                </c:pt>
                <c:pt idx="336">
                  <c:v>0.42406870531550073</c:v>
                </c:pt>
                <c:pt idx="337">
                  <c:v>0.42528116079537931</c:v>
                </c:pt>
                <c:pt idx="338">
                  <c:v>0.42649350418183518</c:v>
                </c:pt>
                <c:pt idx="339">
                  <c:v>0.42770573630640424</c:v>
                </c:pt>
                <c:pt idx="340">
                  <c:v>0.42891785799988968</c:v>
                </c:pt>
                <c:pt idx="341">
                  <c:v>0.43012987009236797</c:v>
                </c:pt>
                <c:pt idx="342">
                  <c:v>0.4313417734131948</c:v>
                </c:pt>
                <c:pt idx="343">
                  <c:v>0.43255356879101098</c:v>
                </c:pt>
                <c:pt idx="344">
                  <c:v>0.43376525705374852</c:v>
                </c:pt>
                <c:pt idx="345">
                  <c:v>0.43497683902863626</c:v>
                </c:pt>
                <c:pt idx="346">
                  <c:v>0.436188315542206</c:v>
                </c:pt>
                <c:pt idx="347">
                  <c:v>0.43739968742029817</c:v>
                </c:pt>
                <c:pt idx="348">
                  <c:v>0.43861095548806789</c:v>
                </c:pt>
                <c:pt idx="349">
                  <c:v>0.43982212056999065</c:v>
                </c:pt>
                <c:pt idx="350">
                  <c:v>0.44103318348986831</c:v>
                </c:pt>
                <c:pt idx="351">
                  <c:v>0.44224414507083476</c:v>
                </c:pt>
                <c:pt idx="352">
                  <c:v>0.44345500613536187</c:v>
                </c:pt>
                <c:pt idx="353">
                  <c:v>0.44466576750526521</c:v>
                </c:pt>
                <c:pt idx="354">
                  <c:v>0.44587643000170984</c:v>
                </c:pt>
                <c:pt idx="355">
                  <c:v>0.44708699444521616</c:v>
                </c:pt>
                <c:pt idx="356">
                  <c:v>0.44829746165566559</c:v>
                </c:pt>
                <c:pt idx="357">
                  <c:v>0.44950783245230636</c:v>
                </c:pt>
                <c:pt idx="358">
                  <c:v>0.45071810765375925</c:v>
                </c:pt>
                <c:pt idx="359">
                  <c:v>0.45192828807802332</c:v>
                </c:pt>
                <c:pt idx="360">
                  <c:v>0.45313837454248163</c:v>
                </c:pt>
                <c:pt idx="361">
                  <c:v>0.45434836786390692</c:v>
                </c:pt>
                <c:pt idx="362">
                  <c:v>0.4555582688584674</c:v>
                </c:pt>
                <c:pt idx="363">
                  <c:v>0.45676807834173228</c:v>
                </c:pt>
                <c:pt idx="364">
                  <c:v>0.45797779712867764</c:v>
                </c:pt>
                <c:pt idx="365">
                  <c:v>0.45918742603369189</c:v>
                </c:pt>
                <c:pt idx="366">
                  <c:v>0.4603969658705816</c:v>
                </c:pt>
                <c:pt idx="367">
                  <c:v>0.46160641745257697</c:v>
                </c:pt>
                <c:pt idx="368">
                  <c:v>0.46281578159233766</c:v>
                </c:pt>
                <c:pt idx="369">
                  <c:v>0.46402505910195824</c:v>
                </c:pt>
                <c:pt idx="370">
                  <c:v>0.46523425079297392</c:v>
                </c:pt>
                <c:pt idx="371">
                  <c:v>0.46644335747636606</c:v>
                </c:pt>
                <c:pt idx="372">
                  <c:v>0.46765237996256781</c:v>
                </c:pt>
                <c:pt idx="373">
                  <c:v>0.46886131906146972</c:v>
                </c:pt>
                <c:pt idx="374">
                  <c:v>0.47007017558242525</c:v>
                </c:pt>
                <c:pt idx="375">
                  <c:v>0.47127895033425637</c:v>
                </c:pt>
                <c:pt idx="376">
                  <c:v>0.47248764412525912</c:v>
                </c:pt>
                <c:pt idx="377">
                  <c:v>0.47369625776320906</c:v>
                </c:pt>
                <c:pt idx="378">
                  <c:v>0.47490479205536701</c:v>
                </c:pt>
                <c:pt idx="379">
                  <c:v>0.4761132478084843</c:v>
                </c:pt>
                <c:pt idx="380">
                  <c:v>0.47732162582880855</c:v>
                </c:pt>
                <c:pt idx="381">
                  <c:v>0.47852992692208901</c:v>
                </c:pt>
                <c:pt idx="382">
                  <c:v>0.47973815189358215</c:v>
                </c:pt>
                <c:pt idx="383">
                  <c:v>0.48094630154805706</c:v>
                </c:pt>
                <c:pt idx="384">
                  <c:v>0.48215437668980093</c:v>
                </c:pt>
                <c:pt idx="385">
                  <c:v>0.48336237812262467</c:v>
                </c:pt>
                <c:pt idx="386">
                  <c:v>0.48457030664986817</c:v>
                </c:pt>
                <c:pt idx="387">
                  <c:v>0.48577816307440597</c:v>
                </c:pt>
                <c:pt idx="388">
                  <c:v>0.48698594819865243</c:v>
                </c:pt>
                <c:pt idx="389">
                  <c:v>0.4881936628245675</c:v>
                </c:pt>
                <c:pt idx="390">
                  <c:v>0.48940130775366186</c:v>
                </c:pt>
                <c:pt idx="391">
                  <c:v>0.49060888378700251</c:v>
                </c:pt>
                <c:pt idx="392">
                  <c:v>0.49181639172521813</c:v>
                </c:pt>
                <c:pt idx="393">
                  <c:v>0.49302383236850444</c:v>
                </c:pt>
                <c:pt idx="394">
                  <c:v>0.49423120651662972</c:v>
                </c:pt>
                <c:pt idx="395">
                  <c:v>0.49543851496894009</c:v>
                </c:pt>
                <c:pt idx="396">
                  <c:v>0.49664575852436493</c:v>
                </c:pt>
                <c:pt idx="397">
                  <c:v>0.49785293798142233</c:v>
                </c:pt>
                <c:pt idx="398">
                  <c:v>0.49906005413822424</c:v>
                </c:pt>
                <c:pt idx="399">
                  <c:v>0.50026710779248207</c:v>
                </c:pt>
                <c:pt idx="400">
                  <c:v>0.50147409974151202</c:v>
                </c:pt>
                <c:pt idx="401">
                  <c:v>0.50268103078224025</c:v>
                </c:pt>
                <c:pt idx="402">
                  <c:v>0.50388790171120834</c:v>
                </c:pt>
                <c:pt idx="403">
                  <c:v>0.50509471332457867</c:v>
                </c:pt>
                <c:pt idx="404">
                  <c:v>0.50630146641813967</c:v>
                </c:pt>
                <c:pt idx="405">
                  <c:v>0.50750816178731117</c:v>
                </c:pt>
                <c:pt idx="406">
                  <c:v>0.50871480022714977</c:v>
                </c:pt>
                <c:pt idx="407">
                  <c:v>0.50992138253235386</c:v>
                </c:pt>
                <c:pt idx="408">
                  <c:v>0.51112790949726938</c:v>
                </c:pt>
                <c:pt idx="409">
                  <c:v>0.51233438191589475</c:v>
                </c:pt>
                <c:pt idx="410">
                  <c:v>0.51354080058188634</c:v>
                </c:pt>
                <c:pt idx="411">
                  <c:v>0.51474716628856376</c:v>
                </c:pt>
                <c:pt idx="412">
                  <c:v>0.51595347982891493</c:v>
                </c:pt>
                <c:pt idx="413">
                  <c:v>0.51715974199560155</c:v>
                </c:pt>
                <c:pt idx="414">
                  <c:v>0.51836595358096449</c:v>
                </c:pt>
                <c:pt idx="415">
                  <c:v>0.51957211537702863</c:v>
                </c:pt>
                <c:pt idx="416">
                  <c:v>0.52077822817550845</c:v>
                </c:pt>
                <c:pt idx="417">
                  <c:v>0.52198429276781322</c:v>
                </c:pt>
                <c:pt idx="418">
                  <c:v>0.52319030994505222</c:v>
                </c:pt>
                <c:pt idx="419">
                  <c:v>0.52439628049803988</c:v>
                </c:pt>
                <c:pt idx="420">
                  <c:v>0.52560220521730117</c:v>
                </c:pt>
                <c:pt idx="421">
                  <c:v>0.52680808489307673</c:v>
                </c:pt>
                <c:pt idx="422">
                  <c:v>0.52801392031532823</c:v>
                </c:pt>
                <c:pt idx="423">
                  <c:v>0.52921971227374343</c:v>
                </c:pt>
                <c:pt idx="424">
                  <c:v>0.53042546155774128</c:v>
                </c:pt>
                <c:pt idx="425">
                  <c:v>0.53163116895647755</c:v>
                </c:pt>
                <c:pt idx="426">
                  <c:v>0.53283683525884951</c:v>
                </c:pt>
                <c:pt idx="427">
                  <c:v>0.53404246125350163</c:v>
                </c:pt>
                <c:pt idx="428">
                  <c:v>0.5352480477288305</c:v>
                </c:pt>
                <c:pt idx="429">
                  <c:v>0.53645359547298999</c:v>
                </c:pt>
                <c:pt idx="430">
                  <c:v>0.5376591052738966</c:v>
                </c:pt>
                <c:pt idx="431">
                  <c:v>0.53886457791923437</c:v>
                </c:pt>
                <c:pt idx="432">
                  <c:v>0.5400700141964605</c:v>
                </c:pt>
                <c:pt idx="433">
                  <c:v>0.54127541489281006</c:v>
                </c:pt>
                <c:pt idx="434">
                  <c:v>0.54248078079530149</c:v>
                </c:pt>
                <c:pt idx="435">
                  <c:v>0.54368611269074163</c:v>
                </c:pt>
                <c:pt idx="436">
                  <c:v>0.54489141136573094</c:v>
                </c:pt>
                <c:pt idx="437">
                  <c:v>0.54609667760666847</c:v>
                </c:pt>
                <c:pt idx="438">
                  <c:v>0.54730191219975721</c:v>
                </c:pt>
                <c:pt idx="439">
                  <c:v>0.54850711593100931</c:v>
                </c:pt>
                <c:pt idx="440">
                  <c:v>0.54971228958625118</c:v>
                </c:pt>
                <c:pt idx="441">
                  <c:v>0.55091743395112824</c:v>
                </c:pt>
                <c:pt idx="442">
                  <c:v>0.55212254981111075</c:v>
                </c:pt>
                <c:pt idx="443">
                  <c:v>0.55332763795149853</c:v>
                </c:pt>
                <c:pt idx="444">
                  <c:v>0.55453269915742598</c:v>
                </c:pt>
                <c:pt idx="445">
                  <c:v>0.55573773421386763</c:v>
                </c:pt>
                <c:pt idx="446">
                  <c:v>0.55694274390564291</c:v>
                </c:pt>
                <c:pt idx="447">
                  <c:v>0.55814772901742149</c:v>
                </c:pt>
                <c:pt idx="448">
                  <c:v>0.55935269033372836</c:v>
                </c:pt>
                <c:pt idx="449">
                  <c:v>0.56055762863894876</c:v>
                </c:pt>
                <c:pt idx="450">
                  <c:v>0.56176254471733367</c:v>
                </c:pt>
                <c:pt idx="451">
                  <c:v>0.56296743935300475</c:v>
                </c:pt>
                <c:pt idx="452">
                  <c:v>0.56417231332995921</c:v>
                </c:pt>
                <c:pt idx="453">
                  <c:v>0.56537716743207533</c:v>
                </c:pt>
                <c:pt idx="454">
                  <c:v>0.56658200244311741</c:v>
                </c:pt>
                <c:pt idx="455">
                  <c:v>0.56778681914674078</c:v>
                </c:pt>
                <c:pt idx="456">
                  <c:v>0.56899161832649714</c:v>
                </c:pt>
                <c:pt idx="457">
                  <c:v>0.57019640076583944</c:v>
                </c:pt>
                <c:pt idx="458">
                  <c:v>0.57140116724812695</c:v>
                </c:pt>
                <c:pt idx="459">
                  <c:v>0.57260591855663079</c:v>
                </c:pt>
                <c:pt idx="460">
                  <c:v>0.57381065547453858</c:v>
                </c:pt>
                <c:pt idx="461">
                  <c:v>0.57501537878495967</c:v>
                </c:pt>
                <c:pt idx="462">
                  <c:v>0.57622008927093027</c:v>
                </c:pt>
                <c:pt idx="463">
                  <c:v>0.57742478771541861</c:v>
                </c:pt>
                <c:pt idx="464">
                  <c:v>0.5786294749013301</c:v>
                </c:pt>
                <c:pt idx="465">
                  <c:v>0.57983415161151208</c:v>
                </c:pt>
                <c:pt idx="466">
                  <c:v>0.58103881862875928</c:v>
                </c:pt>
                <c:pt idx="467">
                  <c:v>0.58224347673581878</c:v>
                </c:pt>
                <c:pt idx="468">
                  <c:v>0.58344812671539503</c:v>
                </c:pt>
                <c:pt idx="469">
                  <c:v>0.58465276935015509</c:v>
                </c:pt>
                <c:pt idx="470">
                  <c:v>0.58585740542273379</c:v>
                </c:pt>
                <c:pt idx="471">
                  <c:v>0.58706203571573845</c:v>
                </c:pt>
                <c:pt idx="472">
                  <c:v>0.58826666101175451</c:v>
                </c:pt>
                <c:pt idx="473">
                  <c:v>0.58947128209334998</c:v>
                </c:pt>
                <c:pt idx="474">
                  <c:v>0.59067589974308121</c:v>
                </c:pt>
                <c:pt idx="475">
                  <c:v>0.59188051474349757</c:v>
                </c:pt>
                <c:pt idx="476">
                  <c:v>0.59308512787714651</c:v>
                </c:pt>
                <c:pt idx="477">
                  <c:v>0.59428973992657896</c:v>
                </c:pt>
                <c:pt idx="478">
                  <c:v>0.59549435167435416</c:v>
                </c:pt>
                <c:pt idx="479">
                  <c:v>0.59669896390304489</c:v>
                </c:pt>
                <c:pt idx="480">
                  <c:v>0.59790357739524236</c:v>
                </c:pt>
                <c:pt idx="481">
                  <c:v>0.59910819293356166</c:v>
                </c:pt>
                <c:pt idx="482">
                  <c:v>0.60031281130064651</c:v>
                </c:pt>
                <c:pt idx="483">
                  <c:v>0.60151743327917462</c:v>
                </c:pt>
                <c:pt idx="484">
                  <c:v>0.60272205965186254</c:v>
                </c:pt>
                <c:pt idx="485">
                  <c:v>0.60392669120147102</c:v>
                </c:pt>
                <c:pt idx="486">
                  <c:v>0.60513132871080988</c:v>
                </c:pt>
                <c:pt idx="487">
                  <c:v>0.60633597296274333</c:v>
                </c:pt>
                <c:pt idx="488">
                  <c:v>0.60754062474019477</c:v>
                </c:pt>
                <c:pt idx="489">
                  <c:v>0.6087452848261522</c:v>
                </c:pt>
                <c:pt idx="490">
                  <c:v>0.60994995400367313</c:v>
                </c:pt>
                <c:pt idx="491">
                  <c:v>0.6111546330558898</c:v>
                </c:pt>
                <c:pt idx="492">
                  <c:v>0.61235932276601424</c:v>
                </c:pt>
                <c:pt idx="493">
                  <c:v>0.61356402391734333</c:v>
                </c:pt>
                <c:pt idx="494">
                  <c:v>0.61476873729326398</c:v>
                </c:pt>
                <c:pt idx="495">
                  <c:v>0.61597346367725814</c:v>
                </c:pt>
                <c:pt idx="496">
                  <c:v>0.61717820385290811</c:v>
                </c:pt>
                <c:pt idx="497">
                  <c:v>0.61838295860390158</c:v>
                </c:pt>
                <c:pt idx="498">
                  <c:v>0.61958772871403656</c:v>
                </c:pt>
                <c:pt idx="499">
                  <c:v>0.62079251496722665</c:v>
                </c:pt>
                <c:pt idx="500">
                  <c:v>0.62199731814750614</c:v>
                </c:pt>
                <c:pt idx="501">
                  <c:v>0.62320213903903532</c:v>
                </c:pt>
                <c:pt idx="502">
                  <c:v>0.62440697842610526</c:v>
                </c:pt>
                <c:pt idx="503">
                  <c:v>0.62561183709314316</c:v>
                </c:pt>
                <c:pt idx="504">
                  <c:v>0.62681671582471743</c:v>
                </c:pt>
                <c:pt idx="505">
                  <c:v>0.6280216154055428</c:v>
                </c:pt>
                <c:pt idx="506">
                  <c:v>0.62922653662048567</c:v>
                </c:pt>
                <c:pt idx="507">
                  <c:v>0.63043148025456885</c:v>
                </c:pt>
                <c:pt idx="508">
                  <c:v>0.63163644709297695</c:v>
                </c:pt>
                <c:pt idx="509">
                  <c:v>0.63284143792106162</c:v>
                </c:pt>
                <c:pt idx="510">
                  <c:v>0.63404645352434641</c:v>
                </c:pt>
                <c:pt idx="511">
                  <c:v>0.63525149468853226</c:v>
                </c:pt>
                <c:pt idx="512">
                  <c:v>0.63645656219950242</c:v>
                </c:pt>
                <c:pt idx="513">
                  <c:v>0.63766165684332754</c:v>
                </c:pt>
                <c:pt idx="514">
                  <c:v>0.63886677940627112</c:v>
                </c:pt>
                <c:pt idx="515">
                  <c:v>0.6400719306747944</c:v>
                </c:pt>
                <c:pt idx="516">
                  <c:v>0.64127711143556176</c:v>
                </c:pt>
                <c:pt idx="517">
                  <c:v>0.64248232247544579</c:v>
                </c:pt>
                <c:pt idx="518">
                  <c:v>0.64368756458153242</c:v>
                </c:pt>
                <c:pt idx="519">
                  <c:v>0.64489283854112611</c:v>
                </c:pt>
                <c:pt idx="520">
                  <c:v>0.64609814514175501</c:v>
                </c:pt>
                <c:pt idx="521">
                  <c:v>0.64730348517117631</c:v>
                </c:pt>
                <c:pt idx="522">
                  <c:v>0.64850885941738134</c:v>
                </c:pt>
                <c:pt idx="523">
                  <c:v>0.64971426866860083</c:v>
                </c:pt>
                <c:pt idx="524">
                  <c:v>0.65091971371330981</c:v>
                </c:pt>
                <c:pt idx="525">
                  <c:v>0.65212519534023328</c:v>
                </c:pt>
                <c:pt idx="526">
                  <c:v>0.65333071433835099</c:v>
                </c:pt>
                <c:pt idx="527">
                  <c:v>0.65453627149690297</c:v>
                </c:pt>
                <c:pt idx="528">
                  <c:v>0.65574186760539477</c:v>
                </c:pt>
                <c:pt idx="529">
                  <c:v>0.65694750345360231</c:v>
                </c:pt>
                <c:pt idx="530">
                  <c:v>0.65815317983157751</c:v>
                </c:pt>
                <c:pt idx="531">
                  <c:v>0.65935889752965327</c:v>
                </c:pt>
                <c:pt idx="532">
                  <c:v>0.66056465733844894</c:v>
                </c:pt>
                <c:pt idx="533">
                  <c:v>0.66177046004887541</c:v>
                </c:pt>
                <c:pt idx="534">
                  <c:v>0.66297630645214034</c:v>
                </c:pt>
                <c:pt idx="535">
                  <c:v>0.66418219733975348</c:v>
                </c:pt>
                <c:pt idx="536">
                  <c:v>0.66538813350353199</c:v>
                </c:pt>
                <c:pt idx="537">
                  <c:v>0.66659411573560567</c:v>
                </c:pt>
                <c:pt idx="538">
                  <c:v>0.66780014482842209</c:v>
                </c:pt>
                <c:pt idx="539">
                  <c:v>0.66900622157475209</c:v>
                </c:pt>
                <c:pt idx="540">
                  <c:v>0.67021234676769492</c:v>
                </c:pt>
                <c:pt idx="541">
                  <c:v>0.67141852120068368</c:v>
                </c:pt>
                <c:pt idx="542">
                  <c:v>0.67262474566749042</c:v>
                </c:pt>
                <c:pt idx="543">
                  <c:v>0.67383102096223157</c:v>
                </c:pt>
                <c:pt idx="544">
                  <c:v>0.67503734787937331</c:v>
                </c:pt>
                <c:pt idx="545">
                  <c:v>0.6762437272137366</c:v>
                </c:pt>
                <c:pt idx="546">
                  <c:v>0.67745015976050305</c:v>
                </c:pt>
                <c:pt idx="547">
                  <c:v>0.6786566463152196</c:v>
                </c:pt>
                <c:pt idx="548">
                  <c:v>0.67986318767380438</c:v>
                </c:pt>
                <c:pt idx="549">
                  <c:v>0.68106978463255174</c:v>
                </c:pt>
                <c:pt idx="550">
                  <c:v>0.68227643798813775</c:v>
                </c:pt>
                <c:pt idx="551">
                  <c:v>0.6834831485376256</c:v>
                </c:pt>
                <c:pt idx="552">
                  <c:v>0.68468991707847071</c:v>
                </c:pt>
                <c:pt idx="553">
                  <c:v>0.68589674440852644</c:v>
                </c:pt>
                <c:pt idx="554">
                  <c:v>0.68710363132604924</c:v>
                </c:pt>
                <c:pt idx="555">
                  <c:v>0.68831057862970424</c:v>
                </c:pt>
                <c:pt idx="556">
                  <c:v>0.68951758711857025</c:v>
                </c:pt>
                <c:pt idx="557">
                  <c:v>0.69072465759214574</c:v>
                </c:pt>
                <c:pt idx="558">
                  <c:v>0.69193179085035383</c:v>
                </c:pt>
                <c:pt idx="559">
                  <c:v>0.69313898769354776</c:v>
                </c:pt>
                <c:pt idx="560">
                  <c:v>0.6943462489225164</c:v>
                </c:pt>
                <c:pt idx="561">
                  <c:v>0.69555357533848972</c:v>
                </c:pt>
                <c:pt idx="562">
                  <c:v>0.69676096774314422</c:v>
                </c:pt>
                <c:pt idx="563">
                  <c:v>0.69796842693860828</c:v>
                </c:pt>
                <c:pt idx="564">
                  <c:v>0.69917595372746766</c:v>
                </c:pt>
                <c:pt idx="565">
                  <c:v>0.7003835489127711</c:v>
                </c:pt>
                <c:pt idx="566">
                  <c:v>0.70159121329803564</c:v>
                </c:pt>
                <c:pt idx="567">
                  <c:v>0.70279894768725204</c:v>
                </c:pt>
                <c:pt idx="568">
                  <c:v>0.70400675288489067</c:v>
                </c:pt>
                <c:pt idx="569">
                  <c:v>0.70521462969590643</c:v>
                </c:pt>
                <c:pt idx="570">
                  <c:v>0.70642257892574489</c:v>
                </c:pt>
                <c:pt idx="571">
                  <c:v>0.70763060138034717</c:v>
                </c:pt>
                <c:pt idx="572">
                  <c:v>0.70883869786615605</c:v>
                </c:pt>
                <c:pt idx="573">
                  <c:v>0.71004686919012128</c:v>
                </c:pt>
                <c:pt idx="574">
                  <c:v>0.71125511615970483</c:v>
                </c:pt>
                <c:pt idx="575">
                  <c:v>0.71246343958288705</c:v>
                </c:pt>
                <c:pt idx="576">
                  <c:v>0.71367184026817165</c:v>
                </c:pt>
                <c:pt idx="577">
                  <c:v>0.71488031902459181</c:v>
                </c:pt>
                <c:pt idx="578">
                  <c:v>0.71608887666171528</c:v>
                </c:pt>
                <c:pt idx="579">
                  <c:v>0.71729751398965036</c:v>
                </c:pt>
                <c:pt idx="580">
                  <c:v>0.71850623181905138</c:v>
                </c:pt>
                <c:pt idx="581">
                  <c:v>0.71971503096112421</c:v>
                </c:pt>
                <c:pt idx="582">
                  <c:v>0.72092391222763197</c:v>
                </c:pt>
                <c:pt idx="583">
                  <c:v>0.72213287643090063</c:v>
                </c:pt>
                <c:pt idx="584">
                  <c:v>0.72334192438382494</c:v>
                </c:pt>
                <c:pt idx="585">
                  <c:v>0.72455105689987365</c:v>
                </c:pt>
                <c:pt idx="586">
                  <c:v>0.72576027479309546</c:v>
                </c:pt>
                <c:pt idx="587">
                  <c:v>0.72696957887812463</c:v>
                </c:pt>
                <c:pt idx="588">
                  <c:v>0.72817896997018683</c:v>
                </c:pt>
                <c:pt idx="589">
                  <c:v>0.72938844888510446</c:v>
                </c:pt>
                <c:pt idx="590">
                  <c:v>0.73059801643930278</c:v>
                </c:pt>
                <c:pt idx="591">
                  <c:v>0.73180767344981534</c:v>
                </c:pt>
                <c:pt idx="592">
                  <c:v>0.73301742073428999</c:v>
                </c:pt>
                <c:pt idx="593">
                  <c:v>0.7342272591109944</c:v>
                </c:pt>
                <c:pt idx="594">
                  <c:v>0.73543718939882186</c:v>
                </c:pt>
                <c:pt idx="595">
                  <c:v>0.73664721241729714</c:v>
                </c:pt>
                <c:pt idx="596">
                  <c:v>0.73785732898658241</c:v>
                </c:pt>
                <c:pt idx="597">
                  <c:v>0.73906753992748264</c:v>
                </c:pt>
                <c:pt idx="598">
                  <c:v>0.74027784606145175</c:v>
                </c:pt>
                <c:pt idx="599">
                  <c:v>0.74148824821059833</c:v>
                </c:pt>
                <c:pt idx="600">
                  <c:v>0.74269874719769136</c:v>
                </c:pt>
                <c:pt idx="601">
                  <c:v>0.74390934384616636</c:v>
                </c:pt>
                <c:pt idx="602">
                  <c:v>0.74512003898013091</c:v>
                </c:pt>
                <c:pt idx="603">
                  <c:v>0.74633083342437068</c:v>
                </c:pt>
                <c:pt idx="604">
                  <c:v>0.74754172800435537</c:v>
                </c:pt>
                <c:pt idx="605">
                  <c:v>0.74875272354624456</c:v>
                </c:pt>
                <c:pt idx="606">
                  <c:v>0.74996382087689351</c:v>
                </c:pt>
                <c:pt idx="607">
                  <c:v>0.75117502082385923</c:v>
                </c:pt>
                <c:pt idx="608">
                  <c:v>0.75238632421540641</c:v>
                </c:pt>
                <c:pt idx="609">
                  <c:v>0.75359773188051338</c:v>
                </c:pt>
                <c:pt idx="610">
                  <c:v>0.75480924464887789</c:v>
                </c:pt>
                <c:pt idx="611">
                  <c:v>0.75602086335092333</c:v>
                </c:pt>
                <c:pt idx="612">
                  <c:v>0.75723258881780464</c:v>
                </c:pt>
                <c:pt idx="613">
                  <c:v>0.75844442188141425</c:v>
                </c:pt>
                <c:pt idx="614">
                  <c:v>0.75965636337438824</c:v>
                </c:pt>
                <c:pt idx="615">
                  <c:v>0.76086841413011219</c:v>
                </c:pt>
                <c:pt idx="616">
                  <c:v>0.7620805749827273</c:v>
                </c:pt>
                <c:pt idx="617">
                  <c:v>0.7632928467671366</c:v>
                </c:pt>
                <c:pt idx="618">
                  <c:v>0.76450523031901085</c:v>
                </c:pt>
                <c:pt idx="619">
                  <c:v>0.76571772647479475</c:v>
                </c:pt>
                <c:pt idx="620">
                  <c:v>0.76693033607171301</c:v>
                </c:pt>
                <c:pt idx="621">
                  <c:v>0.76814305994777632</c:v>
                </c:pt>
                <c:pt idx="622">
                  <c:v>0.76935589894178769</c:v>
                </c:pt>
                <c:pt idx="623">
                  <c:v>0.77056885389334862</c:v>
                </c:pt>
                <c:pt idx="624">
                  <c:v>0.77178192564286519</c:v>
                </c:pt>
                <c:pt idx="625">
                  <c:v>0.77299511503155416</c:v>
                </c:pt>
                <c:pt idx="626">
                  <c:v>0.77420842290144931</c:v>
                </c:pt>
                <c:pt idx="627">
                  <c:v>0.77542185009540754</c:v>
                </c:pt>
                <c:pt idx="628">
                  <c:v>0.7766353974571153</c:v>
                </c:pt>
                <c:pt idx="629">
                  <c:v>0.77784906583109448</c:v>
                </c:pt>
                <c:pt idx="630">
                  <c:v>0.7790628560627092</c:v>
                </c:pt>
                <c:pt idx="631">
                  <c:v>0.78027676899817144</c:v>
                </c:pt>
                <c:pt idx="632">
                  <c:v>0.78149080548454808</c:v>
                </c:pt>
                <c:pt idx="633">
                  <c:v>0.78270496636976639</c:v>
                </c:pt>
                <c:pt idx="634">
                  <c:v>0.78391925250262118</c:v>
                </c:pt>
                <c:pt idx="635">
                  <c:v>0.78513366473278046</c:v>
                </c:pt>
                <c:pt idx="636">
                  <c:v>0.7863482039107923</c:v>
                </c:pt>
                <c:pt idx="637">
                  <c:v>0.78756287088809085</c:v>
                </c:pt>
                <c:pt idx="638">
                  <c:v>0.78877766651700298</c:v>
                </c:pt>
                <c:pt idx="639">
                  <c:v>0.78999259165075464</c:v>
                </c:pt>
                <c:pt idx="640">
                  <c:v>0.79120764714347713</c:v>
                </c:pt>
                <c:pt idx="641">
                  <c:v>0.79242283385021395</c:v>
                </c:pt>
                <c:pt idx="642">
                  <c:v>0.79363815262692672</c:v>
                </c:pt>
                <c:pt idx="643">
                  <c:v>0.79485360433050212</c:v>
                </c:pt>
                <c:pt idx="644">
                  <c:v>0.79606918981875818</c:v>
                </c:pt>
                <c:pt idx="645">
                  <c:v>0.79728490995045087</c:v>
                </c:pt>
                <c:pt idx="646">
                  <c:v>0.7985007655852806</c:v>
                </c:pt>
                <c:pt idx="647">
                  <c:v>0.79971675758389871</c:v>
                </c:pt>
                <c:pt idx="648">
                  <c:v>0.8009328868079143</c:v>
                </c:pt>
                <c:pt idx="649">
                  <c:v>0.80214915411990062</c:v>
                </c:pt>
                <c:pt idx="650">
                  <c:v>0.80336556038340168</c:v>
                </c:pt>
                <c:pt idx="651">
                  <c:v>0.80458210646293893</c:v>
                </c:pt>
                <c:pt idx="652">
                  <c:v>0.80579879322401793</c:v>
                </c:pt>
                <c:pt idx="653">
                  <c:v>0.80701562153313511</c:v>
                </c:pt>
                <c:pt idx="654">
                  <c:v>0.80823259225778432</c:v>
                </c:pt>
                <c:pt idx="655">
                  <c:v>0.80944970626646351</c:v>
                </c:pt>
                <c:pt idx="656">
                  <c:v>0.81066696442868158</c:v>
                </c:pt>
                <c:pt idx="657">
                  <c:v>0.81188436761496519</c:v>
                </c:pt>
                <c:pt idx="658">
                  <c:v>0.81310191669686527</c:v>
                </c:pt>
                <c:pt idx="659">
                  <c:v>0.81431961254696417</c:v>
                </c:pt>
                <c:pt idx="660">
                  <c:v>0.81553745603888217</c:v>
                </c:pt>
                <c:pt idx="661">
                  <c:v>0.8167554480472845</c:v>
                </c:pt>
                <c:pt idx="662">
                  <c:v>0.81797358944788801</c:v>
                </c:pt>
                <c:pt idx="663">
                  <c:v>0.81919188111746832</c:v>
                </c:pt>
                <c:pt idx="664">
                  <c:v>0.82041032393386648</c:v>
                </c:pt>
                <c:pt idx="665">
                  <c:v>0.82162891877599598</c:v>
                </c:pt>
                <c:pt idx="666">
                  <c:v>0.82284766652384955</c:v>
                </c:pt>
                <c:pt idx="667">
                  <c:v>0.82406656805850653</c:v>
                </c:pt>
                <c:pt idx="668">
                  <c:v>0.82528562426213936</c:v>
                </c:pt>
                <c:pt idx="669">
                  <c:v>0.82650483601802094</c:v>
                </c:pt>
                <c:pt idx="670">
                  <c:v>0.82772420421053128</c:v>
                </c:pt>
                <c:pt idx="671">
                  <c:v>0.82894372972516506</c:v>
                </c:pt>
                <c:pt idx="672">
                  <c:v>0.83016341344853828</c:v>
                </c:pt>
                <c:pt idx="673">
                  <c:v>0.8313832562683956</c:v>
                </c:pt>
                <c:pt idx="674">
                  <c:v>0.83260325907361721</c:v>
                </c:pt>
                <c:pt idx="675">
                  <c:v>0.83382342275422627</c:v>
                </c:pt>
                <c:pt idx="676">
                  <c:v>0.83504374820139593</c:v>
                </c:pt>
                <c:pt idx="677">
                  <c:v>0.83626423630745628</c:v>
                </c:pt>
                <c:pt idx="678">
                  <c:v>0.83748488796590204</c:v>
                </c:pt>
                <c:pt idx="679">
                  <c:v>0.83870570407139955</c:v>
                </c:pt>
                <c:pt idx="680">
                  <c:v>0.83992668551979377</c:v>
                </c:pt>
                <c:pt idx="681">
                  <c:v>0.84114783320811604</c:v>
                </c:pt>
                <c:pt idx="682">
                  <c:v>0.84236914803459118</c:v>
                </c:pt>
                <c:pt idx="683">
                  <c:v>0.84359063089864461</c:v>
                </c:pt>
                <c:pt idx="684">
                  <c:v>0.84481228270090991</c:v>
                </c:pt>
                <c:pt idx="685">
                  <c:v>0.84603410434323634</c:v>
                </c:pt>
                <c:pt idx="686">
                  <c:v>0.84725609672869606</c:v>
                </c:pt>
                <c:pt idx="687">
                  <c:v>0.84847826076159139</c:v>
                </c:pt>
                <c:pt idx="688">
                  <c:v>0.84970059734746273</c:v>
                </c:pt>
                <c:pt idx="689">
                  <c:v>0.85092310739309551</c:v>
                </c:pt>
                <c:pt idx="690">
                  <c:v>0.85214579180652805</c:v>
                </c:pt>
                <c:pt idx="691">
                  <c:v>0.85336865149705898</c:v>
                </c:pt>
                <c:pt idx="692">
                  <c:v>0.85459168737525493</c:v>
                </c:pt>
                <c:pt idx="693">
                  <c:v>0.85581490035295771</c:v>
                </c:pt>
                <c:pt idx="694">
                  <c:v>0.85703829134329246</c:v>
                </c:pt>
                <c:pt idx="695">
                  <c:v>0.85826186126067483</c:v>
                </c:pt>
                <c:pt idx="696">
                  <c:v>0.859485611020819</c:v>
                </c:pt>
                <c:pt idx="697">
                  <c:v>0.86070954154074508</c:v>
                </c:pt>
                <c:pt idx="698">
                  <c:v>0.86193365373878694</c:v>
                </c:pt>
                <c:pt idx="699">
                  <c:v>0.86315794853460004</c:v>
                </c:pt>
                <c:pt idx="700">
                  <c:v>0.86438242684916899</c:v>
                </c:pt>
                <c:pt idx="701">
                  <c:v>0.86560708960481558</c:v>
                </c:pt>
                <c:pt idx="702">
                  <c:v>0.8668319377252065</c:v>
                </c:pt>
                <c:pt idx="703">
                  <c:v>0.86805697213536115</c:v>
                </c:pt>
                <c:pt idx="704">
                  <c:v>0.86928219376165961</c:v>
                </c:pt>
                <c:pt idx="705">
                  <c:v>0.87050760353185042</c:v>
                </c:pt>
                <c:pt idx="706">
                  <c:v>0.87173320237505869</c:v>
                </c:pt>
                <c:pt idx="707">
                  <c:v>0.87295899122179399</c:v>
                </c:pt>
                <c:pt idx="708">
                  <c:v>0.8741849710039582</c:v>
                </c:pt>
                <c:pt idx="709">
                  <c:v>0.87541114265485387</c:v>
                </c:pt>
                <c:pt idx="710">
                  <c:v>0.87663750710919197</c:v>
                </c:pt>
                <c:pt idx="711">
                  <c:v>0.87786406530310002</c:v>
                </c:pt>
                <c:pt idx="712">
                  <c:v>0.87909081817413037</c:v>
                </c:pt>
                <c:pt idx="713">
                  <c:v>0.88031776666126826</c:v>
                </c:pt>
                <c:pt idx="714">
                  <c:v>0.88154491170493987</c:v>
                </c:pt>
                <c:pt idx="715">
                  <c:v>0.88277225424702066</c:v>
                </c:pt>
                <c:pt idx="716">
                  <c:v>0.88399979523084371</c:v>
                </c:pt>
                <c:pt idx="717">
                  <c:v>0.88522753560120759</c:v>
                </c:pt>
                <c:pt idx="718">
                  <c:v>0.88645547630438526</c:v>
                </c:pt>
                <c:pt idx="719">
                  <c:v>0.8876836182881318</c:v>
                </c:pt>
                <c:pt idx="720">
                  <c:v>0.88891196250169324</c:v>
                </c:pt>
                <c:pt idx="721">
                  <c:v>0.8901405098958145</c:v>
                </c:pt>
                <c:pt idx="722">
                  <c:v>0.8913692614227483</c:v>
                </c:pt>
                <c:pt idx="723">
                  <c:v>0.89259821803626327</c:v>
                </c:pt>
                <c:pt idx="724">
                  <c:v>0.89382738069165246</c:v>
                </c:pt>
                <c:pt idx="725">
                  <c:v>0.89505675034574217</c:v>
                </c:pt>
                <c:pt idx="726">
                  <c:v>0.89628632795690011</c:v>
                </c:pt>
                <c:pt idx="727">
                  <c:v>0.8975161144850442</c:v>
                </c:pt>
                <c:pt idx="728">
                  <c:v>0.89874611089165113</c:v>
                </c:pt>
                <c:pt idx="729">
                  <c:v>0.8999763181397652</c:v>
                </c:pt>
                <c:pt idx="730">
                  <c:v>0.90120673719400668</c:v>
                </c:pt>
                <c:pt idx="731">
                  <c:v>0.90243736902058069</c:v>
                </c:pt>
                <c:pt idx="732">
                  <c:v>0.90366821458728608</c:v>
                </c:pt>
                <c:pt idx="733">
                  <c:v>0.90489927486352406</c:v>
                </c:pt>
                <c:pt idx="734">
                  <c:v>0.90613055082030713</c:v>
                </c:pt>
                <c:pt idx="735">
                  <c:v>0.90736204343026783</c:v>
                </c:pt>
                <c:pt idx="736">
                  <c:v>0.9085937536676677</c:v>
                </c:pt>
                <c:pt idx="737">
                  <c:v>0.90982568250840623</c:v>
                </c:pt>
                <c:pt idx="738">
                  <c:v>0.91105783093002979</c:v>
                </c:pt>
                <c:pt idx="739">
                  <c:v>0.91229019991174076</c:v>
                </c:pt>
                <c:pt idx="740">
                  <c:v>0.91352279043440621</c:v>
                </c:pt>
                <c:pt idx="741">
                  <c:v>0.9147556034805675</c:v>
                </c:pt>
                <c:pt idx="742">
                  <c:v>0.91598864003444891</c:v>
                </c:pt>
                <c:pt idx="743">
                  <c:v>0.91722190108196722</c:v>
                </c:pt>
                <c:pt idx="744">
                  <c:v>0.91845538761074041</c:v>
                </c:pt>
                <c:pt idx="745">
                  <c:v>0.91968910061009745</c:v>
                </c:pt>
                <c:pt idx="746">
                  <c:v>0.92092304107108702</c:v>
                </c:pt>
                <c:pt idx="747">
                  <c:v>0.9221572099864872</c:v>
                </c:pt>
                <c:pt idx="748">
                  <c:v>0.92339160835081457</c:v>
                </c:pt>
                <c:pt idx="749">
                  <c:v>0.92462623716033387</c:v>
                </c:pt>
                <c:pt idx="750">
                  <c:v>0.9258610974130671</c:v>
                </c:pt>
                <c:pt idx="751">
                  <c:v>0.92709619010880306</c:v>
                </c:pt>
                <c:pt idx="752">
                  <c:v>0.92833151624910704</c:v>
                </c:pt>
                <c:pt idx="753">
                  <c:v>0.92956707683733009</c:v>
                </c:pt>
                <c:pt idx="754">
                  <c:v>0.93080287287861874</c:v>
                </c:pt>
                <c:pt idx="755">
                  <c:v>0.93203890537992462</c:v>
                </c:pt>
                <c:pt idx="756">
                  <c:v>0.93327517535001403</c:v>
                </c:pt>
                <c:pt idx="757">
                  <c:v>0.9345116837994778</c:v>
                </c:pt>
                <c:pt idx="758">
                  <c:v>0.93574843174074085</c:v>
                </c:pt>
                <c:pt idx="759">
                  <c:v>0.93698542018807207</c:v>
                </c:pt>
                <c:pt idx="760">
                  <c:v>0.9382226501575941</c:v>
                </c:pt>
                <c:pt idx="761">
                  <c:v>0.93946012266729317</c:v>
                </c:pt>
                <c:pt idx="762">
                  <c:v>0.94069783873702906</c:v>
                </c:pt>
                <c:pt idx="763">
                  <c:v>0.94193579938854499</c:v>
                </c:pt>
                <c:pt idx="764">
                  <c:v>0.94317400564547771</c:v>
                </c:pt>
                <c:pt idx="765">
                  <c:v>0.9444124585333673</c:v>
                </c:pt>
                <c:pt idx="766">
                  <c:v>0.94565115907966768</c:v>
                </c:pt>
                <c:pt idx="767">
                  <c:v>0.9468901083137562</c:v>
                </c:pt>
                <c:pt idx="768">
                  <c:v>0.94812930726694422</c:v>
                </c:pt>
                <c:pt idx="769">
                  <c:v>0.94936875697248702</c:v>
                </c:pt>
                <c:pt idx="770">
                  <c:v>0.95060845846559439</c:v>
                </c:pt>
                <c:pt idx="771">
                  <c:v>0.95184841278344046</c:v>
                </c:pt>
                <c:pt idx="772">
                  <c:v>0.95308862096517455</c:v>
                </c:pt>
                <c:pt idx="773">
                  <c:v>0.95432908405193129</c:v>
                </c:pt>
                <c:pt idx="774">
                  <c:v>0.95556980308684092</c:v>
                </c:pt>
                <c:pt idx="775">
                  <c:v>0.95681077911504009</c:v>
                </c:pt>
                <c:pt idx="776">
                  <c:v>0.95805201318368205</c:v>
                </c:pt>
                <c:pt idx="777">
                  <c:v>0.95929350634194765</c:v>
                </c:pt>
                <c:pt idx="778">
                  <c:v>0.96053525964105546</c:v>
                </c:pt>
                <c:pt idx="779">
                  <c:v>0.96177727413427283</c:v>
                </c:pt>
                <c:pt idx="780">
                  <c:v>0.96301955087692648</c:v>
                </c:pt>
                <c:pt idx="781">
                  <c:v>0.96426209092641313</c:v>
                </c:pt>
                <c:pt idx="782">
                  <c:v>0.9655048953422104</c:v>
                </c:pt>
                <c:pt idx="783">
                  <c:v>0.9667479651858879</c:v>
                </c:pt>
                <c:pt idx="784">
                  <c:v>0.96799130152111768</c:v>
                </c:pt>
                <c:pt idx="785">
                  <c:v>0.96923490541368562</c:v>
                </c:pt>
                <c:pt idx="786">
                  <c:v>0.97047877793150217</c:v>
                </c:pt>
                <c:pt idx="787">
                  <c:v>0.97172292014461359</c:v>
                </c:pt>
                <c:pt idx="788">
                  <c:v>0.97296733312521277</c:v>
                </c:pt>
                <c:pt idx="789">
                  <c:v>0.97421201794765078</c:v>
                </c:pt>
                <c:pt idx="790">
                  <c:v>0.9754569756884478</c:v>
                </c:pt>
                <c:pt idx="791">
                  <c:v>0.97670220742630454</c:v>
                </c:pt>
                <c:pt idx="792">
                  <c:v>0.97794771424211335</c:v>
                </c:pt>
                <c:pt idx="793">
                  <c:v>0.97919349721896976</c:v>
                </c:pt>
                <c:pt idx="794">
                  <c:v>0.98043955744218381</c:v>
                </c:pt>
                <c:pt idx="795">
                  <c:v>0.98168589599929168</c:v>
                </c:pt>
                <c:pt idx="796">
                  <c:v>0.98293251398006709</c:v>
                </c:pt>
                <c:pt idx="797">
                  <c:v>0.98417941247653273</c:v>
                </c:pt>
                <c:pt idx="798">
                  <c:v>0.98542659258297216</c:v>
                </c:pt>
                <c:pt idx="799">
                  <c:v>0.98667405539594144</c:v>
                </c:pt>
                <c:pt idx="800">
                  <c:v>0.98792180201428059</c:v>
                </c:pt>
                <c:pt idx="801">
                  <c:v>0.98916983353912591</c:v>
                </c:pt>
                <c:pt idx="802">
                  <c:v>0.99041815107392128</c:v>
                </c:pt>
                <c:pt idx="803">
                  <c:v>0.99166675572443053</c:v>
                </c:pt>
                <c:pt idx="804">
                  <c:v>0.99291564859874903</c:v>
                </c:pt>
                <c:pt idx="805">
                  <c:v>0.99416483080731588</c:v>
                </c:pt>
                <c:pt idx="806">
                  <c:v>0.99541430346292603</c:v>
                </c:pt>
                <c:pt idx="807">
                  <c:v>0.99666406768074245</c:v>
                </c:pt>
                <c:pt idx="808">
                  <c:v>0.99791412457830808</c:v>
                </c:pt>
                <c:pt idx="809">
                  <c:v>0.99916447527555829</c:v>
                </c:pt>
                <c:pt idx="810">
                  <c:v>1.0004151208948333</c:v>
                </c:pt>
                <c:pt idx="811">
                  <c:v>1.0016660625608902</c:v>
                </c:pt>
                <c:pt idx="812">
                  <c:v>1.0029173014009156</c:v>
                </c:pt>
                <c:pt idx="813">
                  <c:v>1.004168838544538</c:v>
                </c:pt>
                <c:pt idx="814">
                  <c:v>1.0054206751238406</c:v>
                </c:pt>
                <c:pt idx="815">
                  <c:v>1.0066728122733737</c:v>
                </c:pt>
                <c:pt idx="816">
                  <c:v>1.0079252511301675</c:v>
                </c:pt>
                <c:pt idx="817">
                  <c:v>1.0091779928337445</c:v>
                </c:pt>
                <c:pt idx="818">
                  <c:v>1.0104310385261326</c:v>
                </c:pt>
                <c:pt idx="819">
                  <c:v>1.0116843893518779</c:v>
                </c:pt>
                <c:pt idx="820">
                  <c:v>1.0129380464580577</c:v>
                </c:pt>
                <c:pt idx="821">
                  <c:v>1.0141920109942935</c:v>
                </c:pt>
                <c:pt idx="822">
                  <c:v>1.0154462841127636</c:v>
                </c:pt>
                <c:pt idx="823">
                  <c:v>1.0167008669682167</c:v>
                </c:pt>
                <c:pt idx="824">
                  <c:v>1.017955760717985</c:v>
                </c:pt>
                <c:pt idx="825">
                  <c:v>1.0192109665219973</c:v>
                </c:pt>
                <c:pt idx="826">
                  <c:v>1.0204664855427923</c:v>
                </c:pt>
                <c:pt idx="827">
                  <c:v>1.0217223189455322</c:v>
                </c:pt>
                <c:pt idx="828">
                  <c:v>1.0229784678980161</c:v>
                </c:pt>
                <c:pt idx="829">
                  <c:v>1.0242349335706931</c:v>
                </c:pt>
                <c:pt idx="830">
                  <c:v>1.0254917171366762</c:v>
                </c:pt>
                <c:pt idx="831">
                  <c:v>1.026748819771756</c:v>
                </c:pt>
                <c:pt idx="832">
                  <c:v>1.0280062426544143</c:v>
                </c:pt>
                <c:pt idx="833">
                  <c:v>1.029263986965838</c:v>
                </c:pt>
                <c:pt idx="834">
                  <c:v>1.0305220538899327</c:v>
                </c:pt>
                <c:pt idx="835">
                  <c:v>1.0312215152853419</c:v>
                </c:pt>
                <c:pt idx="836">
                  <c:v>1.0319209766807511</c:v>
                </c:pt>
                <c:pt idx="837">
                  <c:v>1.0326204380761603</c:v>
                </c:pt>
                <c:pt idx="838">
                  <c:v>1.0333198994715695</c:v>
                </c:pt>
                <c:pt idx="839">
                  <c:v>1.0340193608669788</c:v>
                </c:pt>
                <c:pt idx="840">
                  <c:v>1.034718822262388</c:v>
                </c:pt>
                <c:pt idx="841">
                  <c:v>1.0354182836577972</c:v>
                </c:pt>
                <c:pt idx="842">
                  <c:v>1.0361177450532064</c:v>
                </c:pt>
                <c:pt idx="843">
                  <c:v>1.0368172064486156</c:v>
                </c:pt>
                <c:pt idx="844">
                  <c:v>1.0375166678440249</c:v>
                </c:pt>
                <c:pt idx="845">
                  <c:v>1.0382161292394341</c:v>
                </c:pt>
                <c:pt idx="846">
                  <c:v>1.0389155906348433</c:v>
                </c:pt>
                <c:pt idx="847">
                  <c:v>1.0396150520302525</c:v>
                </c:pt>
                <c:pt idx="848">
                  <c:v>1.0403145134256617</c:v>
                </c:pt>
                <c:pt idx="849">
                  <c:v>1.0410139748210709</c:v>
                </c:pt>
                <c:pt idx="850">
                  <c:v>1.0417134362164802</c:v>
                </c:pt>
                <c:pt idx="851">
                  <c:v>1.0424128976118894</c:v>
                </c:pt>
                <c:pt idx="852">
                  <c:v>1.0431123590072986</c:v>
                </c:pt>
                <c:pt idx="853">
                  <c:v>1.0438118204027078</c:v>
                </c:pt>
                <c:pt idx="854">
                  <c:v>1.044511281798117</c:v>
                </c:pt>
                <c:pt idx="855">
                  <c:v>1.0452107431935262</c:v>
                </c:pt>
                <c:pt idx="856">
                  <c:v>1.0459102045889355</c:v>
                </c:pt>
                <c:pt idx="857">
                  <c:v>1.0466096659843447</c:v>
                </c:pt>
                <c:pt idx="858">
                  <c:v>1.0473091273797539</c:v>
                </c:pt>
                <c:pt idx="859">
                  <c:v>1.0480085887751631</c:v>
                </c:pt>
                <c:pt idx="860">
                  <c:v>1.0487080501705723</c:v>
                </c:pt>
                <c:pt idx="861">
                  <c:v>1.0494075115659816</c:v>
                </c:pt>
                <c:pt idx="862">
                  <c:v>1.0501069729613908</c:v>
                </c:pt>
                <c:pt idx="863">
                  <c:v>1.0508064343568</c:v>
                </c:pt>
                <c:pt idx="864">
                  <c:v>1.0515058957522092</c:v>
                </c:pt>
                <c:pt idx="865">
                  <c:v>1.0522053571476184</c:v>
                </c:pt>
                <c:pt idx="866">
                  <c:v>1.0529048185430276</c:v>
                </c:pt>
                <c:pt idx="867">
                  <c:v>1.0536042799384369</c:v>
                </c:pt>
                <c:pt idx="868">
                  <c:v>1.0543037413338461</c:v>
                </c:pt>
                <c:pt idx="869">
                  <c:v>1.0550032027292553</c:v>
                </c:pt>
                <c:pt idx="870">
                  <c:v>1.0557026641246645</c:v>
                </c:pt>
                <c:pt idx="871">
                  <c:v>1.0564021255200737</c:v>
                </c:pt>
                <c:pt idx="872">
                  <c:v>1.0571015869154829</c:v>
                </c:pt>
                <c:pt idx="873">
                  <c:v>1.0578010483108922</c:v>
                </c:pt>
                <c:pt idx="874">
                  <c:v>1.0585005097063014</c:v>
                </c:pt>
                <c:pt idx="875">
                  <c:v>1.0591999711017106</c:v>
                </c:pt>
                <c:pt idx="876">
                  <c:v>1.0598994324971198</c:v>
                </c:pt>
                <c:pt idx="877">
                  <c:v>1.060598893892529</c:v>
                </c:pt>
                <c:pt idx="878">
                  <c:v>1.0612983552879383</c:v>
                </c:pt>
                <c:pt idx="879">
                  <c:v>1.0619978166833475</c:v>
                </c:pt>
                <c:pt idx="880">
                  <c:v>1.0626972780787567</c:v>
                </c:pt>
                <c:pt idx="881">
                  <c:v>1.0633967394741659</c:v>
                </c:pt>
                <c:pt idx="882">
                  <c:v>1.0640962008695751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454.60116852204317</c:v>
                </c:pt>
                <c:pt idx="2">
                  <c:v>669.31142030393164</c:v>
                </c:pt>
                <c:pt idx="3">
                  <c:v>804.32392214721449</c:v>
                </c:pt>
                <c:pt idx="4">
                  <c:v>893.51978467958452</c:v>
                </c:pt>
                <c:pt idx="5">
                  <c:v>953.9788565920519</c:v>
                </c:pt>
                <c:pt idx="6">
                  <c:v>995.66364513250801</c:v>
                </c:pt>
                <c:pt idx="7">
                  <c:v>1024.7930438574595</c:v>
                </c:pt>
                <c:pt idx="8">
                  <c:v>1045.4001141313968</c:v>
                </c:pt>
                <c:pt idx="9">
                  <c:v>1060.1631951482286</c:v>
                </c:pt>
                <c:pt idx="10">
                  <c:v>1070.8892106536107</c:v>
                </c:pt>
                <c:pt idx="11">
                  <c:v>1078.8106634149487</c:v>
                </c:pt>
                <c:pt idx="12">
                  <c:v>1084.7749956622056</c:v>
                </c:pt>
                <c:pt idx="13">
                  <c:v>1089.368428823969</c:v>
                </c:pt>
                <c:pt idx="14">
                  <c:v>1092.9984181983707</c:v>
                </c:pt>
                <c:pt idx="15">
                  <c:v>1095.9492678805636</c:v>
                </c:pt>
                <c:pt idx="16">
                  <c:v>1098.4200031081241</c:v>
                </c:pt>
                <c:pt idx="17">
                  <c:v>1100.5503480666512</c:v>
                </c:pt>
                <c:pt idx="18">
                  <c:v>1102.4386458304957</c:v>
                </c:pt>
                <c:pt idx="19">
                  <c:v>1104.1542760161569</c:v>
                </c:pt>
                <c:pt idx="20">
                  <c:v>1105.7462919468392</c:v>
                </c:pt>
                <c:pt idx="21">
                  <c:v>1107.2494475074418</c:v>
                </c:pt>
                <c:pt idx="22">
                  <c:v>1108.688414376006</c:v>
                </c:pt>
                <c:pt idx="23">
                  <c:v>1110.0807404339928</c:v>
                </c:pt>
                <c:pt idx="24">
                  <c:v>1111.4389299166542</c:v>
                </c:pt>
                <c:pt idx="25">
                  <c:v>1112.7719092025068</c:v>
                </c:pt>
                <c:pt idx="26">
                  <c:v>1114.0860618144191</c:v>
                </c:pt>
                <c:pt idx="27">
                  <c:v>1115.3859606817252</c:v>
                </c:pt>
                <c:pt idx="28">
                  <c:v>1116.6748872006274</c:v>
                </c:pt>
                <c:pt idx="29">
                  <c:v>1117.9551998555844</c:v>
                </c:pt>
                <c:pt idx="30">
                  <c:v>1119.2285964747059</c:v>
                </c:pt>
                <c:pt idx="31">
                  <c:v>1120.4963011470829</c:v>
                </c:pt>
                <c:pt idx="32">
                  <c:v>1121.7591976769791</c:v>
                </c:pt>
                <c:pt idx="33">
                  <c:v>1123.0179250307222</c:v>
                </c:pt>
                <c:pt idx="34">
                  <c:v>1124.2729457195085</c:v>
                </c:pt>
                <c:pt idx="35">
                  <c:v>1125.5245948726638</c:v>
                </c:pt>
                <c:pt idx="36">
                  <c:v>1126.7731155138283</c:v>
                </c:pt>
                <c:pt idx="37">
                  <c:v>1128.0186839610476</c:v>
                </c:pt>
                <c:pt idx="38">
                  <c:v>1129.2614281449132</c:v>
                </c:pt>
                <c:pt idx="39">
                  <c:v>1130.5014408417769</c:v>
                </c:pt>
                <c:pt idx="40">
                  <c:v>1131.7387892472821</c:v>
                </c:pt>
                <c:pt idx="41">
                  <c:v>1132.9735219159948</c:v>
                </c:pt>
                <c:pt idx="42">
                  <c:v>1134.2056737965561</c:v>
                </c:pt>
                <c:pt idx="43">
                  <c:v>1135.4352698922391</c:v>
                </c:pt>
                <c:pt idx="44">
                  <c:v>1136.662327927655</c:v>
                </c:pt>
                <c:pt idx="45">
                  <c:v>1137.8868602912673</c:v>
                </c:pt>
                <c:pt idx="46">
                  <c:v>1139.1088754555913</c:v>
                </c:pt>
                <c:pt idx="47">
                  <c:v>1140.3283790147771</c:v>
                </c:pt>
                <c:pt idx="48">
                  <c:v>1141.5453744454296</c:v>
                </c:pt>
                <c:pt idx="49">
                  <c:v>1142.759863664211</c:v>
                </c:pt>
                <c:pt idx="50">
                  <c:v>1143.9718474379727</c:v>
                </c:pt>
                <c:pt idx="51">
                  <c:v>1145.1813256853704</c:v>
                </c:pt>
                <c:pt idx="52">
                  <c:v>1146.3882976980772</c:v>
                </c:pt>
                <c:pt idx="53">
                  <c:v>1147.5927623056953</c:v>
                </c:pt>
                <c:pt idx="54">
                  <c:v>1148.7947179965481</c:v>
                </c:pt>
                <c:pt idx="55">
                  <c:v>1149.9941630071121</c:v>
                </c:pt>
                <c:pt idx="56">
                  <c:v>1151.1910953885006</c:v>
                </c:pt>
                <c:pt idx="57">
                  <c:v>1152.3855130554875</c:v>
                </c:pt>
                <c:pt idx="58">
                  <c:v>1153.5774138237903</c:v>
                </c:pt>
                <c:pt idx="59">
                  <c:v>1154.7667954363781</c:v>
                </c:pt>
                <c:pt idx="60">
                  <c:v>1155.9536555844836</c:v>
                </c:pt>
                <c:pt idx="61">
                  <c:v>1157.1379919220758</c:v>
                </c:pt>
                <c:pt idx="62">
                  <c:v>1158.3198020777186</c:v>
                </c:pt>
                <c:pt idx="63">
                  <c:v>1159.4990836623836</c:v>
                </c:pt>
                <c:pt idx="64">
                  <c:v>1160.6758342768828</c:v>
                </c:pt>
                <c:pt idx="65">
                  <c:v>1161.8500515149872</c:v>
                </c:pt>
                <c:pt idx="66">
                  <c:v>1163.0217329683878</c:v>
                </c:pt>
                <c:pt idx="67">
                  <c:v>1164.1908762286357</c:v>
                </c:pt>
                <c:pt idx="68">
                  <c:v>1165.357478889295</c:v>
                </c:pt>
                <c:pt idx="69">
                  <c:v>1166.5215385472488</c:v>
                </c:pt>
                <c:pt idx="70">
                  <c:v>1167.68305280454</c:v>
                </c:pt>
                <c:pt idx="71">
                  <c:v>1168.842019268171</c:v>
                </c:pt>
                <c:pt idx="72">
                  <c:v>1169.9984355515201</c:v>
                </c:pt>
                <c:pt idx="73">
                  <c:v>1171.1522992746955</c:v>
                </c:pt>
                <c:pt idx="74">
                  <c:v>1172.3036080644088</c:v>
                </c:pt>
                <c:pt idx="75">
                  <c:v>1173.4523595549654</c:v>
                </c:pt>
                <c:pt idx="76">
                  <c:v>1174.5985513877984</c:v>
                </c:pt>
                <c:pt idx="77">
                  <c:v>1175.7421812121361</c:v>
                </c:pt>
                <c:pt idx="78">
                  <c:v>1176.8832466847953</c:v>
                </c:pt>
                <c:pt idx="79">
                  <c:v>1178.0217454702677</c:v>
                </c:pt>
                <c:pt idx="80">
                  <c:v>1179.1576752409962</c:v>
                </c:pt>
                <c:pt idx="81">
                  <c:v>1180.2910336771124</c:v>
                </c:pt>
                <c:pt idx="82">
                  <c:v>1181.4218184666215</c:v>
                </c:pt>
                <c:pt idx="83">
                  <c:v>1182.5500273056093</c:v>
                </c:pt>
                <c:pt idx="84">
                  <c:v>1183.6756578978082</c:v>
                </c:pt>
                <c:pt idx="85">
                  <c:v>1184.7987079547831</c:v>
                </c:pt>
                <c:pt idx="86">
                  <c:v>1185.9191751961898</c:v>
                </c:pt>
                <c:pt idx="87">
                  <c:v>1187.0370573495916</c:v>
                </c:pt>
                <c:pt idx="88">
                  <c:v>1188.1523521501745</c:v>
                </c:pt>
                <c:pt idx="89">
                  <c:v>1189.2650573408146</c:v>
                </c:pt>
                <c:pt idx="90">
                  <c:v>1190.3751706727471</c:v>
                </c:pt>
                <c:pt idx="91">
                  <c:v>1191.4826899045934</c:v>
                </c:pt>
                <c:pt idx="92">
                  <c:v>1192.587612802922</c:v>
                </c:pt>
                <c:pt idx="93">
                  <c:v>1193.6899371421291</c:v>
                </c:pt>
                <c:pt idx="94">
                  <c:v>1194.7896607042333</c:v>
                </c:pt>
                <c:pt idx="95">
                  <c:v>1195.886781279017</c:v>
                </c:pt>
                <c:pt idx="96">
                  <c:v>1196.9812966641748</c:v>
                </c:pt>
                <c:pt idx="97">
                  <c:v>1198.0732046648325</c:v>
                </c:pt>
                <c:pt idx="98">
                  <c:v>1199.162503094022</c:v>
                </c:pt>
                <c:pt idx="99">
                  <c:v>1200.2491897722371</c:v>
                </c:pt>
                <c:pt idx="100">
                  <c:v>1201.3332625277696</c:v>
                </c:pt>
                <c:pt idx="101">
                  <c:v>1202.4147191967309</c:v>
                </c:pt>
                <c:pt idx="102">
                  <c:v>1203.4935576223825</c:v>
                </c:pt>
                <c:pt idx="103">
                  <c:v>1204.5697756560457</c:v>
                </c:pt>
                <c:pt idx="104">
                  <c:v>1205.6433711562836</c:v>
                </c:pt>
                <c:pt idx="105">
                  <c:v>1206.7143419893703</c:v>
                </c:pt>
                <c:pt idx="106">
                  <c:v>1207.7826860291134</c:v>
                </c:pt>
                <c:pt idx="107">
                  <c:v>1208.848401156843</c:v>
                </c:pt>
                <c:pt idx="108">
                  <c:v>1209.9114852613379</c:v>
                </c:pt>
                <c:pt idx="109">
                  <c:v>1210.9719362390458</c:v>
                </c:pt>
                <c:pt idx="110">
                  <c:v>1212.0297519936262</c:v>
                </c:pt>
                <c:pt idx="111">
                  <c:v>1213.0849304362805</c:v>
                </c:pt>
                <c:pt idx="112">
                  <c:v>1214.1374694858764</c:v>
                </c:pt>
                <c:pt idx="113">
                  <c:v>1215.1873670682055</c:v>
                </c:pt>
                <c:pt idx="114">
                  <c:v>1216.2346211170891</c:v>
                </c:pt>
                <c:pt idx="115">
                  <c:v>1217.279229573269</c:v>
                </c:pt>
                <c:pt idx="116">
                  <c:v>1218.3211903848187</c:v>
                </c:pt>
                <c:pt idx="117">
                  <c:v>1219.3605015075862</c:v>
                </c:pt>
                <c:pt idx="118">
                  <c:v>1220.3971609043144</c:v>
                </c:pt>
                <c:pt idx="119">
                  <c:v>1221.4311665453554</c:v>
                </c:pt>
                <c:pt idx="120">
                  <c:v>1222.4625164081829</c:v>
                </c:pt>
                <c:pt idx="121">
                  <c:v>1223.4912084774969</c:v>
                </c:pt>
                <c:pt idx="122">
                  <c:v>1224.5172407455614</c:v>
                </c:pt>
                <c:pt idx="123">
                  <c:v>1225.5406112115647</c:v>
                </c:pt>
                <c:pt idx="124">
                  <c:v>1226.5613178820108</c:v>
                </c:pt>
                <c:pt idx="125">
                  <c:v>1227.5793587707251</c:v>
                </c:pt>
                <c:pt idx="126">
                  <c:v>1228.5947318987176</c:v>
                </c:pt>
                <c:pt idx="127">
                  <c:v>1229.6074352939454</c:v>
                </c:pt>
                <c:pt idx="128">
                  <c:v>1230.6174669918939</c:v>
                </c:pt>
                <c:pt idx="129">
                  <c:v>1231.6248250348824</c:v>
                </c:pt>
                <c:pt idx="130">
                  <c:v>1232.6295074724269</c:v>
                </c:pt>
                <c:pt idx="131">
                  <c:v>1233.6315123613354</c:v>
                </c:pt>
                <c:pt idx="132">
                  <c:v>1234.6308377652658</c:v>
                </c:pt>
                <c:pt idx="133">
                  <c:v>1235.6274817552071</c:v>
                </c:pt>
                <c:pt idx="134">
                  <c:v>1236.6214424088541</c:v>
                </c:pt>
                <c:pt idx="135">
                  <c:v>1237.6127178114264</c:v>
                </c:pt>
                <c:pt idx="136">
                  <c:v>1238.6013060548007</c:v>
                </c:pt>
                <c:pt idx="137">
                  <c:v>1239.5872052379589</c:v>
                </c:pt>
                <c:pt idx="138">
                  <c:v>1240.5704134670502</c:v>
                </c:pt>
                <c:pt idx="139">
                  <c:v>1241.5509288549106</c:v>
                </c:pt>
                <c:pt idx="140">
                  <c:v>1242.5287495217488</c:v>
                </c:pt>
                <c:pt idx="141">
                  <c:v>1243.5038735942728</c:v>
                </c:pt>
                <c:pt idx="142">
                  <c:v>1244.4762992063725</c:v>
                </c:pt>
                <c:pt idx="143">
                  <c:v>1245.4460244989634</c:v>
                </c:pt>
                <c:pt idx="144">
                  <c:v>1246.4130476196628</c:v>
                </c:pt>
                <c:pt idx="145">
                  <c:v>1247.3773667230789</c:v>
                </c:pt>
                <c:pt idx="146">
                  <c:v>1248.3389799707243</c:v>
                </c:pt>
                <c:pt idx="147">
                  <c:v>1249.2978855308538</c:v>
                </c:pt>
                <c:pt idx="148">
                  <c:v>1250.2540815787147</c:v>
                </c:pt>
                <c:pt idx="149">
                  <c:v>1251.2075662963264</c:v>
                </c:pt>
                <c:pt idx="150">
                  <c:v>1252.1583378724674</c:v>
                </c:pt>
                <c:pt idx="151">
                  <c:v>1253.1063945027925</c:v>
                </c:pt>
                <c:pt idx="152">
                  <c:v>1254.0517343897377</c:v>
                </c:pt>
                <c:pt idx="153">
                  <c:v>1254.9943557425017</c:v>
                </c:pt>
                <c:pt idx="154">
                  <c:v>1255.9342567770468</c:v>
                </c:pt>
                <c:pt idx="155">
                  <c:v>1256.8714357160056</c:v>
                </c:pt>
                <c:pt idx="156">
                  <c:v>1257.805890788926</c:v>
                </c:pt>
                <c:pt idx="157">
                  <c:v>1258.7376202318228</c:v>
                </c:pt>
                <c:pt idx="158">
                  <c:v>1259.666622287634</c:v>
                </c:pt>
                <c:pt idx="159">
                  <c:v>1260.5928952058159</c:v>
                </c:pt>
                <c:pt idx="160">
                  <c:v>1261.5164372426734</c:v>
                </c:pt>
                <c:pt idx="161">
                  <c:v>1262.437246661065</c:v>
                </c:pt>
                <c:pt idx="162">
                  <c:v>1263.3553217303436</c:v>
                </c:pt>
                <c:pt idx="163">
                  <c:v>1264.2706607268035</c:v>
                </c:pt>
                <c:pt idx="164">
                  <c:v>1265.183261933169</c:v>
                </c:pt>
                <c:pt idx="165">
                  <c:v>1266.0931236387255</c:v>
                </c:pt>
                <c:pt idx="166">
                  <c:v>1267.0002441394522</c:v>
                </c:pt>
                <c:pt idx="167">
                  <c:v>1267.9046217379077</c:v>
                </c:pt>
                <c:pt idx="168">
                  <c:v>1268.8062547431455</c:v>
                </c:pt>
                <c:pt idx="169">
                  <c:v>1269.7051414707526</c:v>
                </c:pt>
                <c:pt idx="170">
                  <c:v>1270.6012802429543</c:v>
                </c:pt>
                <c:pt idx="171">
                  <c:v>1271.4946693884046</c:v>
                </c:pt>
                <c:pt idx="172">
                  <c:v>1272.3853072422744</c:v>
                </c:pt>
                <c:pt idx="173">
                  <c:v>1273.2731921462796</c:v>
                </c:pt>
                <c:pt idx="174">
                  <c:v>1274.1583224484791</c:v>
                </c:pt>
                <c:pt idx="175">
                  <c:v>1275.0406965036709</c:v>
                </c:pt>
                <c:pt idx="176">
                  <c:v>1275.9203126727807</c:v>
                </c:pt>
                <c:pt idx="177">
                  <c:v>1276.7971693233883</c:v>
                </c:pt>
                <c:pt idx="178">
                  <c:v>1277.6712648294063</c:v>
                </c:pt>
                <c:pt idx="179">
                  <c:v>1278.5425975713006</c:v>
                </c:pt>
                <c:pt idx="180">
                  <c:v>1279.4111659357156</c:v>
                </c:pt>
                <c:pt idx="181">
                  <c:v>1280.2769683158106</c:v>
                </c:pt>
                <c:pt idx="182">
                  <c:v>1281.1400031112032</c:v>
                </c:pt>
                <c:pt idx="183">
                  <c:v>1282.0002687277306</c:v>
                </c:pt>
                <c:pt idx="184">
                  <c:v>1282.8577635776353</c:v>
                </c:pt>
                <c:pt idx="185">
                  <c:v>1283.7124860793829</c:v>
                </c:pt>
                <c:pt idx="186">
                  <c:v>1284.5644346580614</c:v>
                </c:pt>
                <c:pt idx="187">
                  <c:v>1285.413607744812</c:v>
                </c:pt>
                <c:pt idx="188">
                  <c:v>1286.260003777126</c:v>
                </c:pt>
                <c:pt idx="189">
                  <c:v>1287.1036211987685</c:v>
                </c:pt>
                <c:pt idx="190">
                  <c:v>1287.9444584598923</c:v>
                </c:pt>
                <c:pt idx="191">
                  <c:v>1288.7825140167949</c:v>
                </c:pt>
                <c:pt idx="192">
                  <c:v>1289.617786332049</c:v>
                </c:pt>
                <c:pt idx="193">
                  <c:v>1290.4502738745095</c:v>
                </c:pt>
                <c:pt idx="194">
                  <c:v>1291.2799751192133</c:v>
                </c:pt>
                <c:pt idx="195">
                  <c:v>1292.1068885474428</c:v>
                </c:pt>
                <c:pt idx="196">
                  <c:v>1292.9310126466398</c:v>
                </c:pt>
                <c:pt idx="197">
                  <c:v>1293.7523459104982</c:v>
                </c:pt>
                <c:pt idx="198">
                  <c:v>1294.5708868387999</c:v>
                </c:pt>
                <c:pt idx="199">
                  <c:v>1295.3866339375923</c:v>
                </c:pt>
                <c:pt idx="200">
                  <c:v>1296.1995857190238</c:v>
                </c:pt>
                <c:pt idx="201">
                  <c:v>1297.0097407013911</c:v>
                </c:pt>
                <c:pt idx="202">
                  <c:v>1297.8170974091079</c:v>
                </c:pt>
                <c:pt idx="203">
                  <c:v>1298.6216543727519</c:v>
                </c:pt>
                <c:pt idx="204">
                  <c:v>1299.4234101289519</c:v>
                </c:pt>
                <c:pt idx="205">
                  <c:v>1300.2223632204964</c:v>
                </c:pt>
                <c:pt idx="206">
                  <c:v>1301.018512196222</c:v>
                </c:pt>
                <c:pt idx="207">
                  <c:v>1301.8118556109621</c:v>
                </c:pt>
                <c:pt idx="208">
                  <c:v>1302.6023920258262</c:v>
                </c:pt>
                <c:pt idx="209">
                  <c:v>1303.3901200077701</c:v>
                </c:pt>
                <c:pt idx="210">
                  <c:v>1304.1750381298436</c:v>
                </c:pt>
                <c:pt idx="211">
                  <c:v>1304.9571449711902</c:v>
                </c:pt>
                <c:pt idx="212">
                  <c:v>1305.7364391168705</c:v>
                </c:pt>
                <c:pt idx="213">
                  <c:v>1306.5129191580349</c:v>
                </c:pt>
                <c:pt idx="214">
                  <c:v>1307.2865836917827</c:v>
                </c:pt>
                <c:pt idx="215">
                  <c:v>1308.057431321299</c:v>
                </c:pt>
                <c:pt idx="216">
                  <c:v>1308.825460655469</c:v>
                </c:pt>
                <c:pt idx="217">
                  <c:v>1309.5906703095363</c:v>
                </c:pt>
                <c:pt idx="218">
                  <c:v>1310.3530589044262</c:v>
                </c:pt>
                <c:pt idx="219">
                  <c:v>1311.1126250669404</c:v>
                </c:pt>
                <c:pt idx="220">
                  <c:v>1311.8693674301569</c:v>
                </c:pt>
                <c:pt idx="221">
                  <c:v>1312.6232846326529</c:v>
                </c:pt>
                <c:pt idx="222">
                  <c:v>1313.3743753192305</c:v>
                </c:pt>
                <c:pt idx="223">
                  <c:v>1314.1226381404742</c:v>
                </c:pt>
                <c:pt idx="224">
                  <c:v>1314.8680717528614</c:v>
                </c:pt>
                <c:pt idx="225">
                  <c:v>1315.6106748187392</c:v>
                </c:pt>
                <c:pt idx="226">
                  <c:v>1316.3504460062661</c:v>
                </c:pt>
                <c:pt idx="227">
                  <c:v>1317.0873839896831</c:v>
                </c:pt>
                <c:pt idx="228">
                  <c:v>1317.8214874487535</c:v>
                </c:pt>
                <c:pt idx="229">
                  <c:v>1318.5527550693878</c:v>
                </c:pt>
                <c:pt idx="230">
                  <c:v>1319.2811855430341</c:v>
                </c:pt>
                <c:pt idx="231">
                  <c:v>1320.0067775671907</c:v>
                </c:pt>
                <c:pt idx="232">
                  <c:v>1320.7295298450699</c:v>
                </c:pt>
                <c:pt idx="233">
                  <c:v>1321.4494410857137</c:v>
                </c:pt>
                <c:pt idx="234">
                  <c:v>1322.1665100038722</c:v>
                </c:pt>
                <c:pt idx="235">
                  <c:v>1322.8807353201503</c:v>
                </c:pt>
                <c:pt idx="236">
                  <c:v>1323.5921157608393</c:v>
                </c:pt>
                <c:pt idx="237">
                  <c:v>1324.3006500581762</c:v>
                </c:pt>
                <c:pt idx="238">
                  <c:v>1325.0063369498484</c:v>
                </c:pt>
                <c:pt idx="239">
                  <c:v>1325.7091751796156</c:v>
                </c:pt>
                <c:pt idx="240">
                  <c:v>1326.4091634966135</c:v>
                </c:pt>
                <c:pt idx="241">
                  <c:v>1327.1063006560298</c:v>
                </c:pt>
                <c:pt idx="242">
                  <c:v>1327.8005854185617</c:v>
                </c:pt>
                <c:pt idx="243">
                  <c:v>1328.4920165506378</c:v>
                </c:pt>
                <c:pt idx="244">
                  <c:v>1329.1805928243812</c:v>
                </c:pt>
                <c:pt idx="245">
                  <c:v>1329.8663130176483</c:v>
                </c:pt>
                <c:pt idx="246">
                  <c:v>1330.5491759139293</c:v>
                </c:pt>
                <c:pt idx="247">
                  <c:v>1331.2291803023068</c:v>
                </c:pt>
                <c:pt idx="248">
                  <c:v>1331.9063249777164</c:v>
                </c:pt>
                <c:pt idx="249">
                  <c:v>1332.5806087404765</c:v>
                </c:pt>
                <c:pt idx="250">
                  <c:v>1333.2520303967526</c:v>
                </c:pt>
                <c:pt idx="251">
                  <c:v>1333.9205887582464</c:v>
                </c:pt>
                <c:pt idx="252">
                  <c:v>1334.5862826422526</c:v>
                </c:pt>
                <c:pt idx="253">
                  <c:v>1335.2491108717209</c:v>
                </c:pt>
                <c:pt idx="254">
                  <c:v>1335.9090722752276</c:v>
                </c:pt>
                <c:pt idx="255">
                  <c:v>1336.5661656868306</c:v>
                </c:pt>
                <c:pt idx="256">
                  <c:v>1337.2203899462515</c:v>
                </c:pt>
                <c:pt idx="257">
                  <c:v>1337.8717438988047</c:v>
                </c:pt>
                <c:pt idx="258">
                  <c:v>1338.5202263953076</c:v>
                </c:pt>
                <c:pt idx="259">
                  <c:v>1339.165836292156</c:v>
                </c:pt>
                <c:pt idx="260">
                  <c:v>1339.8085724512866</c:v>
                </c:pt>
                <c:pt idx="261">
                  <c:v>1340.4484337402305</c:v>
                </c:pt>
                <c:pt idx="262">
                  <c:v>1341.0854190319046</c:v>
                </c:pt>
                <c:pt idx="263">
                  <c:v>1341.719527204903</c:v>
                </c:pt>
                <c:pt idx="264">
                  <c:v>1342.3507571432754</c:v>
                </c:pt>
                <c:pt idx="265">
                  <c:v>1342.9791077365339</c:v>
                </c:pt>
                <c:pt idx="266">
                  <c:v>1343.6045778797532</c:v>
                </c:pt>
                <c:pt idx="267">
                  <c:v>1344.2271664734637</c:v>
                </c:pt>
                <c:pt idx="268">
                  <c:v>1344.8468724236245</c:v>
                </c:pt>
                <c:pt idx="269">
                  <c:v>1345.463694641797</c:v>
                </c:pt>
                <c:pt idx="270">
                  <c:v>1346.0776320448176</c:v>
                </c:pt>
                <c:pt idx="271">
                  <c:v>1346.6886835551729</c:v>
                </c:pt>
                <c:pt idx="272">
                  <c:v>1347.2968481007003</c:v>
                </c:pt>
                <c:pt idx="273">
                  <c:v>1347.9021246146019</c:v>
                </c:pt>
                <c:pt idx="274">
                  <c:v>1348.5045120356499</c:v>
                </c:pt>
                <c:pt idx="275">
                  <c:v>1349.1040093080219</c:v>
                </c:pt>
                <c:pt idx="276">
                  <c:v>1349.7006153811892</c:v>
                </c:pt>
                <c:pt idx="277">
                  <c:v>1350.2943292100854</c:v>
                </c:pt>
                <c:pt idx="278">
                  <c:v>1350.8851497551402</c:v>
                </c:pt>
                <c:pt idx="279">
                  <c:v>1351.4730759820668</c:v>
                </c:pt>
                <c:pt idx="280">
                  <c:v>1352.0581068620188</c:v>
                </c:pt>
                <c:pt idx="281">
                  <c:v>1352.6402413714407</c:v>
                </c:pt>
                <c:pt idx="282">
                  <c:v>1353.2194784922604</c:v>
                </c:pt>
                <c:pt idx="283">
                  <c:v>1353.7958172116391</c:v>
                </c:pt>
                <c:pt idx="284">
                  <c:v>1354.369256522252</c:v>
                </c:pt>
                <c:pt idx="285">
                  <c:v>1354.9397954219644</c:v>
                </c:pt>
                <c:pt idx="286">
                  <c:v>1355.5074329140846</c:v>
                </c:pt>
                <c:pt idx="287">
                  <c:v>1356.0721680071592</c:v>
                </c:pt>
                <c:pt idx="288">
                  <c:v>1356.6339997151563</c:v>
                </c:pt>
                <c:pt idx="289">
                  <c:v>1357.1929270572809</c:v>
                </c:pt>
                <c:pt idx="290">
                  <c:v>1357.7489490581127</c:v>
                </c:pt>
                <c:pt idx="291">
                  <c:v>1358.3020647475369</c:v>
                </c:pt>
                <c:pt idx="292">
                  <c:v>1358.8522731605651</c:v>
                </c:pt>
                <c:pt idx="293">
                  <c:v>1359.3995733377317</c:v>
                </c:pt>
                <c:pt idx="294">
                  <c:v>1359.943964324772</c:v>
                </c:pt>
                <c:pt idx="295">
                  <c:v>1360.4854451725355</c:v>
                </c:pt>
                <c:pt idx="296">
                  <c:v>1361.0240149374163</c:v>
                </c:pt>
                <c:pt idx="297">
                  <c:v>1361.5596726807537</c:v>
                </c:pt>
                <c:pt idx="298">
                  <c:v>1362.0924174694858</c:v>
                </c:pt>
                <c:pt idx="299">
                  <c:v>1362.6222483755257</c:v>
                </c:pt>
                <c:pt idx="300">
                  <c:v>1363.1491644761238</c:v>
                </c:pt>
                <c:pt idx="301">
                  <c:v>1363.6731648537809</c:v>
                </c:pt>
                <c:pt idx="302">
                  <c:v>1364.1942485961592</c:v>
                </c:pt>
                <c:pt idx="303">
                  <c:v>1364.7124147961915</c:v>
                </c:pt>
                <c:pt idx="304">
                  <c:v>1365.2276625519869</c:v>
                </c:pt>
                <c:pt idx="305">
                  <c:v>1365.7399909669348</c:v>
                </c:pt>
                <c:pt idx="306">
                  <c:v>1366.2493991495046</c:v>
                </c:pt>
                <c:pt idx="307">
                  <c:v>1366.755886213449</c:v>
                </c:pt>
                <c:pt idx="308">
                  <c:v>1367.2594512776784</c:v>
                </c:pt>
                <c:pt idx="309">
                  <c:v>1367.7600934662491</c:v>
                </c:pt>
                <c:pt idx="310">
                  <c:v>1368.257811908489</c:v>
                </c:pt>
                <c:pt idx="311">
                  <c:v>1368.7526057387713</c:v>
                </c:pt>
                <c:pt idx="312">
                  <c:v>1369.2444740966771</c:v>
                </c:pt>
                <c:pt idx="313">
                  <c:v>1369.7334161269346</c:v>
                </c:pt>
                <c:pt idx="314">
                  <c:v>1370.2194309795143</c:v>
                </c:pt>
                <c:pt idx="315">
                  <c:v>1370.7025178093579</c:v>
                </c:pt>
                <c:pt idx="316">
                  <c:v>1371.1826757766582</c:v>
                </c:pt>
                <c:pt idx="317">
                  <c:v>1371.6599040467254</c:v>
                </c:pt>
                <c:pt idx="318">
                  <c:v>1372.1342017898955</c:v>
                </c:pt>
                <c:pt idx="319">
                  <c:v>1372.605568181787</c:v>
                </c:pt>
                <c:pt idx="320">
                  <c:v>1373.0740024030479</c:v>
                </c:pt>
                <c:pt idx="321">
                  <c:v>1373.5395036393397</c:v>
                </c:pt>
                <c:pt idx="322">
                  <c:v>1374.0020710815372</c:v>
                </c:pt>
                <c:pt idx="323">
                  <c:v>1374.4617039256182</c:v>
                </c:pt>
                <c:pt idx="324">
                  <c:v>1374.9184013725796</c:v>
                </c:pt>
                <c:pt idx="325">
                  <c:v>1375.3721626285253</c:v>
                </c:pt>
                <c:pt idx="326">
                  <c:v>1375.8229869046654</c:v>
                </c:pt>
                <c:pt idx="327">
                  <c:v>1376.2708734172074</c:v>
                </c:pt>
                <c:pt idx="328">
                  <c:v>1376.7158213875175</c:v>
                </c:pt>
                <c:pt idx="329">
                  <c:v>1377.1578300419146</c:v>
                </c:pt>
                <c:pt idx="330">
                  <c:v>1377.5968986118762</c:v>
                </c:pt>
                <c:pt idx="331">
                  <c:v>1378.0330263338126</c:v>
                </c:pt>
                <c:pt idx="332">
                  <c:v>1378.4662124492984</c:v>
                </c:pt>
                <c:pt idx="333">
                  <c:v>1378.896456204897</c:v>
                </c:pt>
                <c:pt idx="334">
                  <c:v>1379.3237568521404</c:v>
                </c:pt>
                <c:pt idx="335">
                  <c:v>1379.7481136476765</c:v>
                </c:pt>
                <c:pt idx="336">
                  <c:v>1380.1695258531236</c:v>
                </c:pt>
                <c:pt idx="337">
                  <c:v>1380.5879927351421</c:v>
                </c:pt>
                <c:pt idx="338">
                  <c:v>1381.0035135653561</c:v>
                </c:pt>
                <c:pt idx="339">
                  <c:v>1381.4160876205096</c:v>
                </c:pt>
                <c:pt idx="340">
                  <c:v>1381.8257141821582</c:v>
                </c:pt>
                <c:pt idx="341">
                  <c:v>1382.2323925370058</c:v>
                </c:pt>
                <c:pt idx="342">
                  <c:v>1382.6361219766864</c:v>
                </c:pt>
                <c:pt idx="343">
                  <c:v>1383.0369017978405</c:v>
                </c:pt>
                <c:pt idx="344">
                  <c:v>1383.4347313020839</c:v>
                </c:pt>
                <c:pt idx="345">
                  <c:v>1383.8296097959624</c:v>
                </c:pt>
                <c:pt idx="346">
                  <c:v>1384.2215365910788</c:v>
                </c:pt>
                <c:pt idx="347">
                  <c:v>1384.6105110039089</c:v>
                </c:pt>
                <c:pt idx="348">
                  <c:v>1384.9965323559134</c:v>
                </c:pt>
                <c:pt idx="349">
                  <c:v>1385.3795999735889</c:v>
                </c:pt>
                <c:pt idx="350">
                  <c:v>1385.759713188226</c:v>
                </c:pt>
                <c:pt idx="351">
                  <c:v>1386.1368713362961</c:v>
                </c:pt>
                <c:pt idx="352">
                  <c:v>1386.5110737589089</c:v>
                </c:pt>
                <c:pt idx="353">
                  <c:v>1386.882319802314</c:v>
                </c:pt>
                <c:pt idx="354">
                  <c:v>1387.2506088176526</c:v>
                </c:pt>
                <c:pt idx="355">
                  <c:v>1387.6159401610048</c:v>
                </c:pt>
                <c:pt idx="356">
                  <c:v>1387.9783131933684</c:v>
                </c:pt>
                <c:pt idx="357">
                  <c:v>1388.3377272805974</c:v>
                </c:pt>
                <c:pt idx="358">
                  <c:v>1388.6941817934958</c:v>
                </c:pt>
                <c:pt idx="359">
                  <c:v>1389.0476761078103</c:v>
                </c:pt>
                <c:pt idx="360">
                  <c:v>1389.3982096041873</c:v>
                </c:pt>
                <c:pt idx="361">
                  <c:v>1389.7457816680935</c:v>
                </c:pt>
                <c:pt idx="362">
                  <c:v>1390.090391689989</c:v>
                </c:pt>
                <c:pt idx="363">
                  <c:v>1390.4320390652115</c:v>
                </c:pt>
                <c:pt idx="364">
                  <c:v>1390.7707231939044</c:v>
                </c:pt>
                <c:pt idx="365">
                  <c:v>1391.1064434812024</c:v>
                </c:pt>
                <c:pt idx="366">
                  <c:v>1391.4391993370441</c:v>
                </c:pt>
                <c:pt idx="367">
                  <c:v>1391.7689901762333</c:v>
                </c:pt>
                <c:pt idx="368">
                  <c:v>1392.0958154185253</c:v>
                </c:pt>
                <c:pt idx="369">
                  <c:v>1392.419674488486</c:v>
                </c:pt>
                <c:pt idx="370">
                  <c:v>1392.7405668155477</c:v>
                </c:pt>
                <c:pt idx="371">
                  <c:v>1393.0584918339691</c:v>
                </c:pt>
                <c:pt idx="372">
                  <c:v>1393.3734489829706</c:v>
                </c:pt>
                <c:pt idx="373">
                  <c:v>1393.6854377064863</c:v>
                </c:pt>
                <c:pt idx="374">
                  <c:v>1393.9944574533856</c:v>
                </c:pt>
                <c:pt idx="375">
                  <c:v>1394.3005076773504</c:v>
                </c:pt>
                <c:pt idx="376">
                  <c:v>1394.6035878369437</c:v>
                </c:pt>
                <c:pt idx="377">
                  <c:v>1394.9036973954942</c:v>
                </c:pt>
                <c:pt idx="378">
                  <c:v>1395.200835821179</c:v>
                </c:pt>
                <c:pt idx="379">
                  <c:v>1395.4950025870894</c:v>
                </c:pt>
                <c:pt idx="380">
                  <c:v>1395.786197171052</c:v>
                </c:pt>
                <c:pt idx="381">
                  <c:v>1396.0744190556957</c:v>
                </c:pt>
                <c:pt idx="382">
                  <c:v>1396.3596677285404</c:v>
                </c:pt>
                <c:pt idx="383">
                  <c:v>1396.6419426818632</c:v>
                </c:pt>
                <c:pt idx="384">
                  <c:v>1396.9212434128224</c:v>
                </c:pt>
                <c:pt idx="385">
                  <c:v>1397.1975694232981</c:v>
                </c:pt>
                <c:pt idx="386">
                  <c:v>1397.4709202200272</c:v>
                </c:pt>
                <c:pt idx="387">
                  <c:v>1397.7412953145081</c:v>
                </c:pt>
                <c:pt idx="388">
                  <c:v>1398.0086942230832</c:v>
                </c:pt>
                <c:pt idx="389">
                  <c:v>1398.2731164668874</c:v>
                </c:pt>
                <c:pt idx="390">
                  <c:v>1398.534561571784</c:v>
                </c:pt>
                <c:pt idx="391">
                  <c:v>1398.7930290684544</c:v>
                </c:pt>
                <c:pt idx="392">
                  <c:v>1399.0485184924091</c:v>
                </c:pt>
                <c:pt idx="393">
                  <c:v>1399.3010293838934</c:v>
                </c:pt>
                <c:pt idx="394">
                  <c:v>1399.5505612879278</c:v>
                </c:pt>
                <c:pt idx="395">
                  <c:v>1399.7971137543223</c:v>
                </c:pt>
                <c:pt idx="396">
                  <c:v>1400.0406863376497</c:v>
                </c:pt>
                <c:pt idx="397">
                  <c:v>1400.2812785972817</c:v>
                </c:pt>
                <c:pt idx="398">
                  <c:v>1400.5188900973164</c:v>
                </c:pt>
                <c:pt idx="399">
                  <c:v>1400.7535204066035</c:v>
                </c:pt>
                <c:pt idx="400">
                  <c:v>1400.9851690988023</c:v>
                </c:pt>
                <c:pt idx="401">
                  <c:v>1401.2138357523186</c:v>
                </c:pt>
                <c:pt idx="402">
                  <c:v>1401.4395199502846</c:v>
                </c:pt>
                <c:pt idx="403">
                  <c:v>1401.6622212805721</c:v>
                </c:pt>
                <c:pt idx="404">
                  <c:v>1401.8819393358624</c:v>
                </c:pt>
                <c:pt idx="405">
                  <c:v>1402.0986737135152</c:v>
                </c:pt>
                <c:pt idx="406">
                  <c:v>1402.3124240156938</c:v>
                </c:pt>
                <c:pt idx="407">
                  <c:v>1402.5231898492223</c:v>
                </c:pt>
                <c:pt idx="408">
                  <c:v>1402.730970825771</c:v>
                </c:pt>
                <c:pt idx="409">
                  <c:v>1402.9357665617242</c:v>
                </c:pt>
                <c:pt idx="410">
                  <c:v>1403.1375766780593</c:v>
                </c:pt>
                <c:pt idx="411">
                  <c:v>1403.3364008006279</c:v>
                </c:pt>
                <c:pt idx="412">
                  <c:v>1403.5322385599916</c:v>
                </c:pt>
                <c:pt idx="413">
                  <c:v>1403.7250895913921</c:v>
                </c:pt>
                <c:pt idx="414">
                  <c:v>1403.9149535348297</c:v>
                </c:pt>
                <c:pt idx="415">
                  <c:v>1404.1018300349895</c:v>
                </c:pt>
                <c:pt idx="416">
                  <c:v>1404.2857187413508</c:v>
                </c:pt>
                <c:pt idx="417">
                  <c:v>1404.4666193080245</c:v>
                </c:pt>
                <c:pt idx="418">
                  <c:v>1404.6445313938398</c:v>
                </c:pt>
                <c:pt idx="419">
                  <c:v>1404.8194546624118</c:v>
                </c:pt>
                <c:pt idx="420">
                  <c:v>1404.9913887819919</c:v>
                </c:pt>
                <c:pt idx="421">
                  <c:v>1405.1603334255863</c:v>
                </c:pt>
                <c:pt idx="422">
                  <c:v>1405.3262882708525</c:v>
                </c:pt>
                <c:pt idx="423">
                  <c:v>1405.4892530002155</c:v>
                </c:pt>
                <c:pt idx="424">
                  <c:v>1405.6492273007786</c:v>
                </c:pt>
                <c:pt idx="425">
                  <c:v>1405.8062108643107</c:v>
                </c:pt>
                <c:pt idx="426">
                  <c:v>1405.9602033873184</c:v>
                </c:pt>
                <c:pt idx="427">
                  <c:v>1406.1112045710065</c:v>
                </c:pt>
                <c:pt idx="428">
                  <c:v>1406.2592141212149</c:v>
                </c:pt>
                <c:pt idx="429">
                  <c:v>1406.404231748543</c:v>
                </c:pt>
                <c:pt idx="430">
                  <c:v>1406.5462571682492</c:v>
                </c:pt>
                <c:pt idx="431">
                  <c:v>1406.6852901002835</c:v>
                </c:pt>
                <c:pt idx="432">
                  <c:v>1406.8213302693107</c:v>
                </c:pt>
                <c:pt idx="433">
                  <c:v>1406.9543774046147</c:v>
                </c:pt>
                <c:pt idx="434">
                  <c:v>1407.0844312402294</c:v>
                </c:pt>
                <c:pt idx="435">
                  <c:v>1407.2114915148143</c:v>
                </c:pt>
                <c:pt idx="436">
                  <c:v>1407.3355579717495</c:v>
                </c:pt>
                <c:pt idx="437">
                  <c:v>1407.4566303590982</c:v>
                </c:pt>
                <c:pt idx="438">
                  <c:v>1407.5747084295524</c:v>
                </c:pt>
                <c:pt idx="439">
                  <c:v>1407.6897919405499</c:v>
                </c:pt>
                <c:pt idx="440">
                  <c:v>1407.8018806541188</c:v>
                </c:pt>
                <c:pt idx="441">
                  <c:v>1407.9109743370418</c:v>
                </c:pt>
                <c:pt idx="442">
                  <c:v>1408.0170727607187</c:v>
                </c:pt>
                <c:pt idx="443">
                  <c:v>1408.1201757012159</c:v>
                </c:pt>
                <c:pt idx="444">
                  <c:v>1408.2202829393268</c:v>
                </c:pt>
                <c:pt idx="445">
                  <c:v>1408.3173942604069</c:v>
                </c:pt>
                <c:pt idx="446">
                  <c:v>1408.4115094545991</c:v>
                </c:pt>
                <c:pt idx="447">
                  <c:v>1408.5026283166687</c:v>
                </c:pt>
                <c:pt idx="448">
                  <c:v>1408.5907506459828</c:v>
                </c:pt>
                <c:pt idx="449">
                  <c:v>1408.6758762466197</c:v>
                </c:pt>
                <c:pt idx="450">
                  <c:v>1408.7580049273788</c:v>
                </c:pt>
                <c:pt idx="451">
                  <c:v>1408.8371365015639</c:v>
                </c:pt>
                <c:pt idx="452">
                  <c:v>1408.9132707873075</c:v>
                </c:pt>
                <c:pt idx="453">
                  <c:v>1408.9864076073352</c:v>
                </c:pt>
                <c:pt idx="454">
                  <c:v>1409.0565467889649</c:v>
                </c:pt>
                <c:pt idx="455">
                  <c:v>1409.1236881642521</c:v>
                </c:pt>
                <c:pt idx="456">
                  <c:v>1409.1878315698805</c:v>
                </c:pt>
                <c:pt idx="457">
                  <c:v>1409.2489768472069</c:v>
                </c:pt>
                <c:pt idx="458">
                  <c:v>1409.3071238422119</c:v>
                </c:pt>
                <c:pt idx="459">
                  <c:v>1409.3622724055394</c:v>
                </c:pt>
                <c:pt idx="460">
                  <c:v>1409.4144223925216</c:v>
                </c:pt>
                <c:pt idx="461">
                  <c:v>1409.463573663038</c:v>
                </c:pt>
                <c:pt idx="462">
                  <c:v>1409.5097260817772</c:v>
                </c:pt>
                <c:pt idx="463">
                  <c:v>1409.5528795179498</c:v>
                </c:pt>
                <c:pt idx="464">
                  <c:v>1409.5930338454459</c:v>
                </c:pt>
                <c:pt idx="465">
                  <c:v>1409.6301889428662</c:v>
                </c:pt>
                <c:pt idx="466">
                  <c:v>1409.6643446933479</c:v>
                </c:pt>
                <c:pt idx="467">
                  <c:v>1409.6955009847959</c:v>
                </c:pt>
                <c:pt idx="468">
                  <c:v>1409.723657709694</c:v>
                </c:pt>
                <c:pt idx="469">
                  <c:v>1409.7488147651932</c:v>
                </c:pt>
                <c:pt idx="470">
                  <c:v>1409.7709720530568</c:v>
                </c:pt>
                <c:pt idx="471">
                  <c:v>1409.7901294797241</c:v>
                </c:pt>
                <c:pt idx="472">
                  <c:v>1409.8062869563148</c:v>
                </c:pt>
                <c:pt idx="473">
                  <c:v>1409.8194443985772</c:v>
                </c:pt>
                <c:pt idx="474">
                  <c:v>1409.8296017268194</c:v>
                </c:pt>
                <c:pt idx="475">
                  <c:v>1409.8367588660824</c:v>
                </c:pt>
                <c:pt idx="476">
                  <c:v>1409.8409157460515</c:v>
                </c:pt>
                <c:pt idx="477">
                  <c:v>1409.8420723010747</c:v>
                </c:pt>
                <c:pt idx="478">
                  <c:v>1409.8402284700467</c:v>
                </c:pt>
                <c:pt idx="479">
                  <c:v>1409.8353841965984</c:v>
                </c:pt>
                <c:pt idx="480">
                  <c:v>1409.8275394289594</c:v>
                </c:pt>
                <c:pt idx="481">
                  <c:v>1409.8166941200705</c:v>
                </c:pt>
                <c:pt idx="482">
                  <c:v>1409.8028482274408</c:v>
                </c:pt>
                <c:pt idx="483">
                  <c:v>1409.7860017132525</c:v>
                </c:pt>
                <c:pt idx="484">
                  <c:v>1409.7661545443625</c:v>
                </c:pt>
                <c:pt idx="485">
                  <c:v>1409.743306692201</c:v>
                </c:pt>
                <c:pt idx="486">
                  <c:v>1409.7174581329025</c:v>
                </c:pt>
                <c:pt idx="487">
                  <c:v>1409.6886088472647</c:v>
                </c:pt>
                <c:pt idx="488">
                  <c:v>1409.6567588206649</c:v>
                </c:pt>
                <c:pt idx="489">
                  <c:v>1409.6219080431893</c:v>
                </c:pt>
                <c:pt idx="490">
                  <c:v>1409.5840565095318</c:v>
                </c:pt>
                <c:pt idx="491">
                  <c:v>1409.5432042190625</c:v>
                </c:pt>
                <c:pt idx="492">
                  <c:v>1409.4993511757343</c:v>
                </c:pt>
                <c:pt idx="493">
                  <c:v>1409.4524973882583</c:v>
                </c:pt>
                <c:pt idx="494">
                  <c:v>1409.4026428698764</c:v>
                </c:pt>
                <c:pt idx="495">
                  <c:v>1409.3497876386086</c:v>
                </c:pt>
                <c:pt idx="496">
                  <c:v>1409.293931716973</c:v>
                </c:pt>
                <c:pt idx="497">
                  <c:v>1409.2350751322447</c:v>
                </c:pt>
                <c:pt idx="498">
                  <c:v>1409.17321791631</c:v>
                </c:pt>
                <c:pt idx="499">
                  <c:v>1409.1083601057412</c:v>
                </c:pt>
                <c:pt idx="500">
                  <c:v>1409.0405017417499</c:v>
                </c:pt>
                <c:pt idx="501">
                  <c:v>1408.9696428701545</c:v>
                </c:pt>
                <c:pt idx="502">
                  <c:v>1408.8957835414565</c:v>
                </c:pt>
                <c:pt idx="503">
                  <c:v>1408.8189238108614</c:v>
                </c:pt>
                <c:pt idx="504">
                  <c:v>1408.7390637381325</c:v>
                </c:pt>
                <c:pt idx="505">
                  <c:v>1408.6562033877967</c:v>
                </c:pt>
                <c:pt idx="506">
                  <c:v>1408.5703428289348</c:v>
                </c:pt>
                <c:pt idx="507">
                  <c:v>1408.4814821353407</c:v>
                </c:pt>
                <c:pt idx="508">
                  <c:v>1408.3896213854987</c:v>
                </c:pt>
                <c:pt idx="509">
                  <c:v>1408.2947606624518</c:v>
                </c:pt>
                <c:pt idx="510">
                  <c:v>1408.19690005403</c:v>
                </c:pt>
                <c:pt idx="511">
                  <c:v>1408.0960396526109</c:v>
                </c:pt>
                <c:pt idx="512">
                  <c:v>1407.9921795552877</c:v>
                </c:pt>
                <c:pt idx="513">
                  <c:v>1407.8853198638656</c:v>
                </c:pt>
                <c:pt idx="514">
                  <c:v>1407.7754606847006</c:v>
                </c:pt>
                <c:pt idx="515">
                  <c:v>1407.6626021289294</c:v>
                </c:pt>
                <c:pt idx="516">
                  <c:v>1407.5467443122675</c:v>
                </c:pt>
                <c:pt idx="517">
                  <c:v>1407.4278873551643</c:v>
                </c:pt>
                <c:pt idx="518">
                  <c:v>1407.3060313826941</c:v>
                </c:pt>
                <c:pt idx="519">
                  <c:v>1407.1811765246262</c:v>
                </c:pt>
                <c:pt idx="520">
                  <c:v>1407.0533229154316</c:v>
                </c:pt>
                <c:pt idx="521">
                  <c:v>1406.9224706941725</c:v>
                </c:pt>
                <c:pt idx="522">
                  <c:v>1406.7886200046748</c:v>
                </c:pt>
                <c:pt idx="523">
                  <c:v>1406.6517709953682</c:v>
                </c:pt>
                <c:pt idx="524">
                  <c:v>1406.5119238194352</c:v>
                </c:pt>
                <c:pt idx="525">
                  <c:v>1406.3690786346776</c:v>
                </c:pt>
                <c:pt idx="526">
                  <c:v>1406.2232356036245</c:v>
                </c:pt>
                <c:pt idx="527">
                  <c:v>1406.0743948934551</c:v>
                </c:pt>
                <c:pt idx="528">
                  <c:v>1405.9225566760374</c:v>
                </c:pt>
                <c:pt idx="529">
                  <c:v>1405.7677211279395</c:v>
                </c:pt>
                <c:pt idx="530">
                  <c:v>1405.6098884304452</c:v>
                </c:pt>
                <c:pt idx="531">
                  <c:v>1405.4490587694602</c:v>
                </c:pt>
                <c:pt idx="532">
                  <c:v>1405.2852323356515</c:v>
                </c:pt>
                <c:pt idx="533">
                  <c:v>1405.1184093243442</c:v>
                </c:pt>
                <c:pt idx="534">
                  <c:v>1404.9485899355514</c:v>
                </c:pt>
                <c:pt idx="535">
                  <c:v>1404.7757743740096</c:v>
                </c:pt>
                <c:pt idx="536">
                  <c:v>1404.5999628491568</c:v>
                </c:pt>
                <c:pt idx="537">
                  <c:v>1404.421155575094</c:v>
                </c:pt>
                <c:pt idx="538">
                  <c:v>1404.2393527706961</c:v>
                </c:pt>
                <c:pt idx="539">
                  <c:v>1404.0545546594597</c:v>
                </c:pt>
                <c:pt idx="540">
                  <c:v>1403.8667614696722</c:v>
                </c:pt>
                <c:pt idx="541">
                  <c:v>1403.6759734342638</c:v>
                </c:pt>
                <c:pt idx="542">
                  <c:v>1403.4821907909291</c:v>
                </c:pt>
                <c:pt idx="543">
                  <c:v>1403.2854137820359</c:v>
                </c:pt>
                <c:pt idx="544">
                  <c:v>1403.0856426546904</c:v>
                </c:pt>
                <c:pt idx="545">
                  <c:v>1402.8828776607556</c:v>
                </c:pt>
                <c:pt idx="546">
                  <c:v>1402.6771190567349</c:v>
                </c:pt>
                <c:pt idx="547">
                  <c:v>1402.4683671039263</c:v>
                </c:pt>
                <c:pt idx="548">
                  <c:v>1402.2566220683175</c:v>
                </c:pt>
                <c:pt idx="549">
                  <c:v>1402.0418842206218</c:v>
                </c:pt>
                <c:pt idx="550">
                  <c:v>1401.8241538363286</c:v>
                </c:pt>
                <c:pt idx="551">
                  <c:v>1401.6034311956073</c:v>
                </c:pt>
                <c:pt idx="552">
                  <c:v>1401.3797165834008</c:v>
                </c:pt>
                <c:pt idx="553">
                  <c:v>1401.1530102893835</c:v>
                </c:pt>
                <c:pt idx="554">
                  <c:v>1400.9233126079687</c:v>
                </c:pt>
                <c:pt idx="555">
                  <c:v>1400.6906238383037</c:v>
                </c:pt>
                <c:pt idx="556">
                  <c:v>1400.4549442842974</c:v>
                </c:pt>
                <c:pt idx="557">
                  <c:v>1400.2162742546093</c:v>
                </c:pt>
                <c:pt idx="558">
                  <c:v>1399.9746140626421</c:v>
                </c:pt>
                <c:pt idx="559">
                  <c:v>1399.7299640265483</c:v>
                </c:pt>
                <c:pt idx="560">
                  <c:v>1399.4823244692589</c:v>
                </c:pt>
                <c:pt idx="561">
                  <c:v>1399.2316957184785</c:v>
                </c:pt>
                <c:pt idx="562">
                  <c:v>1398.9780781066393</c:v>
                </c:pt>
                <c:pt idx="563">
                  <c:v>1398.7214719709596</c:v>
                </c:pt>
                <c:pt idx="564">
                  <c:v>1398.4618776534228</c:v>
                </c:pt>
                <c:pt idx="565">
                  <c:v>1398.1992955007859</c:v>
                </c:pt>
                <c:pt idx="566">
                  <c:v>1397.9337258645965</c:v>
                </c:pt>
                <c:pt idx="567">
                  <c:v>1397.6651691011614</c:v>
                </c:pt>
                <c:pt idx="568">
                  <c:v>1397.3936255715976</c:v>
                </c:pt>
                <c:pt idx="569">
                  <c:v>1397.1190956417809</c:v>
                </c:pt>
                <c:pt idx="570">
                  <c:v>1396.8415796823683</c:v>
                </c:pt>
                <c:pt idx="571">
                  <c:v>1396.5610780688726</c:v>
                </c:pt>
                <c:pt idx="572">
                  <c:v>1396.2775911815133</c:v>
                </c:pt>
                <c:pt idx="573">
                  <c:v>1395.9911194053759</c:v>
                </c:pt>
                <c:pt idx="574">
                  <c:v>1395.7016631303168</c:v>
                </c:pt>
                <c:pt idx="575">
                  <c:v>1395.4092227510109</c:v>
                </c:pt>
                <c:pt idx="576">
                  <c:v>1395.1137986669376</c:v>
                </c:pt>
                <c:pt idx="577">
                  <c:v>1394.8153912824027</c:v>
                </c:pt>
                <c:pt idx="578">
                  <c:v>1394.5140010064999</c:v>
                </c:pt>
                <c:pt idx="579">
                  <c:v>1394.20962825319</c:v>
                </c:pt>
                <c:pt idx="580">
                  <c:v>1393.9022734411797</c:v>
                </c:pt>
                <c:pt idx="581">
                  <c:v>1393.5919369940691</c:v>
                </c:pt>
                <c:pt idx="582">
                  <c:v>1393.2786193402951</c:v>
                </c:pt>
                <c:pt idx="583">
                  <c:v>1392.9623209131037</c:v>
                </c:pt>
                <c:pt idx="584">
                  <c:v>1392.6430421505629</c:v>
                </c:pt>
                <c:pt idx="585">
                  <c:v>1392.3207834956113</c:v>
                </c:pt>
                <c:pt idx="586">
                  <c:v>1391.9955453960199</c:v>
                </c:pt>
                <c:pt idx="587">
                  <c:v>1391.6673283044172</c:v>
                </c:pt>
                <c:pt idx="588">
                  <c:v>1391.3361326782826</c:v>
                </c:pt>
                <c:pt idx="589">
                  <c:v>1391.0019589799435</c:v>
                </c:pt>
                <c:pt idx="590">
                  <c:v>1390.6648076766232</c:v>
                </c:pt>
                <c:pt idx="591">
                  <c:v>1390.3246792403665</c:v>
                </c:pt>
                <c:pt idx="592">
                  <c:v>1389.9815741481159</c:v>
                </c:pt>
                <c:pt idx="593">
                  <c:v>1389.6354928816813</c:v>
                </c:pt>
                <c:pt idx="594">
                  <c:v>1389.2864359277626</c:v>
                </c:pt>
                <c:pt idx="595">
                  <c:v>1388.9344037779131</c:v>
                </c:pt>
                <c:pt idx="596">
                  <c:v>1388.5793969286126</c:v>
                </c:pt>
                <c:pt idx="597">
                  <c:v>1388.2214158811839</c:v>
                </c:pt>
                <c:pt idx="598">
                  <c:v>1387.8604611418809</c:v>
                </c:pt>
                <c:pt idx="599">
                  <c:v>1387.4965332218474</c:v>
                </c:pt>
                <c:pt idx="600">
                  <c:v>1387.1296326371469</c:v>
                </c:pt>
                <c:pt idx="601">
                  <c:v>1386.7597599087139</c:v>
                </c:pt>
                <c:pt idx="602">
                  <c:v>1386.3869155624409</c:v>
                </c:pt>
                <c:pt idx="603">
                  <c:v>1386.0111001290977</c:v>
                </c:pt>
                <c:pt idx="604">
                  <c:v>1385.6323141443913</c:v>
                </c:pt>
                <c:pt idx="605">
                  <c:v>1385.2505581489843</c:v>
                </c:pt>
                <c:pt idx="606">
                  <c:v>1384.865832688411</c:v>
                </c:pt>
                <c:pt idx="607">
                  <c:v>1384.4781383132024</c:v>
                </c:pt>
                <c:pt idx="608">
                  <c:v>1384.0874755787825</c:v>
                </c:pt>
                <c:pt idx="609">
                  <c:v>1383.6938450455648</c:v>
                </c:pt>
                <c:pt idx="610">
                  <c:v>1383.2972472788636</c:v>
                </c:pt>
                <c:pt idx="611">
                  <c:v>1382.897682848981</c:v>
                </c:pt>
                <c:pt idx="612">
                  <c:v>1382.4951523311963</c:v>
                </c:pt>
                <c:pt idx="613">
                  <c:v>1382.0896563056936</c:v>
                </c:pt>
                <c:pt idx="614">
                  <c:v>1381.6811953576894</c:v>
                </c:pt>
                <c:pt idx="615">
                  <c:v>1381.2697700773172</c:v>
                </c:pt>
                <c:pt idx="616">
                  <c:v>1380.8553810597607</c:v>
                </c:pt>
                <c:pt idx="617">
                  <c:v>1380.4380289051196</c:v>
                </c:pt>
                <c:pt idx="618">
                  <c:v>1380.0177142185414</c:v>
                </c:pt>
                <c:pt idx="619">
                  <c:v>1379.5944376101179</c:v>
                </c:pt>
                <c:pt idx="620">
                  <c:v>1379.1681996949496</c:v>
                </c:pt>
                <c:pt idx="621">
                  <c:v>1378.7390010931979</c:v>
                </c:pt>
                <c:pt idx="622">
                  <c:v>1378.3068424299756</c:v>
                </c:pt>
                <c:pt idx="623">
                  <c:v>1377.8717243354351</c:v>
                </c:pt>
                <c:pt idx="624">
                  <c:v>1377.4336474447216</c:v>
                </c:pt>
                <c:pt idx="625">
                  <c:v>1376.9926123980731</c:v>
                </c:pt>
                <c:pt idx="626">
                  <c:v>1376.5486198406716</c:v>
                </c:pt>
                <c:pt idx="627">
                  <c:v>1376.1016704228323</c:v>
                </c:pt>
                <c:pt idx="628">
                  <c:v>1375.6517647998207</c:v>
                </c:pt>
                <c:pt idx="629">
                  <c:v>1375.1989036320367</c:v>
                </c:pt>
                <c:pt idx="630">
                  <c:v>1374.7430875848625</c:v>
                </c:pt>
                <c:pt idx="631">
                  <c:v>1374.2843173287911</c:v>
                </c:pt>
                <c:pt idx="632">
                  <c:v>1373.8225935393546</c:v>
                </c:pt>
                <c:pt idx="633">
                  <c:v>1373.3579168971801</c:v>
                </c:pt>
                <c:pt idx="634">
                  <c:v>1372.8902880879286</c:v>
                </c:pt>
                <c:pt idx="635">
                  <c:v>1372.4197078023865</c:v>
                </c:pt>
                <c:pt idx="636">
                  <c:v>1371.9461767364098</c:v>
                </c:pt>
                <c:pt idx="637">
                  <c:v>1371.4696955909833</c:v>
                </c:pt>
                <c:pt idx="638">
                  <c:v>1370.9902650721392</c:v>
                </c:pt>
                <c:pt idx="639">
                  <c:v>1370.5078858910495</c:v>
                </c:pt>
                <c:pt idx="640">
                  <c:v>1370.02255876399</c:v>
                </c:pt>
                <c:pt idx="641">
                  <c:v>1369.5342844123654</c:v>
                </c:pt>
                <c:pt idx="642">
                  <c:v>1369.0430635626872</c:v>
                </c:pt>
                <c:pt idx="643">
                  <c:v>1368.5488969466157</c:v>
                </c:pt>
                <c:pt idx="644">
                  <c:v>1368.0517853009494</c:v>
                </c:pt>
                <c:pt idx="645">
                  <c:v>1367.5517293676107</c:v>
                </c:pt>
                <c:pt idx="646">
                  <c:v>1367.0487298936839</c:v>
                </c:pt>
                <c:pt idx="647">
                  <c:v>1366.5427876314357</c:v>
                </c:pt>
                <c:pt idx="648">
                  <c:v>1366.0339033382388</c:v>
                </c:pt>
                <c:pt idx="649">
                  <c:v>1365.5220777766865</c:v>
                </c:pt>
                <c:pt idx="650">
                  <c:v>1365.007311714535</c:v>
                </c:pt>
                <c:pt idx="651">
                  <c:v>1364.4896059247067</c:v>
                </c:pt>
                <c:pt idx="652">
                  <c:v>1363.9689611853305</c:v>
                </c:pt>
                <c:pt idx="653">
                  <c:v>1363.4453782797234</c:v>
                </c:pt>
                <c:pt idx="654">
                  <c:v>1362.9188579963793</c:v>
                </c:pt>
                <c:pt idx="655">
                  <c:v>1362.389401129059</c:v>
                </c:pt>
                <c:pt idx="656">
                  <c:v>1361.8570084766895</c:v>
                </c:pt>
                <c:pt idx="657">
                  <c:v>1361.3216808434518</c:v>
                </c:pt>
                <c:pt idx="658">
                  <c:v>1360.7834190387171</c:v>
                </c:pt>
                <c:pt idx="659">
                  <c:v>1360.242223877138</c:v>
                </c:pt>
                <c:pt idx="660">
                  <c:v>1359.6980961785794</c:v>
                </c:pt>
                <c:pt idx="661">
                  <c:v>1359.1510367681742</c:v>
                </c:pt>
                <c:pt idx="662">
                  <c:v>1358.6010464762812</c:v>
                </c:pt>
                <c:pt idx="663">
                  <c:v>1358.0481261385748</c:v>
                </c:pt>
                <c:pt idx="664">
                  <c:v>1357.4922765959425</c:v>
                </c:pt>
                <c:pt idx="665">
                  <c:v>1356.9334986945871</c:v>
                </c:pt>
                <c:pt idx="666">
                  <c:v>1356.3717932860129</c:v>
                </c:pt>
                <c:pt idx="667">
                  <c:v>1355.8071612269555</c:v>
                </c:pt>
                <c:pt idx="668">
                  <c:v>1355.239603379513</c:v>
                </c:pt>
                <c:pt idx="669">
                  <c:v>1354.6691206110474</c:v>
                </c:pt>
                <c:pt idx="670">
                  <c:v>1354.0957137942619</c:v>
                </c:pt>
                <c:pt idx="671">
                  <c:v>1353.5193838071709</c:v>
                </c:pt>
                <c:pt idx="672">
                  <c:v>1352.9401315331188</c:v>
                </c:pt>
                <c:pt idx="673">
                  <c:v>1352.3579578607737</c:v>
                </c:pt>
                <c:pt idx="674">
                  <c:v>1351.7728636841809</c:v>
                </c:pt>
                <c:pt idx="675">
                  <c:v>1351.1848499027139</c:v>
                </c:pt>
                <c:pt idx="676">
                  <c:v>1350.5939174210998</c:v>
                </c:pt>
                <c:pt idx="677">
                  <c:v>1350.0000671494608</c:v>
                </c:pt>
                <c:pt idx="678">
                  <c:v>1349.4033000032664</c:v>
                </c:pt>
                <c:pt idx="679">
                  <c:v>1348.8036169033708</c:v>
                </c:pt>
                <c:pt idx="680">
                  <c:v>1348.2010187760509</c:v>
                </c:pt>
                <c:pt idx="681">
                  <c:v>1347.595506552954</c:v>
                </c:pt>
                <c:pt idx="682">
                  <c:v>1346.9870811711178</c:v>
                </c:pt>
                <c:pt idx="683">
                  <c:v>1346.3757435730454</c:v>
                </c:pt>
                <c:pt idx="684">
                  <c:v>1345.7614947066252</c:v>
                </c:pt>
                <c:pt idx="685">
                  <c:v>1345.1443355251772</c:v>
                </c:pt>
                <c:pt idx="686">
                  <c:v>1344.5242669874617</c:v>
                </c:pt>
                <c:pt idx="687">
                  <c:v>1343.9012900577034</c:v>
                </c:pt>
                <c:pt idx="688">
                  <c:v>1343.2754057055699</c:v>
                </c:pt>
                <c:pt idx="689">
                  <c:v>1342.6466149061839</c:v>
                </c:pt>
                <c:pt idx="690">
                  <c:v>1342.0149186401623</c:v>
                </c:pt>
                <c:pt idx="691">
                  <c:v>1341.3803178935743</c:v>
                </c:pt>
                <c:pt idx="692">
                  <c:v>1340.7428136580068</c:v>
                </c:pt>
                <c:pt idx="693">
                  <c:v>1340.1024069305211</c:v>
                </c:pt>
                <c:pt idx="694">
                  <c:v>1339.459098713683</c:v>
                </c:pt>
                <c:pt idx="695">
                  <c:v>1338.8128900155916</c:v>
                </c:pt>
                <c:pt idx="696">
                  <c:v>1338.16378184986</c:v>
                </c:pt>
                <c:pt idx="697">
                  <c:v>1337.511775235613</c:v>
                </c:pt>
                <c:pt idx="698">
                  <c:v>1336.856871197552</c:v>
                </c:pt>
                <c:pt idx="699">
                  <c:v>1336.1990707659099</c:v>
                </c:pt>
                <c:pt idx="700">
                  <c:v>1335.5383749764533</c:v>
                </c:pt>
                <c:pt idx="701">
                  <c:v>1334.8747848705657</c:v>
                </c:pt>
                <c:pt idx="702">
                  <c:v>1334.2083014951545</c:v>
                </c:pt>
                <c:pt idx="703">
                  <c:v>1333.5389259027429</c:v>
                </c:pt>
                <c:pt idx="704">
                  <c:v>1332.8666591514332</c:v>
                </c:pt>
                <c:pt idx="705">
                  <c:v>1332.1915023049487</c:v>
                </c:pt>
                <c:pt idx="706">
                  <c:v>1331.5134564325951</c:v>
                </c:pt>
                <c:pt idx="707">
                  <c:v>1330.832522609322</c:v>
                </c:pt>
                <c:pt idx="708">
                  <c:v>1330.1487019157041</c:v>
                </c:pt>
                <c:pt idx="709">
                  <c:v>1329.4619954379477</c:v>
                </c:pt>
                <c:pt idx="710">
                  <c:v>1328.7724042679101</c:v>
                </c:pt>
                <c:pt idx="711">
                  <c:v>1328.0799295031163</c:v>
                </c:pt>
                <c:pt idx="712">
                  <c:v>1327.3845722467456</c:v>
                </c:pt>
                <c:pt idx="713">
                  <c:v>1326.6863336076619</c:v>
                </c:pt>
                <c:pt idx="714">
                  <c:v>1325.985214700403</c:v>
                </c:pt>
                <c:pt idx="715">
                  <c:v>1325.2812166452322</c:v>
                </c:pt>
                <c:pt idx="716">
                  <c:v>1324.5743405680926</c:v>
                </c:pt>
                <c:pt idx="717">
                  <c:v>1323.864587600634</c:v>
                </c:pt>
                <c:pt idx="718">
                  <c:v>1323.1519588802589</c:v>
                </c:pt>
                <c:pt idx="719">
                  <c:v>1322.4364555500808</c:v>
                </c:pt>
                <c:pt idx="720">
                  <c:v>1321.7180787589646</c:v>
                </c:pt>
                <c:pt idx="721">
                  <c:v>1320.9968296615427</c:v>
                </c:pt>
                <c:pt idx="722">
                  <c:v>1320.2727094181967</c:v>
                </c:pt>
                <c:pt idx="723">
                  <c:v>1319.5457191950811</c:v>
                </c:pt>
                <c:pt idx="724">
                  <c:v>1318.8158601641499</c:v>
                </c:pt>
                <c:pt idx="725">
                  <c:v>1318.0831335031303</c:v>
                </c:pt>
                <c:pt idx="726">
                  <c:v>1317.347540395582</c:v>
                </c:pt>
                <c:pt idx="727">
                  <c:v>1316.6090820308486</c:v>
                </c:pt>
                <c:pt idx="728">
                  <c:v>1315.8677596041255</c:v>
                </c:pt>
                <c:pt idx="729">
                  <c:v>1315.1235743164157</c:v>
                </c:pt>
                <c:pt idx="730">
                  <c:v>1314.3765273745882</c:v>
                </c:pt>
                <c:pt idx="731">
                  <c:v>1313.6266199913853</c:v>
                </c:pt>
                <c:pt idx="732">
                  <c:v>1312.8738533853718</c:v>
                </c:pt>
                <c:pt idx="733">
                  <c:v>1312.1182287810195</c:v>
                </c:pt>
                <c:pt idx="734">
                  <c:v>1311.3597474086823</c:v>
                </c:pt>
                <c:pt idx="735">
                  <c:v>1310.5984105046005</c:v>
                </c:pt>
                <c:pt idx="736">
                  <c:v>1309.8342193109384</c:v>
                </c:pt>
                <c:pt idx="737">
                  <c:v>1309.0671750757924</c:v>
                </c:pt>
                <c:pt idx="738">
                  <c:v>1308.2972790531469</c:v>
                </c:pt>
                <c:pt idx="739">
                  <c:v>1307.5245325029655</c:v>
                </c:pt>
                <c:pt idx="740">
                  <c:v>1306.7489366911457</c:v>
                </c:pt>
                <c:pt idx="741">
                  <c:v>1305.9704928895796</c:v>
                </c:pt>
                <c:pt idx="742">
                  <c:v>1305.1892023760865</c:v>
                </c:pt>
                <c:pt idx="743">
                  <c:v>1304.4050664344959</c:v>
                </c:pt>
                <c:pt idx="744">
                  <c:v>1303.618086354654</c:v>
                </c:pt>
                <c:pt idx="745">
                  <c:v>1302.8282634323732</c:v>
                </c:pt>
                <c:pt idx="746">
                  <c:v>1302.0355989695249</c:v>
                </c:pt>
                <c:pt idx="747">
                  <c:v>1301.2400942739771</c:v>
                </c:pt>
                <c:pt idx="748">
                  <c:v>1300.4417506596717</c:v>
                </c:pt>
                <c:pt idx="749">
                  <c:v>1299.6405694465757</c:v>
                </c:pt>
                <c:pt idx="750">
                  <c:v>1298.8365519607325</c:v>
                </c:pt>
                <c:pt idx="751">
                  <c:v>1298.0296995342726</c:v>
                </c:pt>
                <c:pt idx="752">
                  <c:v>1297.220013505404</c:v>
                </c:pt>
                <c:pt idx="753">
                  <c:v>1296.4074952184335</c:v>
                </c:pt>
                <c:pt idx="754">
                  <c:v>1295.5921460237882</c:v>
                </c:pt>
                <c:pt idx="755">
                  <c:v>1294.7739672780187</c:v>
                </c:pt>
                <c:pt idx="756">
                  <c:v>1293.9529603437957</c:v>
                </c:pt>
                <c:pt idx="757">
                  <c:v>1293.1291265899529</c:v>
                </c:pt>
                <c:pt idx="758">
                  <c:v>1292.3024673914765</c:v>
                </c:pt>
                <c:pt idx="759">
                  <c:v>1291.4729841295209</c:v>
                </c:pt>
                <c:pt idx="760">
                  <c:v>1290.6406781914379</c:v>
                </c:pt>
                <c:pt idx="761">
                  <c:v>1289.8055509707556</c:v>
                </c:pt>
                <c:pt idx="762">
                  <c:v>1288.9676038672246</c:v>
                </c:pt>
                <c:pt idx="763">
                  <c:v>1288.1268382868104</c:v>
                </c:pt>
                <c:pt idx="764">
                  <c:v>1287.2832556417175</c:v>
                </c:pt>
                <c:pt idx="765">
                  <c:v>1286.436857350383</c:v>
                </c:pt>
                <c:pt idx="766">
                  <c:v>1285.5876448375161</c:v>
                </c:pt>
                <c:pt idx="767">
                  <c:v>1284.7356195340938</c:v>
                </c:pt>
                <c:pt idx="768">
                  <c:v>1283.8807828773474</c:v>
                </c:pt>
                <c:pt idx="769">
                  <c:v>1283.0231363108549</c:v>
                </c:pt>
                <c:pt idx="770">
                  <c:v>1282.1626812844531</c:v>
                </c:pt>
                <c:pt idx="771">
                  <c:v>1281.2994192543374</c:v>
                </c:pt>
                <c:pt idx="772">
                  <c:v>1280.4333516830138</c:v>
                </c:pt>
                <c:pt idx="773">
                  <c:v>1279.56448003933</c:v>
                </c:pt>
                <c:pt idx="774">
                  <c:v>1278.6928057985194</c:v>
                </c:pt>
                <c:pt idx="775">
                  <c:v>1277.8183304421605</c:v>
                </c:pt>
                <c:pt idx="776">
                  <c:v>1276.941055458251</c:v>
                </c:pt>
                <c:pt idx="777">
                  <c:v>1276.0609823411585</c:v>
                </c:pt>
                <c:pt idx="778">
                  <c:v>1275.1781125916793</c:v>
                </c:pt>
                <c:pt idx="779">
                  <c:v>1274.2924477170077</c:v>
                </c:pt>
                <c:pt idx="780">
                  <c:v>1273.4039892307942</c:v>
                </c:pt>
                <c:pt idx="781">
                  <c:v>1272.5127386531797</c:v>
                </c:pt>
                <c:pt idx="782">
                  <c:v>1271.618697510695</c:v>
                </c:pt>
                <c:pt idx="783">
                  <c:v>1270.7218673364255</c:v>
                </c:pt>
                <c:pt idx="784">
                  <c:v>1269.8222496698963</c:v>
                </c:pt>
                <c:pt idx="785">
                  <c:v>1268.9198460571674</c:v>
                </c:pt>
                <c:pt idx="786">
                  <c:v>1268.0146580507985</c:v>
                </c:pt>
                <c:pt idx="787">
                  <c:v>1267.1066872099036</c:v>
                </c:pt>
                <c:pt idx="788">
                  <c:v>1266.1959351001453</c:v>
                </c:pt>
                <c:pt idx="789">
                  <c:v>1265.2824032937235</c:v>
                </c:pt>
                <c:pt idx="790">
                  <c:v>1264.366093369443</c:v>
                </c:pt>
                <c:pt idx="791">
                  <c:v>1263.4470069126703</c:v>
                </c:pt>
                <c:pt idx="792">
                  <c:v>1262.5251455154112</c:v>
                </c:pt>
                <c:pt idx="793">
                  <c:v>1261.6005107762758</c:v>
                </c:pt>
                <c:pt idx="794">
                  <c:v>1260.6731043004938</c:v>
                </c:pt>
                <c:pt idx="795">
                  <c:v>1259.7429276999617</c:v>
                </c:pt>
                <c:pt idx="796">
                  <c:v>1258.809982593212</c:v>
                </c:pt>
                <c:pt idx="797">
                  <c:v>1257.8742706054932</c:v>
                </c:pt>
                <c:pt idx="798">
                  <c:v>1256.935793368722</c:v>
                </c:pt>
                <c:pt idx="799">
                  <c:v>1255.9945525215021</c:v>
                </c:pt>
                <c:pt idx="800">
                  <c:v>1255.0505497092061</c:v>
                </c:pt>
                <c:pt idx="801">
                  <c:v>1254.103786583901</c:v>
                </c:pt>
                <c:pt idx="802">
                  <c:v>1253.1542648044106</c:v>
                </c:pt>
                <c:pt idx="803">
                  <c:v>1252.2019860363362</c:v>
                </c:pt>
                <c:pt idx="804">
                  <c:v>1251.2469519520585</c:v>
                </c:pt>
                <c:pt idx="805">
                  <c:v>1250.2891642307395</c:v>
                </c:pt>
                <c:pt idx="806">
                  <c:v>1249.328624558362</c:v>
                </c:pt>
                <c:pt idx="807">
                  <c:v>1248.3653346277531</c:v>
                </c:pt>
                <c:pt idx="808">
                  <c:v>1247.3992961385422</c:v>
                </c:pt>
                <c:pt idx="809">
                  <c:v>1246.430510797235</c:v>
                </c:pt>
                <c:pt idx="810">
                  <c:v>1245.458980317215</c:v>
                </c:pt>
                <c:pt idx="811">
                  <c:v>1244.4847064187534</c:v>
                </c:pt>
                <c:pt idx="812">
                  <c:v>1243.5076908290005</c:v>
                </c:pt>
                <c:pt idx="813">
                  <c:v>1242.527935282078</c:v>
                </c:pt>
                <c:pt idx="814">
                  <c:v>1241.5454415189899</c:v>
                </c:pt>
                <c:pt idx="815">
                  <c:v>1240.5602112876991</c:v>
                </c:pt>
                <c:pt idx="816">
                  <c:v>1239.5722463431443</c:v>
                </c:pt>
                <c:pt idx="817">
                  <c:v>1238.5815484472589</c:v>
                </c:pt>
                <c:pt idx="818">
                  <c:v>1237.5881193689609</c:v>
                </c:pt>
                <c:pt idx="819">
                  <c:v>1236.5919608841762</c:v>
                </c:pt>
                <c:pt idx="820">
                  <c:v>1235.593074775891</c:v>
                </c:pt>
                <c:pt idx="821">
                  <c:v>1234.5914628340938</c:v>
                </c:pt>
                <c:pt idx="822">
                  <c:v>1233.587126855854</c:v>
                </c:pt>
                <c:pt idx="823">
                  <c:v>1232.5800686453581</c:v>
                </c:pt>
                <c:pt idx="824">
                  <c:v>1231.5702900138515</c:v>
                </c:pt>
                <c:pt idx="825">
                  <c:v>1230.557792779698</c:v>
                </c:pt>
                <c:pt idx="826">
                  <c:v>1229.5425787683851</c:v>
                </c:pt>
                <c:pt idx="827">
                  <c:v>1228.5246498125505</c:v>
                </c:pt>
                <c:pt idx="828">
                  <c:v>1227.5040077520098</c:v>
                </c:pt>
                <c:pt idx="829">
                  <c:v>1226.4806544337407</c:v>
                </c:pt>
                <c:pt idx="830">
                  <c:v>1225.454591711939</c:v>
                </c:pt>
                <c:pt idx="831">
                  <c:v>1224.4258214479887</c:v>
                </c:pt>
                <c:pt idx="832">
                  <c:v>1223.3943455105359</c:v>
                </c:pt>
                <c:pt idx="833">
                  <c:v>1222.3601657754348</c:v>
                </c:pt>
                <c:pt idx="834">
                  <c:v>1221.3232841258437</c:v>
                </c:pt>
                <c:pt idx="835">
                  <c:v>1165.3378138279759</c:v>
                </c:pt>
                <c:pt idx="836">
                  <c:v>1111.7919640104267</c:v>
                </c:pt>
                <c:pt idx="837">
                  <c:v>1060.5794258745686</c:v>
                </c:pt>
                <c:pt idx="838">
                  <c:v>1011.5985231294753</c:v>
                </c:pt>
                <c:pt idx="839">
                  <c:v>964.75201012596426</c:v>
                </c:pt>
                <c:pt idx="840">
                  <c:v>919.94687878713921</c:v>
                </c:pt>
                <c:pt idx="841">
                  <c:v>877.0941739521196</c:v>
                </c:pt>
                <c:pt idx="842">
                  <c:v>836.10881676634403</c:v>
                </c:pt>
                <c:pt idx="843">
                  <c:v>796.90943576781194</c:v>
                </c:pt>
                <c:pt idx="844">
                  <c:v>759.4182053339</c:v>
                </c:pt>
                <c:pt idx="845">
                  <c:v>723.56069116801768</c:v>
                </c:pt>
                <c:pt idx="846">
                  <c:v>689.26570251932719</c:v>
                </c:pt>
                <c:pt idx="847">
                  <c:v>656.46515084213149</c:v>
                </c:pt>
                <c:pt idx="848">
                  <c:v>625.09391461431369</c:v>
                </c:pt>
                <c:pt idx="849">
                  <c:v>595.08971004644445</c:v>
                </c:pt>
                <c:pt idx="850">
                  <c:v>566.39296742486249</c:v>
                </c:pt>
                <c:pt idx="851">
                  <c:v>538.94671284322305</c:v>
                </c:pt>
                <c:pt idx="852">
                  <c:v>512.6964550877093</c:v>
                </c:pt>
                <c:pt idx="853">
                  <c:v>487.59007745132772</c:v>
                </c:pt>
                <c:pt idx="854">
                  <c:v>463.57773426249969</c:v>
                </c:pt>
                <c:pt idx="855">
                  <c:v>440.61175192251704</c:v>
                </c:pt>
                <c:pt idx="856">
                  <c:v>418.64653425538921</c:v>
                </c:pt>
                <c:pt idx="857">
                  <c:v>397.63847198215694</c:v>
                </c:pt>
                <c:pt idx="858">
                  <c:v>377.54585613995215</c:v>
                </c:pt>
                <c:pt idx="859">
                  <c:v>358.91507257963457</c:v>
                </c:pt>
                <c:pt idx="860">
                  <c:v>341.17027545003043</c:v>
                </c:pt>
                <c:pt idx="861">
                  <c:v>324.267289879717</c:v>
                </c:pt>
                <c:pt idx="862">
                  <c:v>308.16698059756357</c:v>
                </c:pt>
                <c:pt idx="863">
                  <c:v>292.83200521613782</c:v>
                </c:pt>
                <c:pt idx="864">
                  <c:v>278.22673283136578</c:v>
                </c:pt>
                <c:pt idx="865">
                  <c:v>264.31716628660371</c:v>
                </c:pt>
                <c:pt idx="866">
                  <c:v>251.07086793670183</c:v>
                </c:pt>
                <c:pt idx="867">
                  <c:v>238.45688875494704</c:v>
                </c:pt>
                <c:pt idx="868">
                  <c:v>226.4457006327473</c:v>
                </c:pt>
                <c:pt idx="869">
                  <c:v>215.00913172858384</c:v>
                </c:pt>
                <c:pt idx="870">
                  <c:v>204.12030472912247</c:v>
                </c:pt>
                <c:pt idx="871">
                  <c:v>193.75357789144672</c:v>
                </c:pt>
                <c:pt idx="872">
                  <c:v>183.88448874117407</c:v>
                </c:pt>
                <c:pt idx="873">
                  <c:v>174.48970030675099</c:v>
                </c:pt>
                <c:pt idx="874">
                  <c:v>165.54694977549789</c:v>
                </c:pt>
                <c:pt idx="875">
                  <c:v>157.03499946201447</c:v>
                </c:pt>
                <c:pt idx="876">
                  <c:v>148.93358998434789</c:v>
                </c:pt>
                <c:pt idx="877">
                  <c:v>141.22339554790406</c:v>
                </c:pt>
                <c:pt idx="878">
                  <c:v>133.88598124143346</c:v>
                </c:pt>
                <c:pt idx="879">
                  <c:v>126.90376225356316</c:v>
                </c:pt>
                <c:pt idx="880">
                  <c:v>120.25996492228461</c:v>
                </c:pt>
                <c:pt idx="881">
                  <c:v>113.9385895335392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2944"/>
        <c:axId val="505515688"/>
      </c:scatterChart>
      <c:valAx>
        <c:axId val="50551294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5688"/>
        <c:crosses val="autoZero"/>
        <c:crossBetween val="midCat"/>
      </c:valAx>
      <c:valAx>
        <c:axId val="5055156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294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4.735600265251637E-3</c:v>
                </c:pt>
                <c:pt idx="2">
                  <c:v>6.4169009459614105E-3</c:v>
                </c:pt>
                <c:pt idx="3">
                  <c:v>7.922147485789871E-3</c:v>
                </c:pt>
                <c:pt idx="4">
                  <c:v>9.3483433301025931E-3</c:v>
                </c:pt>
                <c:pt idx="5">
                  <c:v>1.0730713710674373E-2</c:v>
                </c:pt>
                <c:pt idx="6">
                  <c:v>1.2086331345096476E-2</c:v>
                </c:pt>
                <c:pt idx="7">
                  <c:v>1.3424695678083468E-2</c:v>
                </c:pt>
                <c:pt idx="8">
                  <c:v>1.4751526310783027E-2</c:v>
                </c:pt>
                <c:pt idx="9">
                  <c:v>1.6070440763021381E-2</c:v>
                </c:pt>
                <c:pt idx="10">
                  <c:v>1.7383802335225042E-2</c:v>
                </c:pt>
                <c:pt idx="11">
                  <c:v>1.869318950548398E-2</c:v>
                </c:pt>
                <c:pt idx="12">
                  <c:v>1.9999673157608824E-2</c:v>
                </c:pt>
                <c:pt idx="13">
                  <c:v>2.1303988121789443E-2</c:v>
                </c:pt>
                <c:pt idx="14">
                  <c:v>2.2606642972872501E-2</c:v>
                </c:pt>
                <c:pt idx="15">
                  <c:v>2.3907992068742487E-2</c:v>
                </c:pt>
                <c:pt idx="16">
                  <c:v>2.5208283682068761E-2</c:v>
                </c:pt>
                <c:pt idx="17">
                  <c:v>2.6507692596177801E-2</c:v>
                </c:pt>
                <c:pt idx="18">
                  <c:v>2.7806342404865424E-2</c:v>
                </c:pt>
                <c:pt idx="19">
                  <c:v>2.9104320887172842E-2</c:v>
                </c:pt>
                <c:pt idx="20">
                  <c:v>3.0401690672002019E-2</c:v>
                </c:pt>
                <c:pt idx="21">
                  <c:v>3.1698496671435497E-2</c:v>
                </c:pt>
                <c:pt idx="22">
                  <c:v>3.2994771282436872E-2</c:v>
                </c:pt>
                <c:pt idx="23">
                  <c:v>3.4290538039126343E-2</c:v>
                </c:pt>
                <c:pt idx="24">
                  <c:v>3.5585814184622318E-2</c:v>
                </c:pt>
                <c:pt idx="25">
                  <c:v>3.6880612486758287E-2</c:v>
                </c:pt>
                <c:pt idx="26">
                  <c:v>3.8174942522997045E-2</c:v>
                </c:pt>
                <c:pt idx="27">
                  <c:v>3.9468811591703318E-2</c:v>
                </c:pt>
                <c:pt idx="28">
                  <c:v>4.0762225359757105E-2</c:v>
                </c:pt>
                <c:pt idx="29">
                  <c:v>4.2055188323697854E-2</c:v>
                </c:pt>
                <c:pt idx="30">
                  <c:v>4.3347704138711231E-2</c:v>
                </c:pt>
                <c:pt idx="31">
                  <c:v>4.4639775853765502E-2</c:v>
                </c:pt>
                <c:pt idx="32">
                  <c:v>4.5931406079971974E-2</c:v>
                </c:pt>
                <c:pt idx="33">
                  <c:v>4.7222597111345944E-2</c:v>
                </c:pt>
                <c:pt idx="34">
                  <c:v>4.8513351011576576E-2</c:v>
                </c:pt>
                <c:pt idx="35">
                  <c:v>4.9803669676480158E-2</c:v>
                </c:pt>
                <c:pt idx="36">
                  <c:v>5.1093554879028336E-2</c:v>
                </c:pt>
                <c:pt idx="37">
                  <c:v>5.2383008301868081E-2</c:v>
                </c:pt>
                <c:pt idx="38">
                  <c:v>5.367203156084787E-2</c:v>
                </c:pt>
                <c:pt idx="39">
                  <c:v>5.4960626222066537E-2</c:v>
                </c:pt>
                <c:pt idx="40">
                  <c:v>5.6248793814249215E-2</c:v>
                </c:pt>
                <c:pt idx="41">
                  <c:v>5.753653583774717E-2</c:v>
                </c:pt>
                <c:pt idx="42">
                  <c:v>5.8823853771093698E-2</c:v>
                </c:pt>
                <c:pt idx="43">
                  <c:v>6.0110749075789033E-2</c:v>
                </c:pt>
                <c:pt idx="44">
                  <c:v>6.1397223199799511E-2</c:v>
                </c:pt>
                <c:pt idx="45">
                  <c:v>6.2683277580121197E-2</c:v>
                </c:pt>
                <c:pt idx="46">
                  <c:v>6.3968913644662978E-2</c:v>
                </c:pt>
                <c:pt idx="47">
                  <c:v>6.5254132813632695E-2</c:v>
                </c:pt>
                <c:pt idx="48">
                  <c:v>6.65389365005606E-2</c:v>
                </c:pt>
                <c:pt idx="49">
                  <c:v>6.7823326113057275E-2</c:v>
                </c:pt>
                <c:pt idx="50">
                  <c:v>6.9107303053377131E-2</c:v>
                </c:pt>
                <c:pt idx="51">
                  <c:v>7.0390868718839025E-2</c:v>
                </c:pt>
                <c:pt idx="52">
                  <c:v>7.1674024502141928E-2</c:v>
                </c:pt>
                <c:pt idx="53">
                  <c:v>7.2956771791603717E-2</c:v>
                </c:pt>
                <c:pt idx="54">
                  <c:v>7.4239111971342656E-2</c:v>
                </c:pt>
                <c:pt idx="55">
                  <c:v>7.5521046421416965E-2</c:v>
                </c:pt>
                <c:pt idx="56">
                  <c:v>7.6802576517933319E-2</c:v>
                </c:pt>
                <c:pt idx="57">
                  <c:v>7.8083703633132315E-2</c:v>
                </c:pt>
                <c:pt idx="58">
                  <c:v>7.9364429135456854E-2</c:v>
                </c:pt>
                <c:pt idx="59">
                  <c:v>8.0644754389607665E-2</c:v>
                </c:pt>
                <c:pt idx="60">
                  <c:v>8.1924680756589568E-2</c:v>
                </c:pt>
                <c:pt idx="61">
                  <c:v>8.3204209593750494E-2</c:v>
                </c:pt>
                <c:pt idx="62">
                  <c:v>8.4483342254815325E-2</c:v>
                </c:pt>
                <c:pt idx="63">
                  <c:v>8.576208008991569E-2</c:v>
                </c:pt>
                <c:pt idx="64">
                  <c:v>8.7040424445616868E-2</c:v>
                </c:pt>
                <c:pt idx="65">
                  <c:v>8.8318376664942105E-2</c:v>
                </c:pt>
                <c:pt idx="66">
                  <c:v>8.9595938087395771E-2</c:v>
                </c:pt>
                <c:pt idx="67">
                  <c:v>9.0873110048984629E-2</c:v>
                </c:pt>
                <c:pt idx="68">
                  <c:v>9.2149893882238446E-2</c:v>
                </c:pt>
                <c:pt idx="69">
                  <c:v>9.3426290916229726E-2</c:v>
                </c:pt>
                <c:pt idx="70">
                  <c:v>9.4702302476592892E-2</c:v>
                </c:pt>
                <c:pt idx="71">
                  <c:v>9.5977929885542712E-2</c:v>
                </c:pt>
                <c:pt idx="72">
                  <c:v>9.7253174461892772E-2</c:v>
                </c:pt>
                <c:pt idx="73">
                  <c:v>9.8528037521073294E-2</c:v>
                </c:pt>
                <c:pt idx="74">
                  <c:v>9.9802520375148751E-2</c:v>
                </c:pt>
                <c:pt idx="75">
                  <c:v>0.10107662433283546</c:v>
                </c:pt>
                <c:pt idx="76">
                  <c:v>0.1023503506995187</c:v>
                </c:pt>
                <c:pt idx="77">
                  <c:v>0.10362370077726991</c:v>
                </c:pt>
                <c:pt idx="78">
                  <c:v>0.10489667586486356</c:v>
                </c:pt>
                <c:pt idx="79">
                  <c:v>0.10616927725779403</c:v>
                </c:pt>
                <c:pt idx="80">
                  <c:v>0.10744150624829225</c:v>
                </c:pt>
                <c:pt idx="81">
                  <c:v>0.10871336412534234</c:v>
                </c:pt>
                <c:pt idx="82">
                  <c:v>0.10998485217469804</c:v>
                </c:pt>
                <c:pt idx="83">
                  <c:v>0.11125597167889914</c:v>
                </c:pt>
                <c:pt idx="84">
                  <c:v>0.11252672391728767</c:v>
                </c:pt>
                <c:pt idx="85">
                  <c:v>0.11379711016602417</c:v>
                </c:pt>
                <c:pt idx="86">
                  <c:v>0.11506713169810379</c:v>
                </c:pt>
                <c:pt idx="87">
                  <c:v>0.11633678978337218</c:v>
                </c:pt>
                <c:pt idx="88">
                  <c:v>0.11760608568854151</c:v>
                </c:pt>
                <c:pt idx="89">
                  <c:v>0.11887502067720623</c:v>
                </c:pt>
                <c:pt idx="90">
                  <c:v>0.12014359600985897</c:v>
                </c:pt>
                <c:pt idx="91">
                  <c:v>0.12141181294390595</c:v>
                </c:pt>
                <c:pt idx="92">
                  <c:v>0.12267967273368274</c:v>
                </c:pt>
                <c:pt idx="93">
                  <c:v>0.12394717663046972</c:v>
                </c:pt>
                <c:pt idx="94">
                  <c:v>0.12521432588250744</c:v>
                </c:pt>
                <c:pt idx="95">
                  <c:v>0.126481121735012</c:v>
                </c:pt>
                <c:pt idx="96">
                  <c:v>0.12774756543019031</c:v>
                </c:pt>
                <c:pt idx="97">
                  <c:v>0.12901365820725522</c:v>
                </c:pt>
                <c:pt idx="98">
                  <c:v>0.13027940130244064</c:v>
                </c:pt>
                <c:pt idx="99">
                  <c:v>0.13154479594901661</c:v>
                </c:pt>
                <c:pt idx="100">
                  <c:v>0.13280984337730417</c:v>
                </c:pt>
                <c:pt idx="101">
                  <c:v>0.13407454481469025</c:v>
                </c:pt>
                <c:pt idx="102">
                  <c:v>0.13533890148564237</c:v>
                </c:pt>
                <c:pt idx="103">
                  <c:v>0.13660291461172355</c:v>
                </c:pt>
                <c:pt idx="104">
                  <c:v>0.13786658541160676</c:v>
                </c:pt>
                <c:pt idx="105">
                  <c:v>0.13912991510108957</c:v>
                </c:pt>
                <c:pt idx="106">
                  <c:v>0.14039290489310866</c:v>
                </c:pt>
                <c:pt idx="107">
                  <c:v>0.14165555599775415</c:v>
                </c:pt>
                <c:pt idx="108">
                  <c:v>0.14291786962228401</c:v>
                </c:pt>
                <c:pt idx="109">
                  <c:v>0.14417984697113834</c:v>
                </c:pt>
                <c:pt idx="110">
                  <c:v>0.14544148924595349</c:v>
                </c:pt>
                <c:pt idx="111">
                  <c:v>0.14670279764557626</c:v>
                </c:pt>
                <c:pt idx="112">
                  <c:v>0.14796377336607797</c:v>
                </c:pt>
                <c:pt idx="113">
                  <c:v>0.14922441760076832</c:v>
                </c:pt>
                <c:pt idx="114">
                  <c:v>0.15048473154020953</c:v>
                </c:pt>
                <c:pt idx="115">
                  <c:v>0.15174471637222989</c:v>
                </c:pt>
                <c:pt idx="116">
                  <c:v>0.15300437328193778</c:v>
                </c:pt>
                <c:pt idx="117">
                  <c:v>0.15426370345173535</c:v>
                </c:pt>
                <c:pt idx="118">
                  <c:v>0.15552270806133198</c:v>
                </c:pt>
                <c:pt idx="119">
                  <c:v>0.15678138828775812</c:v>
                </c:pt>
                <c:pt idx="120">
                  <c:v>0.15803974530537854</c:v>
                </c:pt>
                <c:pt idx="121">
                  <c:v>0.15929778028590594</c:v>
                </c:pt>
                <c:pt idx="122">
                  <c:v>0.16055549439841429</c:v>
                </c:pt>
                <c:pt idx="123">
                  <c:v>0.1618128888093521</c:v>
                </c:pt>
                <c:pt idx="124">
                  <c:v>0.16306996468255566</c:v>
                </c:pt>
                <c:pt idx="125">
                  <c:v>0.16432672317926231</c:v>
                </c:pt>
                <c:pt idx="126">
                  <c:v>0.16558316545812343</c:v>
                </c:pt>
                <c:pt idx="127">
                  <c:v>0.16683929267521755</c:v>
                </c:pt>
                <c:pt idx="128">
                  <c:v>0.16809510598406335</c:v>
                </c:pt>
                <c:pt idx="129">
                  <c:v>0.16935060653563253</c:v>
                </c:pt>
                <c:pt idx="130">
                  <c:v>0.17060579547836274</c:v>
                </c:pt>
                <c:pt idx="131">
                  <c:v>0.1718606739581704</c:v>
                </c:pt>
                <c:pt idx="132">
                  <c:v>0.1731152431184633</c:v>
                </c:pt>
                <c:pt idx="133">
                  <c:v>0.17436950410015339</c:v>
                </c:pt>
                <c:pt idx="134">
                  <c:v>0.17562345804166937</c:v>
                </c:pt>
                <c:pt idx="135">
                  <c:v>0.17687710607896928</c:v>
                </c:pt>
                <c:pt idx="136">
                  <c:v>0.17813044934555292</c:v>
                </c:pt>
                <c:pt idx="137">
                  <c:v>0.1793834889724743</c:v>
                </c:pt>
                <c:pt idx="138">
                  <c:v>0.18063622608835408</c:v>
                </c:pt>
                <c:pt idx="139">
                  <c:v>0.18188866181939184</c:v>
                </c:pt>
                <c:pt idx="140">
                  <c:v>0.18314079728937838</c:v>
                </c:pt>
                <c:pt idx="141">
                  <c:v>0.18439263361970779</c:v>
                </c:pt>
                <c:pt idx="142">
                  <c:v>0.18564417192938978</c:v>
                </c:pt>
                <c:pt idx="143">
                  <c:v>0.18689541333506171</c:v>
                </c:pt>
                <c:pt idx="144">
                  <c:v>0.18814635895100051</c:v>
                </c:pt>
                <c:pt idx="145">
                  <c:v>0.18939700988913477</c:v>
                </c:pt>
                <c:pt idx="146">
                  <c:v>0.19064736725905659</c:v>
                </c:pt>
                <c:pt idx="147">
                  <c:v>0.19189743216803351</c:v>
                </c:pt>
                <c:pt idx="148">
                  <c:v>0.19314720572102029</c:v>
                </c:pt>
                <c:pt idx="149">
                  <c:v>0.19439668902067062</c:v>
                </c:pt>
                <c:pt idx="150">
                  <c:v>0.19564588316734888</c:v>
                </c:pt>
                <c:pt idx="151">
                  <c:v>0.19689478925914172</c:v>
                </c:pt>
                <c:pt idx="152">
                  <c:v>0.1981434083918697</c:v>
                </c:pt>
                <c:pt idx="153">
                  <c:v>0.19939174165909881</c:v>
                </c:pt>
                <c:pt idx="154">
                  <c:v>0.20063979015215197</c:v>
                </c:pt>
                <c:pt idx="155">
                  <c:v>0.2018875549601204</c:v>
                </c:pt>
                <c:pt idx="156">
                  <c:v>0.20313503716987508</c:v>
                </c:pt>
                <c:pt idx="157">
                  <c:v>0.20438223786607801</c:v>
                </c:pt>
                <c:pt idx="158">
                  <c:v>0.20562915813119356</c:v>
                </c:pt>
                <c:pt idx="159">
                  <c:v>0.20687579904549963</c:v>
                </c:pt>
                <c:pt idx="160">
                  <c:v>0.20812216168709879</c:v>
                </c:pt>
                <c:pt idx="161">
                  <c:v>0.2093682471319295</c:v>
                </c:pt>
                <c:pt idx="162">
                  <c:v>0.21061405645377712</c:v>
                </c:pt>
                <c:pt idx="163">
                  <c:v>0.21185959072428495</c:v>
                </c:pt>
                <c:pt idx="164">
                  <c:v>0.2131048510129652</c:v>
                </c:pt>
                <c:pt idx="165">
                  <c:v>0.21434983838720989</c:v>
                </c:pt>
                <c:pt idx="166">
                  <c:v>0.21559455391230181</c:v>
                </c:pt>
                <c:pt idx="167">
                  <c:v>0.21683899865142522</c:v>
                </c:pt>
                <c:pt idx="168">
                  <c:v>0.21808317366567673</c:v>
                </c:pt>
                <c:pt idx="169">
                  <c:v>0.21932708001407594</c:v>
                </c:pt>
                <c:pt idx="170">
                  <c:v>0.22057071875357623</c:v>
                </c:pt>
                <c:pt idx="171">
                  <c:v>0.22181409093907531</c:v>
                </c:pt>
                <c:pt idx="172">
                  <c:v>0.22305719762342585</c:v>
                </c:pt>
                <c:pt idx="173">
                  <c:v>0.22430003985744601</c:v>
                </c:pt>
                <c:pt idx="174">
                  <c:v>0.22554261868992995</c:v>
                </c:pt>
                <c:pt idx="175">
                  <c:v>0.22678493516765824</c:v>
                </c:pt>
                <c:pt idx="176">
                  <c:v>0.2280269903354083</c:v>
                </c:pt>
                <c:pt idx="177">
                  <c:v>0.22926878523596478</c:v>
                </c:pt>
                <c:pt idx="178">
                  <c:v>0.2305103209101298</c:v>
                </c:pt>
                <c:pt idx="179">
                  <c:v>0.23175159839673329</c:v>
                </c:pt>
                <c:pt idx="180">
                  <c:v>0.23299261873264315</c:v>
                </c:pt>
                <c:pt idx="181">
                  <c:v>0.23423338295277554</c:v>
                </c:pt>
                <c:pt idx="182">
                  <c:v>0.23547389209010489</c:v>
                </c:pt>
                <c:pt idx="183">
                  <c:v>0.23671414717567404</c:v>
                </c:pt>
                <c:pt idx="184">
                  <c:v>0.23795414923860436</c:v>
                </c:pt>
                <c:pt idx="185">
                  <c:v>0.23919389930610566</c:v>
                </c:pt>
                <c:pt idx="186">
                  <c:v>0.24043339840348621</c:v>
                </c:pt>
                <c:pt idx="187">
                  <c:v>0.2416726475541626</c:v>
                </c:pt>
                <c:pt idx="188">
                  <c:v>0.2429116477796697</c:v>
                </c:pt>
                <c:pt idx="189">
                  <c:v>0.24415040009967046</c:v>
                </c:pt>
                <c:pt idx="190">
                  <c:v>0.24538890553196574</c:v>
                </c:pt>
                <c:pt idx="191">
                  <c:v>0.24662716509250399</c:v>
                </c:pt>
                <c:pt idx="192">
                  <c:v>0.24786517979539102</c:v>
                </c:pt>
                <c:pt idx="193">
                  <c:v>0.24910295065289972</c:v>
                </c:pt>
                <c:pt idx="194">
                  <c:v>0.25034047867547959</c:v>
                </c:pt>
                <c:pt idx="195">
                  <c:v>0.25157776487176636</c:v>
                </c:pt>
                <c:pt idx="196">
                  <c:v>0.25281481024859165</c:v>
                </c:pt>
                <c:pt idx="197">
                  <c:v>0.25405161581099234</c:v>
                </c:pt>
                <c:pt idx="198">
                  <c:v>0.25528818256222019</c:v>
                </c:pt>
                <c:pt idx="199">
                  <c:v>0.25652451150375111</c:v>
                </c:pt>
                <c:pt idx="200">
                  <c:v>0.25776060363529463</c:v>
                </c:pt>
                <c:pt idx="201">
                  <c:v>0.25899645995480336</c:v>
                </c:pt>
                <c:pt idx="202">
                  <c:v>0.2602320814584822</c:v>
                </c:pt>
                <c:pt idx="203">
                  <c:v>0.26146746914079766</c:v>
                </c:pt>
                <c:pt idx="204">
                  <c:v>0.26270262399448702</c:v>
                </c:pt>
                <c:pt idx="205">
                  <c:v>0.26393754701056765</c:v>
                </c:pt>
                <c:pt idx="206">
                  <c:v>0.2651722391783462</c:v>
                </c:pt>
                <c:pt idx="207">
                  <c:v>0.26640670148542761</c:v>
                </c:pt>
                <c:pt idx="208">
                  <c:v>0.26764093491772428</c:v>
                </c:pt>
                <c:pt idx="209">
                  <c:v>0.26887494045946514</c:v>
                </c:pt>
                <c:pt idx="210">
                  <c:v>0.27010871909320466</c:v>
                </c:pt>
                <c:pt idx="211">
                  <c:v>0.27134227179983189</c:v>
                </c:pt>
                <c:pt idx="212">
                  <c:v>0.27257559955857924</c:v>
                </c:pt>
                <c:pt idx="213">
                  <c:v>0.27380870334703161</c:v>
                </c:pt>
                <c:pt idx="214">
                  <c:v>0.27504158414113516</c:v>
                </c:pt>
                <c:pt idx="215">
                  <c:v>0.27627424291520614</c:v>
                </c:pt>
                <c:pt idx="216">
                  <c:v>0.27750668064193978</c:v>
                </c:pt>
                <c:pt idx="217">
                  <c:v>0.27873889829241905</c:v>
                </c:pt>
                <c:pt idx="218">
                  <c:v>0.27997089683612336</c:v>
                </c:pt>
                <c:pt idx="219">
                  <c:v>0.28120267724093723</c:v>
                </c:pt>
                <c:pt idx="220">
                  <c:v>0.28243424047315918</c:v>
                </c:pt>
                <c:pt idx="221">
                  <c:v>0.28366558749751003</c:v>
                </c:pt>
                <c:pt idx="222">
                  <c:v>0.28489671927714189</c:v>
                </c:pt>
                <c:pt idx="223">
                  <c:v>0.28612763677364639</c:v>
                </c:pt>
                <c:pt idx="224">
                  <c:v>0.28735834094706347</c:v>
                </c:pt>
                <c:pt idx="225">
                  <c:v>0.28858883275588976</c:v>
                </c:pt>
                <c:pt idx="226">
                  <c:v>0.28981911315708714</c:v>
                </c:pt>
                <c:pt idx="227">
                  <c:v>0.29104918310609107</c:v>
                </c:pt>
                <c:pt idx="228">
                  <c:v>0.29227904355681916</c:v>
                </c:pt>
                <c:pt idx="229">
                  <c:v>0.29350869546167946</c:v>
                </c:pt>
                <c:pt idx="230">
                  <c:v>0.29473813977157876</c:v>
                </c:pt>
                <c:pt idx="231">
                  <c:v>0.29596737743593099</c:v>
                </c:pt>
                <c:pt idx="232">
                  <c:v>0.29719640940266556</c:v>
                </c:pt>
                <c:pt idx="233">
                  <c:v>0.2984252366182355</c:v>
                </c:pt>
                <c:pt idx="234">
                  <c:v>0.29965386002762567</c:v>
                </c:pt>
                <c:pt idx="235">
                  <c:v>0.30088228057436112</c:v>
                </c:pt>
                <c:pt idx="236">
                  <c:v>0.30211049920051508</c:v>
                </c:pt>
                <c:pt idx="237">
                  <c:v>0.30333851684671725</c:v>
                </c:pt>
                <c:pt idx="238">
                  <c:v>0.30456633445216175</c:v>
                </c:pt>
                <c:pt idx="239">
                  <c:v>0.30579395295461526</c:v>
                </c:pt>
                <c:pt idx="240">
                  <c:v>0.30702137329042517</c:v>
                </c:pt>
                <c:pt idx="241">
                  <c:v>0.30824859639452745</c:v>
                </c:pt>
                <c:pt idx="242">
                  <c:v>0.30947562320045474</c:v>
                </c:pt>
                <c:pt idx="243">
                  <c:v>0.31070245464034424</c:v>
                </c:pt>
                <c:pt idx="244">
                  <c:v>0.31192909164494559</c:v>
                </c:pt>
                <c:pt idx="245">
                  <c:v>0.31315553514362898</c:v>
                </c:pt>
                <c:pt idx="246">
                  <c:v>0.31438178606439288</c:v>
                </c:pt>
                <c:pt idx="247">
                  <c:v>0.31560784533387182</c:v>
                </c:pt>
                <c:pt idx="248">
                  <c:v>0.31683371387734438</c:v>
                </c:pt>
                <c:pt idx="249">
                  <c:v>0.31805939261874078</c:v>
                </c:pt>
                <c:pt idx="250">
                  <c:v>0.3192848824806509</c:v>
                </c:pt>
                <c:pt idx="251">
                  <c:v>0.32051018438433176</c:v>
                </c:pt>
                <c:pt idx="252">
                  <c:v>0.32173529924971539</c:v>
                </c:pt>
                <c:pt idx="253">
                  <c:v>0.32296022799541652</c:v>
                </c:pt>
                <c:pt idx="254">
                  <c:v>0.32418497153874004</c:v>
                </c:pt>
                <c:pt idx="255">
                  <c:v>0.32540953079568891</c:v>
                </c:pt>
                <c:pt idx="256">
                  <c:v>0.32663390668097153</c:v>
                </c:pt>
                <c:pt idx="257">
                  <c:v>0.32785810010800942</c:v>
                </c:pt>
                <c:pt idx="258">
                  <c:v>0.32908211198894483</c:v>
                </c:pt>
                <c:pt idx="259">
                  <c:v>0.33030594323464818</c:v>
                </c:pt>
                <c:pt idx="260">
                  <c:v>0.33152959475472554</c:v>
                </c:pt>
                <c:pt idx="261">
                  <c:v>0.33275306745752614</c:v>
                </c:pt>
                <c:pt idx="262">
                  <c:v>0.33397636225014982</c:v>
                </c:pt>
                <c:pt idx="263">
                  <c:v>0.33519948003845451</c:v>
                </c:pt>
                <c:pt idx="264">
                  <c:v>0.33642242172706355</c:v>
                </c:pt>
                <c:pt idx="265">
                  <c:v>0.33764518821937306</c:v>
                </c:pt>
                <c:pt idx="266">
                  <c:v>0.33886778041755933</c:v>
                </c:pt>
                <c:pt idx="267">
                  <c:v>0.34009019922258615</c:v>
                </c:pt>
                <c:pt idx="268">
                  <c:v>0.34131244553421208</c:v>
                </c:pt>
                <c:pt idx="269">
                  <c:v>0.34253452025099779</c:v>
                </c:pt>
                <c:pt idx="270">
                  <c:v>0.34375642427031317</c:v>
                </c:pt>
                <c:pt idx="271">
                  <c:v>0.34497815848834473</c:v>
                </c:pt>
                <c:pt idx="272">
                  <c:v>0.34619972380010278</c:v>
                </c:pt>
                <c:pt idx="273">
                  <c:v>0.34742112109942852</c:v>
                </c:pt>
                <c:pt idx="274">
                  <c:v>0.34864235127900123</c:v>
                </c:pt>
                <c:pt idx="275">
                  <c:v>0.34986341523034542</c:v>
                </c:pt>
                <c:pt idx="276">
                  <c:v>0.35108431384383798</c:v>
                </c:pt>
                <c:pt idx="277">
                  <c:v>0.35230504800871532</c:v>
                </c:pt>
                <c:pt idx="278">
                  <c:v>0.35352561861308024</c:v>
                </c:pt>
                <c:pt idx="279">
                  <c:v>0.35474602654390913</c:v>
                </c:pt>
                <c:pt idx="280">
                  <c:v>0.35596627268705899</c:v>
                </c:pt>
                <c:pt idx="281">
                  <c:v>0.35718635792727443</c:v>
                </c:pt>
                <c:pt idx="282">
                  <c:v>0.35840628314819467</c:v>
                </c:pt>
                <c:pt idx="283">
                  <c:v>0.3596260492323603</c:v>
                </c:pt>
                <c:pt idx="284">
                  <c:v>0.36084565706122057</c:v>
                </c:pt>
                <c:pt idx="285">
                  <c:v>0.36206510751513998</c:v>
                </c:pt>
                <c:pt idx="286">
                  <c:v>0.36328440147340541</c:v>
                </c:pt>
                <c:pt idx="287">
                  <c:v>0.36450353981423284</c:v>
                </c:pt>
                <c:pt idx="288">
                  <c:v>0.36572252341477429</c:v>
                </c:pt>
                <c:pt idx="289">
                  <c:v>0.36694135315112464</c:v>
                </c:pt>
                <c:pt idx="290">
                  <c:v>0.36816002989832836</c:v>
                </c:pt>
                <c:pt idx="291">
                  <c:v>0.36937855453038643</c:v>
                </c:pt>
                <c:pt idx="292">
                  <c:v>0.37059692792026305</c:v>
                </c:pt>
                <c:pt idx="293">
                  <c:v>0.37181515093989242</c:v>
                </c:pt>
                <c:pt idx="294">
                  <c:v>0.37303322446018539</c:v>
                </c:pt>
                <c:pt idx="295">
                  <c:v>0.37425114935103626</c:v>
                </c:pt>
                <c:pt idx="296">
                  <c:v>0.37546892648132946</c:v>
                </c:pt>
                <c:pt idx="297">
                  <c:v>0.37668655671894619</c:v>
                </c:pt>
                <c:pt idx="298">
                  <c:v>0.37790404093077112</c:v>
                </c:pt>
                <c:pt idx="299">
                  <c:v>0.37912137998269896</c:v>
                </c:pt>
                <c:pt idx="300">
                  <c:v>0.38033857473964111</c:v>
                </c:pt>
                <c:pt idx="301">
                  <c:v>0.38155562606553228</c:v>
                </c:pt>
                <c:pt idx="302">
                  <c:v>0.38277253482333706</c:v>
                </c:pt>
                <c:pt idx="303">
                  <c:v>0.38398930187505642</c:v>
                </c:pt>
                <c:pt idx="304">
                  <c:v>0.38520592808173437</c:v>
                </c:pt>
                <c:pt idx="305">
                  <c:v>0.38642241430346441</c:v>
                </c:pt>
                <c:pt idx="306">
                  <c:v>0.38763876139939596</c:v>
                </c:pt>
                <c:pt idx="307">
                  <c:v>0.38885497022774096</c:v>
                </c:pt>
                <c:pt idx="308">
                  <c:v>0.39007104164578033</c:v>
                </c:pt>
                <c:pt idx="309">
                  <c:v>0.39128697650987038</c:v>
                </c:pt>
                <c:pt idx="310">
                  <c:v>0.39250277567544922</c:v>
                </c:pt>
                <c:pt idx="311">
                  <c:v>0.39371843999704326</c:v>
                </c:pt>
                <c:pt idx="312">
                  <c:v>0.3949339703282736</c:v>
                </c:pt>
                <c:pt idx="313">
                  <c:v>0.39614936752186225</c:v>
                </c:pt>
                <c:pt idx="314">
                  <c:v>0.39736463242963876</c:v>
                </c:pt>
                <c:pt idx="315">
                  <c:v>0.39857976590254635</c:v>
                </c:pt>
                <c:pt idx="316">
                  <c:v>0.39979476879064829</c:v>
                </c:pt>
                <c:pt idx="317">
                  <c:v>0.40100964194313432</c:v>
                </c:pt>
                <c:pt idx="318">
                  <c:v>0.40222438620832679</c:v>
                </c:pt>
                <c:pt idx="319">
                  <c:v>0.40343900243368713</c:v>
                </c:pt>
                <c:pt idx="320">
                  <c:v>0.40465349146582191</c:v>
                </c:pt>
                <c:pt idx="321">
                  <c:v>0.4058678541504892</c:v>
                </c:pt>
                <c:pt idx="322">
                  <c:v>0.40708209133260481</c:v>
                </c:pt>
                <c:pt idx="323">
                  <c:v>0.40829620385624849</c:v>
                </c:pt>
                <c:pt idx="324">
                  <c:v>0.40951019256467008</c:v>
                </c:pt>
                <c:pt idx="325">
                  <c:v>0.41072405830029585</c:v>
                </c:pt>
                <c:pt idx="326">
                  <c:v>0.41193780190473445</c:v>
                </c:pt>
                <c:pt idx="327">
                  <c:v>0.4131514242187832</c:v>
                </c:pt>
                <c:pt idx="328">
                  <c:v>0.4143649260824343</c:v>
                </c:pt>
                <c:pt idx="329">
                  <c:v>0.41557830833488074</c:v>
                </c:pt>
                <c:pt idx="330">
                  <c:v>0.41679157181452264</c:v>
                </c:pt>
                <c:pt idx="331">
                  <c:v>0.41800471735897321</c:v>
                </c:pt>
                <c:pt idx="332">
                  <c:v>0.41921774580506477</c:v>
                </c:pt>
                <c:pt idx="333">
                  <c:v>0.42043065798885504</c:v>
                </c:pt>
                <c:pt idx="334">
                  <c:v>0.42164345474563303</c:v>
                </c:pt>
                <c:pt idx="335">
                  <c:v>0.42285613690992502</c:v>
                </c:pt>
                <c:pt idx="336">
                  <c:v>0.42406870531550073</c:v>
                </c:pt>
                <c:pt idx="337">
                  <c:v>0.42528116079537931</c:v>
                </c:pt>
                <c:pt idx="338">
                  <c:v>0.42649350418183518</c:v>
                </c:pt>
                <c:pt idx="339">
                  <c:v>0.42770573630640424</c:v>
                </c:pt>
                <c:pt idx="340">
                  <c:v>0.42891785799988968</c:v>
                </c:pt>
                <c:pt idx="341">
                  <c:v>0.43012987009236797</c:v>
                </c:pt>
                <c:pt idx="342">
                  <c:v>0.4313417734131948</c:v>
                </c:pt>
                <c:pt idx="343">
                  <c:v>0.43255356879101098</c:v>
                </c:pt>
                <c:pt idx="344">
                  <c:v>0.43376525705374852</c:v>
                </c:pt>
                <c:pt idx="345">
                  <c:v>0.43497683902863626</c:v>
                </c:pt>
                <c:pt idx="346">
                  <c:v>0.436188315542206</c:v>
                </c:pt>
                <c:pt idx="347">
                  <c:v>0.43739968742029817</c:v>
                </c:pt>
                <c:pt idx="348">
                  <c:v>0.43861095548806789</c:v>
                </c:pt>
                <c:pt idx="349">
                  <c:v>0.43982212056999065</c:v>
                </c:pt>
                <c:pt idx="350">
                  <c:v>0.44103318348986831</c:v>
                </c:pt>
                <c:pt idx="351">
                  <c:v>0.44224414507083476</c:v>
                </c:pt>
                <c:pt idx="352">
                  <c:v>0.44345500613536187</c:v>
                </c:pt>
                <c:pt idx="353">
                  <c:v>0.44466576750526521</c:v>
                </c:pt>
                <c:pt idx="354">
                  <c:v>0.44587643000170984</c:v>
                </c:pt>
                <c:pt idx="355">
                  <c:v>0.44708699444521616</c:v>
                </c:pt>
                <c:pt idx="356">
                  <c:v>0.44829746165566559</c:v>
                </c:pt>
                <c:pt idx="357">
                  <c:v>0.44950783245230636</c:v>
                </c:pt>
                <c:pt idx="358">
                  <c:v>0.45071810765375925</c:v>
                </c:pt>
                <c:pt idx="359">
                  <c:v>0.45192828807802332</c:v>
                </c:pt>
                <c:pt idx="360">
                  <c:v>0.45313837454248163</c:v>
                </c:pt>
                <c:pt idx="361">
                  <c:v>0.45434836786390692</c:v>
                </c:pt>
                <c:pt idx="362">
                  <c:v>0.4555582688584674</c:v>
                </c:pt>
                <c:pt idx="363">
                  <c:v>0.45676807834173228</c:v>
                </c:pt>
                <c:pt idx="364">
                  <c:v>0.45797779712867764</c:v>
                </c:pt>
                <c:pt idx="365">
                  <c:v>0.45918742603369189</c:v>
                </c:pt>
                <c:pt idx="366">
                  <c:v>0.4603969658705816</c:v>
                </c:pt>
                <c:pt idx="367">
                  <c:v>0.46160641745257697</c:v>
                </c:pt>
                <c:pt idx="368">
                  <c:v>0.46281578159233766</c:v>
                </c:pt>
                <c:pt idx="369">
                  <c:v>0.46402505910195824</c:v>
                </c:pt>
                <c:pt idx="370">
                  <c:v>0.46523425079297392</c:v>
                </c:pt>
                <c:pt idx="371">
                  <c:v>0.46644335747636606</c:v>
                </c:pt>
                <c:pt idx="372">
                  <c:v>0.46765237996256781</c:v>
                </c:pt>
                <c:pt idx="373">
                  <c:v>0.46886131906146972</c:v>
                </c:pt>
                <c:pt idx="374">
                  <c:v>0.47007017558242525</c:v>
                </c:pt>
                <c:pt idx="375">
                  <c:v>0.47127895033425637</c:v>
                </c:pt>
                <c:pt idx="376">
                  <c:v>0.47248764412525912</c:v>
                </c:pt>
                <c:pt idx="377">
                  <c:v>0.47369625776320906</c:v>
                </c:pt>
                <c:pt idx="378">
                  <c:v>0.47490479205536701</c:v>
                </c:pt>
                <c:pt idx="379">
                  <c:v>0.4761132478084843</c:v>
                </c:pt>
                <c:pt idx="380">
                  <c:v>0.47732162582880855</c:v>
                </c:pt>
                <c:pt idx="381">
                  <c:v>0.47852992692208901</c:v>
                </c:pt>
                <c:pt idx="382">
                  <c:v>0.47973815189358215</c:v>
                </c:pt>
                <c:pt idx="383">
                  <c:v>0.48094630154805706</c:v>
                </c:pt>
                <c:pt idx="384">
                  <c:v>0.48215437668980093</c:v>
                </c:pt>
                <c:pt idx="385">
                  <c:v>0.48336237812262467</c:v>
                </c:pt>
                <c:pt idx="386">
                  <c:v>0.48457030664986817</c:v>
                </c:pt>
                <c:pt idx="387">
                  <c:v>0.48577816307440597</c:v>
                </c:pt>
                <c:pt idx="388">
                  <c:v>0.48698594819865243</c:v>
                </c:pt>
                <c:pt idx="389">
                  <c:v>0.4881936628245675</c:v>
                </c:pt>
                <c:pt idx="390">
                  <c:v>0.48940130775366186</c:v>
                </c:pt>
                <c:pt idx="391">
                  <c:v>0.49060888378700251</c:v>
                </c:pt>
                <c:pt idx="392">
                  <c:v>0.49181639172521813</c:v>
                </c:pt>
                <c:pt idx="393">
                  <c:v>0.49302383236850444</c:v>
                </c:pt>
                <c:pt idx="394">
                  <c:v>0.49423120651662972</c:v>
                </c:pt>
                <c:pt idx="395">
                  <c:v>0.49543851496894009</c:v>
                </c:pt>
                <c:pt idx="396">
                  <c:v>0.49664575852436493</c:v>
                </c:pt>
                <c:pt idx="397">
                  <c:v>0.49785293798142233</c:v>
                </c:pt>
                <c:pt idx="398">
                  <c:v>0.49906005413822424</c:v>
                </c:pt>
                <c:pt idx="399">
                  <c:v>0.50026710779248207</c:v>
                </c:pt>
                <c:pt idx="400">
                  <c:v>0.50147409974151202</c:v>
                </c:pt>
                <c:pt idx="401">
                  <c:v>0.50268103078224025</c:v>
                </c:pt>
                <c:pt idx="402">
                  <c:v>0.50388790171120834</c:v>
                </c:pt>
                <c:pt idx="403">
                  <c:v>0.50509471332457867</c:v>
                </c:pt>
                <c:pt idx="404">
                  <c:v>0.50630146641813967</c:v>
                </c:pt>
                <c:pt idx="405">
                  <c:v>0.50750816178731117</c:v>
                </c:pt>
                <c:pt idx="406">
                  <c:v>0.50871480022714977</c:v>
                </c:pt>
                <c:pt idx="407">
                  <c:v>0.50992138253235386</c:v>
                </c:pt>
                <c:pt idx="408">
                  <c:v>0.51112790949726938</c:v>
                </c:pt>
                <c:pt idx="409">
                  <c:v>0.51233438191589475</c:v>
                </c:pt>
                <c:pt idx="410">
                  <c:v>0.51354080058188634</c:v>
                </c:pt>
                <c:pt idx="411">
                  <c:v>0.51474716628856376</c:v>
                </c:pt>
                <c:pt idx="412">
                  <c:v>0.51595347982891493</c:v>
                </c:pt>
                <c:pt idx="413">
                  <c:v>0.51715974199560155</c:v>
                </c:pt>
                <c:pt idx="414">
                  <c:v>0.51836595358096449</c:v>
                </c:pt>
                <c:pt idx="415">
                  <c:v>0.51957211537702863</c:v>
                </c:pt>
                <c:pt idx="416">
                  <c:v>0.52077822817550845</c:v>
                </c:pt>
                <c:pt idx="417">
                  <c:v>0.52198429276781322</c:v>
                </c:pt>
                <c:pt idx="418">
                  <c:v>0.52319030994505222</c:v>
                </c:pt>
                <c:pt idx="419">
                  <c:v>0.52439628049803988</c:v>
                </c:pt>
                <c:pt idx="420">
                  <c:v>0.52560220521730117</c:v>
                </c:pt>
                <c:pt idx="421">
                  <c:v>0.52680808489307673</c:v>
                </c:pt>
                <c:pt idx="422">
                  <c:v>0.52801392031532823</c:v>
                </c:pt>
                <c:pt idx="423">
                  <c:v>0.52921971227374343</c:v>
                </c:pt>
                <c:pt idx="424">
                  <c:v>0.53042546155774128</c:v>
                </c:pt>
                <c:pt idx="425">
                  <c:v>0.53163116895647755</c:v>
                </c:pt>
                <c:pt idx="426">
                  <c:v>0.53283683525884951</c:v>
                </c:pt>
                <c:pt idx="427">
                  <c:v>0.53404246125350163</c:v>
                </c:pt>
                <c:pt idx="428">
                  <c:v>0.5352480477288305</c:v>
                </c:pt>
                <c:pt idx="429">
                  <c:v>0.53645359547298999</c:v>
                </c:pt>
                <c:pt idx="430">
                  <c:v>0.5376591052738966</c:v>
                </c:pt>
                <c:pt idx="431">
                  <c:v>0.53886457791923437</c:v>
                </c:pt>
                <c:pt idx="432">
                  <c:v>0.5400700141964605</c:v>
                </c:pt>
                <c:pt idx="433">
                  <c:v>0.54127541489281006</c:v>
                </c:pt>
                <c:pt idx="434">
                  <c:v>0.54248078079530149</c:v>
                </c:pt>
                <c:pt idx="435">
                  <c:v>0.54368611269074163</c:v>
                </c:pt>
                <c:pt idx="436">
                  <c:v>0.54489141136573094</c:v>
                </c:pt>
                <c:pt idx="437">
                  <c:v>0.54609667760666847</c:v>
                </c:pt>
                <c:pt idx="438">
                  <c:v>0.54730191219975721</c:v>
                </c:pt>
                <c:pt idx="439">
                  <c:v>0.54850711593100931</c:v>
                </c:pt>
                <c:pt idx="440">
                  <c:v>0.54971228958625118</c:v>
                </c:pt>
                <c:pt idx="441">
                  <c:v>0.55091743395112824</c:v>
                </c:pt>
                <c:pt idx="442">
                  <c:v>0.55212254981111075</c:v>
                </c:pt>
                <c:pt idx="443">
                  <c:v>0.55332763795149853</c:v>
                </c:pt>
                <c:pt idx="444">
                  <c:v>0.55453269915742598</c:v>
                </c:pt>
                <c:pt idx="445">
                  <c:v>0.55573773421386763</c:v>
                </c:pt>
                <c:pt idx="446">
                  <c:v>0.55694274390564291</c:v>
                </c:pt>
                <c:pt idx="447">
                  <c:v>0.55814772901742149</c:v>
                </c:pt>
                <c:pt idx="448">
                  <c:v>0.55935269033372836</c:v>
                </c:pt>
                <c:pt idx="449">
                  <c:v>0.56055762863894876</c:v>
                </c:pt>
                <c:pt idx="450">
                  <c:v>0.56176254471733367</c:v>
                </c:pt>
                <c:pt idx="451">
                  <c:v>0.56296743935300475</c:v>
                </c:pt>
                <c:pt idx="452">
                  <c:v>0.56417231332995921</c:v>
                </c:pt>
                <c:pt idx="453">
                  <c:v>0.56537716743207533</c:v>
                </c:pt>
                <c:pt idx="454">
                  <c:v>0.56658200244311741</c:v>
                </c:pt>
                <c:pt idx="455">
                  <c:v>0.56778681914674078</c:v>
                </c:pt>
                <c:pt idx="456">
                  <c:v>0.56899161832649714</c:v>
                </c:pt>
                <c:pt idx="457">
                  <c:v>0.57019640076583944</c:v>
                </c:pt>
                <c:pt idx="458">
                  <c:v>0.57140116724812695</c:v>
                </c:pt>
                <c:pt idx="459">
                  <c:v>0.57260591855663079</c:v>
                </c:pt>
                <c:pt idx="460">
                  <c:v>0.57381065547453858</c:v>
                </c:pt>
                <c:pt idx="461">
                  <c:v>0.57501537878495967</c:v>
                </c:pt>
                <c:pt idx="462">
                  <c:v>0.57622008927093027</c:v>
                </c:pt>
                <c:pt idx="463">
                  <c:v>0.57742478771541861</c:v>
                </c:pt>
                <c:pt idx="464">
                  <c:v>0.5786294749013301</c:v>
                </c:pt>
                <c:pt idx="465">
                  <c:v>0.57983415161151208</c:v>
                </c:pt>
                <c:pt idx="466">
                  <c:v>0.58103881862875928</c:v>
                </c:pt>
                <c:pt idx="467">
                  <c:v>0.58224347673581878</c:v>
                </c:pt>
                <c:pt idx="468">
                  <c:v>0.58344812671539503</c:v>
                </c:pt>
                <c:pt idx="469">
                  <c:v>0.58465276935015509</c:v>
                </c:pt>
                <c:pt idx="470">
                  <c:v>0.58585740542273379</c:v>
                </c:pt>
                <c:pt idx="471">
                  <c:v>0.58706203571573845</c:v>
                </c:pt>
                <c:pt idx="472">
                  <c:v>0.58826666101175451</c:v>
                </c:pt>
                <c:pt idx="473">
                  <c:v>0.58947128209334998</c:v>
                </c:pt>
                <c:pt idx="474">
                  <c:v>0.59067589974308121</c:v>
                </c:pt>
                <c:pt idx="475">
                  <c:v>0.59188051474349757</c:v>
                </c:pt>
                <c:pt idx="476">
                  <c:v>0.59308512787714651</c:v>
                </c:pt>
                <c:pt idx="477">
                  <c:v>0.59428973992657896</c:v>
                </c:pt>
                <c:pt idx="478">
                  <c:v>0.59549435167435416</c:v>
                </c:pt>
                <c:pt idx="479">
                  <c:v>0.59669896390304489</c:v>
                </c:pt>
                <c:pt idx="480">
                  <c:v>0.59790357739524236</c:v>
                </c:pt>
                <c:pt idx="481">
                  <c:v>0.59910819293356166</c:v>
                </c:pt>
                <c:pt idx="482">
                  <c:v>0.60031281130064651</c:v>
                </c:pt>
                <c:pt idx="483">
                  <c:v>0.60151743327917462</c:v>
                </c:pt>
                <c:pt idx="484">
                  <c:v>0.60272205965186254</c:v>
                </c:pt>
                <c:pt idx="485">
                  <c:v>0.60392669120147102</c:v>
                </c:pt>
                <c:pt idx="486">
                  <c:v>0.60513132871080988</c:v>
                </c:pt>
                <c:pt idx="487">
                  <c:v>0.60633597296274333</c:v>
                </c:pt>
                <c:pt idx="488">
                  <c:v>0.60754062474019477</c:v>
                </c:pt>
                <c:pt idx="489">
                  <c:v>0.6087452848261522</c:v>
                </c:pt>
                <c:pt idx="490">
                  <c:v>0.60994995400367313</c:v>
                </c:pt>
                <c:pt idx="491">
                  <c:v>0.6111546330558898</c:v>
                </c:pt>
                <c:pt idx="492">
                  <c:v>0.61235932276601424</c:v>
                </c:pt>
                <c:pt idx="493">
                  <c:v>0.61356402391734333</c:v>
                </c:pt>
                <c:pt idx="494">
                  <c:v>0.61476873729326398</c:v>
                </c:pt>
                <c:pt idx="495">
                  <c:v>0.61597346367725814</c:v>
                </c:pt>
                <c:pt idx="496">
                  <c:v>0.61717820385290811</c:v>
                </c:pt>
                <c:pt idx="497">
                  <c:v>0.61838295860390158</c:v>
                </c:pt>
                <c:pt idx="498">
                  <c:v>0.61958772871403656</c:v>
                </c:pt>
                <c:pt idx="499">
                  <c:v>0.62079251496722665</c:v>
                </c:pt>
                <c:pt idx="500">
                  <c:v>0.62199731814750614</c:v>
                </c:pt>
                <c:pt idx="501">
                  <c:v>0.62320213903903532</c:v>
                </c:pt>
                <c:pt idx="502">
                  <c:v>0.62440697842610526</c:v>
                </c:pt>
                <c:pt idx="503">
                  <c:v>0.62561183709314316</c:v>
                </c:pt>
                <c:pt idx="504">
                  <c:v>0.62681671582471743</c:v>
                </c:pt>
                <c:pt idx="505">
                  <c:v>0.6280216154055428</c:v>
                </c:pt>
                <c:pt idx="506">
                  <c:v>0.62922653662048567</c:v>
                </c:pt>
                <c:pt idx="507">
                  <c:v>0.63043148025456885</c:v>
                </c:pt>
                <c:pt idx="508">
                  <c:v>0.63163644709297695</c:v>
                </c:pt>
                <c:pt idx="509">
                  <c:v>0.63284143792106162</c:v>
                </c:pt>
                <c:pt idx="510">
                  <c:v>0.63404645352434641</c:v>
                </c:pt>
                <c:pt idx="511">
                  <c:v>0.63525149468853226</c:v>
                </c:pt>
                <c:pt idx="512">
                  <c:v>0.63645656219950242</c:v>
                </c:pt>
                <c:pt idx="513">
                  <c:v>0.63766165684332754</c:v>
                </c:pt>
                <c:pt idx="514">
                  <c:v>0.63886677940627112</c:v>
                </c:pt>
                <c:pt idx="515">
                  <c:v>0.6400719306747944</c:v>
                </c:pt>
                <c:pt idx="516">
                  <c:v>0.64127711143556176</c:v>
                </c:pt>
                <c:pt idx="517">
                  <c:v>0.64248232247544579</c:v>
                </c:pt>
                <c:pt idx="518">
                  <c:v>0.64368756458153242</c:v>
                </c:pt>
                <c:pt idx="519">
                  <c:v>0.64489283854112611</c:v>
                </c:pt>
                <c:pt idx="520">
                  <c:v>0.64609814514175501</c:v>
                </c:pt>
                <c:pt idx="521">
                  <c:v>0.64730348517117631</c:v>
                </c:pt>
                <c:pt idx="522">
                  <c:v>0.64850885941738134</c:v>
                </c:pt>
                <c:pt idx="523">
                  <c:v>0.64971426866860083</c:v>
                </c:pt>
                <c:pt idx="524">
                  <c:v>0.65091971371330981</c:v>
                </c:pt>
                <c:pt idx="525">
                  <c:v>0.65212519534023328</c:v>
                </c:pt>
                <c:pt idx="526">
                  <c:v>0.65333071433835099</c:v>
                </c:pt>
                <c:pt idx="527">
                  <c:v>0.65453627149690297</c:v>
                </c:pt>
                <c:pt idx="528">
                  <c:v>0.65574186760539477</c:v>
                </c:pt>
                <c:pt idx="529">
                  <c:v>0.65694750345360231</c:v>
                </c:pt>
                <c:pt idx="530">
                  <c:v>0.65815317983157751</c:v>
                </c:pt>
                <c:pt idx="531">
                  <c:v>0.65935889752965327</c:v>
                </c:pt>
                <c:pt idx="532">
                  <c:v>0.66056465733844894</c:v>
                </c:pt>
                <c:pt idx="533">
                  <c:v>0.66177046004887541</c:v>
                </c:pt>
                <c:pt idx="534">
                  <c:v>0.66297630645214034</c:v>
                </c:pt>
                <c:pt idx="535">
                  <c:v>0.66418219733975348</c:v>
                </c:pt>
                <c:pt idx="536">
                  <c:v>0.66538813350353199</c:v>
                </c:pt>
                <c:pt idx="537">
                  <c:v>0.66659411573560567</c:v>
                </c:pt>
                <c:pt idx="538">
                  <c:v>0.66780014482842209</c:v>
                </c:pt>
                <c:pt idx="539">
                  <c:v>0.66900622157475209</c:v>
                </c:pt>
                <c:pt idx="540">
                  <c:v>0.67021234676769492</c:v>
                </c:pt>
                <c:pt idx="541">
                  <c:v>0.67141852120068368</c:v>
                </c:pt>
                <c:pt idx="542">
                  <c:v>0.67262474566749042</c:v>
                </c:pt>
                <c:pt idx="543">
                  <c:v>0.67383102096223157</c:v>
                </c:pt>
                <c:pt idx="544">
                  <c:v>0.67503734787937331</c:v>
                </c:pt>
                <c:pt idx="545">
                  <c:v>0.6762437272137366</c:v>
                </c:pt>
                <c:pt idx="546">
                  <c:v>0.67745015976050305</c:v>
                </c:pt>
                <c:pt idx="547">
                  <c:v>0.6786566463152196</c:v>
                </c:pt>
                <c:pt idx="548">
                  <c:v>0.67986318767380438</c:v>
                </c:pt>
                <c:pt idx="549">
                  <c:v>0.68106978463255174</c:v>
                </c:pt>
                <c:pt idx="550">
                  <c:v>0.68227643798813775</c:v>
                </c:pt>
                <c:pt idx="551">
                  <c:v>0.6834831485376256</c:v>
                </c:pt>
                <c:pt idx="552">
                  <c:v>0.68468991707847071</c:v>
                </c:pt>
                <c:pt idx="553">
                  <c:v>0.68589674440852644</c:v>
                </c:pt>
                <c:pt idx="554">
                  <c:v>0.68710363132604924</c:v>
                </c:pt>
                <c:pt idx="555">
                  <c:v>0.68831057862970424</c:v>
                </c:pt>
                <c:pt idx="556">
                  <c:v>0.68951758711857025</c:v>
                </c:pt>
                <c:pt idx="557">
                  <c:v>0.69072465759214574</c:v>
                </c:pt>
                <c:pt idx="558">
                  <c:v>0.69193179085035383</c:v>
                </c:pt>
                <c:pt idx="559">
                  <c:v>0.69313898769354776</c:v>
                </c:pt>
                <c:pt idx="560">
                  <c:v>0.6943462489225164</c:v>
                </c:pt>
                <c:pt idx="561">
                  <c:v>0.69555357533848972</c:v>
                </c:pt>
                <c:pt idx="562">
                  <c:v>0.69676096774314422</c:v>
                </c:pt>
                <c:pt idx="563">
                  <c:v>0.69796842693860828</c:v>
                </c:pt>
                <c:pt idx="564">
                  <c:v>0.69917595372746766</c:v>
                </c:pt>
                <c:pt idx="565">
                  <c:v>0.7003835489127711</c:v>
                </c:pt>
                <c:pt idx="566">
                  <c:v>0.70159121329803564</c:v>
                </c:pt>
                <c:pt idx="567">
                  <c:v>0.70279894768725204</c:v>
                </c:pt>
                <c:pt idx="568">
                  <c:v>0.70400675288489067</c:v>
                </c:pt>
                <c:pt idx="569">
                  <c:v>0.70521462969590643</c:v>
                </c:pt>
                <c:pt idx="570">
                  <c:v>0.70642257892574489</c:v>
                </c:pt>
                <c:pt idx="571">
                  <c:v>0.70763060138034717</c:v>
                </c:pt>
                <c:pt idx="572">
                  <c:v>0.70883869786615605</c:v>
                </c:pt>
                <c:pt idx="573">
                  <c:v>0.71004686919012128</c:v>
                </c:pt>
                <c:pt idx="574">
                  <c:v>0.71125511615970483</c:v>
                </c:pt>
                <c:pt idx="575">
                  <c:v>0.71246343958288705</c:v>
                </c:pt>
                <c:pt idx="576">
                  <c:v>0.71367184026817165</c:v>
                </c:pt>
                <c:pt idx="577">
                  <c:v>0.71488031902459181</c:v>
                </c:pt>
                <c:pt idx="578">
                  <c:v>0.71608887666171528</c:v>
                </c:pt>
                <c:pt idx="579">
                  <c:v>0.71729751398965036</c:v>
                </c:pt>
                <c:pt idx="580">
                  <c:v>0.71850623181905138</c:v>
                </c:pt>
                <c:pt idx="581">
                  <c:v>0.71971503096112421</c:v>
                </c:pt>
                <c:pt idx="582">
                  <c:v>0.72092391222763197</c:v>
                </c:pt>
                <c:pt idx="583">
                  <c:v>0.72213287643090063</c:v>
                </c:pt>
                <c:pt idx="584">
                  <c:v>0.72334192438382494</c:v>
                </c:pt>
                <c:pt idx="585">
                  <c:v>0.72455105689987365</c:v>
                </c:pt>
                <c:pt idx="586">
                  <c:v>0.72576027479309546</c:v>
                </c:pt>
                <c:pt idx="587">
                  <c:v>0.72696957887812463</c:v>
                </c:pt>
                <c:pt idx="588">
                  <c:v>0.72817896997018683</c:v>
                </c:pt>
                <c:pt idx="589">
                  <c:v>0.72938844888510446</c:v>
                </c:pt>
                <c:pt idx="590">
                  <c:v>0.73059801643930278</c:v>
                </c:pt>
                <c:pt idx="591">
                  <c:v>0.73180767344981534</c:v>
                </c:pt>
                <c:pt idx="592">
                  <c:v>0.73301742073428999</c:v>
                </c:pt>
                <c:pt idx="593">
                  <c:v>0.7342272591109944</c:v>
                </c:pt>
                <c:pt idx="594">
                  <c:v>0.73543718939882186</c:v>
                </c:pt>
                <c:pt idx="595">
                  <c:v>0.73664721241729714</c:v>
                </c:pt>
                <c:pt idx="596">
                  <c:v>0.73785732898658241</c:v>
                </c:pt>
                <c:pt idx="597">
                  <c:v>0.73906753992748264</c:v>
                </c:pt>
                <c:pt idx="598">
                  <c:v>0.74027784606145175</c:v>
                </c:pt>
                <c:pt idx="599">
                  <c:v>0.74148824821059833</c:v>
                </c:pt>
                <c:pt idx="600">
                  <c:v>0.74269874719769136</c:v>
                </c:pt>
                <c:pt idx="601">
                  <c:v>0.74390934384616636</c:v>
                </c:pt>
                <c:pt idx="602">
                  <c:v>0.74512003898013091</c:v>
                </c:pt>
                <c:pt idx="603">
                  <c:v>0.74633083342437068</c:v>
                </c:pt>
                <c:pt idx="604">
                  <c:v>0.74754172800435537</c:v>
                </c:pt>
                <c:pt idx="605">
                  <c:v>0.74875272354624456</c:v>
                </c:pt>
                <c:pt idx="606">
                  <c:v>0.74996382087689351</c:v>
                </c:pt>
                <c:pt idx="607">
                  <c:v>0.75117502082385923</c:v>
                </c:pt>
                <c:pt idx="608">
                  <c:v>0.75238632421540641</c:v>
                </c:pt>
                <c:pt idx="609">
                  <c:v>0.75359773188051338</c:v>
                </c:pt>
                <c:pt idx="610">
                  <c:v>0.75480924464887789</c:v>
                </c:pt>
                <c:pt idx="611">
                  <c:v>0.75602086335092333</c:v>
                </c:pt>
                <c:pt idx="612">
                  <c:v>0.75723258881780464</c:v>
                </c:pt>
                <c:pt idx="613">
                  <c:v>0.75844442188141425</c:v>
                </c:pt>
                <c:pt idx="614">
                  <c:v>0.75965636337438824</c:v>
                </c:pt>
                <c:pt idx="615">
                  <c:v>0.76086841413011219</c:v>
                </c:pt>
                <c:pt idx="616">
                  <c:v>0.7620805749827273</c:v>
                </c:pt>
                <c:pt idx="617">
                  <c:v>0.7632928467671366</c:v>
                </c:pt>
                <c:pt idx="618">
                  <c:v>0.76450523031901085</c:v>
                </c:pt>
                <c:pt idx="619">
                  <c:v>0.76571772647479475</c:v>
                </c:pt>
                <c:pt idx="620">
                  <c:v>0.76693033607171301</c:v>
                </c:pt>
                <c:pt idx="621">
                  <c:v>0.76814305994777632</c:v>
                </c:pt>
                <c:pt idx="622">
                  <c:v>0.76935589894178769</c:v>
                </c:pt>
                <c:pt idx="623">
                  <c:v>0.77056885389334862</c:v>
                </c:pt>
                <c:pt idx="624">
                  <c:v>0.77178192564286519</c:v>
                </c:pt>
                <c:pt idx="625">
                  <c:v>0.77299511503155416</c:v>
                </c:pt>
                <c:pt idx="626">
                  <c:v>0.77420842290144931</c:v>
                </c:pt>
                <c:pt idx="627">
                  <c:v>0.77542185009540754</c:v>
                </c:pt>
                <c:pt idx="628">
                  <c:v>0.7766353974571153</c:v>
                </c:pt>
                <c:pt idx="629">
                  <c:v>0.77784906583109448</c:v>
                </c:pt>
                <c:pt idx="630">
                  <c:v>0.7790628560627092</c:v>
                </c:pt>
                <c:pt idx="631">
                  <c:v>0.78027676899817144</c:v>
                </c:pt>
                <c:pt idx="632">
                  <c:v>0.78149080548454808</c:v>
                </c:pt>
                <c:pt idx="633">
                  <c:v>0.78270496636976639</c:v>
                </c:pt>
                <c:pt idx="634">
                  <c:v>0.78391925250262118</c:v>
                </c:pt>
                <c:pt idx="635">
                  <c:v>0.78513366473278046</c:v>
                </c:pt>
                <c:pt idx="636">
                  <c:v>0.7863482039107923</c:v>
                </c:pt>
                <c:pt idx="637">
                  <c:v>0.78756287088809085</c:v>
                </c:pt>
                <c:pt idx="638">
                  <c:v>0.78877766651700298</c:v>
                </c:pt>
                <c:pt idx="639">
                  <c:v>0.78999259165075464</c:v>
                </c:pt>
                <c:pt idx="640">
                  <c:v>0.79120764714347713</c:v>
                </c:pt>
                <c:pt idx="641">
                  <c:v>0.79242283385021395</c:v>
                </c:pt>
                <c:pt idx="642">
                  <c:v>0.79363815262692672</c:v>
                </c:pt>
                <c:pt idx="643">
                  <c:v>0.79485360433050212</c:v>
                </c:pt>
                <c:pt idx="644">
                  <c:v>0.79606918981875818</c:v>
                </c:pt>
                <c:pt idx="645">
                  <c:v>0.79728490995045087</c:v>
                </c:pt>
                <c:pt idx="646">
                  <c:v>0.7985007655852806</c:v>
                </c:pt>
                <c:pt idx="647">
                  <c:v>0.79971675758389871</c:v>
                </c:pt>
                <c:pt idx="648">
                  <c:v>0.8009328868079143</c:v>
                </c:pt>
                <c:pt idx="649">
                  <c:v>0.80214915411990062</c:v>
                </c:pt>
                <c:pt idx="650">
                  <c:v>0.80336556038340168</c:v>
                </c:pt>
                <c:pt idx="651">
                  <c:v>0.80458210646293893</c:v>
                </c:pt>
                <c:pt idx="652">
                  <c:v>0.80579879322401793</c:v>
                </c:pt>
                <c:pt idx="653">
                  <c:v>0.80701562153313511</c:v>
                </c:pt>
                <c:pt idx="654">
                  <c:v>0.80823259225778432</c:v>
                </c:pt>
                <c:pt idx="655">
                  <c:v>0.80944970626646351</c:v>
                </c:pt>
                <c:pt idx="656">
                  <c:v>0.81066696442868158</c:v>
                </c:pt>
                <c:pt idx="657">
                  <c:v>0.81188436761496519</c:v>
                </c:pt>
                <c:pt idx="658">
                  <c:v>0.81310191669686527</c:v>
                </c:pt>
                <c:pt idx="659">
                  <c:v>0.81431961254696417</c:v>
                </c:pt>
                <c:pt idx="660">
                  <c:v>0.81553745603888217</c:v>
                </c:pt>
                <c:pt idx="661">
                  <c:v>0.8167554480472845</c:v>
                </c:pt>
                <c:pt idx="662">
                  <c:v>0.81797358944788801</c:v>
                </c:pt>
                <c:pt idx="663">
                  <c:v>0.81919188111746832</c:v>
                </c:pt>
                <c:pt idx="664">
                  <c:v>0.82041032393386648</c:v>
                </c:pt>
                <c:pt idx="665">
                  <c:v>0.82162891877599598</c:v>
                </c:pt>
                <c:pt idx="666">
                  <c:v>0.82284766652384955</c:v>
                </c:pt>
                <c:pt idx="667">
                  <c:v>0.82406656805850653</c:v>
                </c:pt>
                <c:pt idx="668">
                  <c:v>0.82528562426213936</c:v>
                </c:pt>
                <c:pt idx="669">
                  <c:v>0.82650483601802094</c:v>
                </c:pt>
                <c:pt idx="670">
                  <c:v>0.82772420421053128</c:v>
                </c:pt>
                <c:pt idx="671">
                  <c:v>0.82894372972516506</c:v>
                </c:pt>
                <c:pt idx="672">
                  <c:v>0.83016341344853828</c:v>
                </c:pt>
                <c:pt idx="673">
                  <c:v>0.8313832562683956</c:v>
                </c:pt>
                <c:pt idx="674">
                  <c:v>0.83260325907361721</c:v>
                </c:pt>
                <c:pt idx="675">
                  <c:v>0.83382342275422627</c:v>
                </c:pt>
                <c:pt idx="676">
                  <c:v>0.83504374820139593</c:v>
                </c:pt>
                <c:pt idx="677">
                  <c:v>0.83626423630745628</c:v>
                </c:pt>
                <c:pt idx="678">
                  <c:v>0.83748488796590204</c:v>
                </c:pt>
                <c:pt idx="679">
                  <c:v>0.83870570407139955</c:v>
                </c:pt>
                <c:pt idx="680">
                  <c:v>0.83992668551979377</c:v>
                </c:pt>
                <c:pt idx="681">
                  <c:v>0.84114783320811604</c:v>
                </c:pt>
                <c:pt idx="682">
                  <c:v>0.84236914803459118</c:v>
                </c:pt>
                <c:pt idx="683">
                  <c:v>0.84359063089864461</c:v>
                </c:pt>
                <c:pt idx="684">
                  <c:v>0.84481228270090991</c:v>
                </c:pt>
                <c:pt idx="685">
                  <c:v>0.84603410434323634</c:v>
                </c:pt>
                <c:pt idx="686">
                  <c:v>0.84725609672869606</c:v>
                </c:pt>
                <c:pt idx="687">
                  <c:v>0.84847826076159139</c:v>
                </c:pt>
                <c:pt idx="688">
                  <c:v>0.84970059734746273</c:v>
                </c:pt>
                <c:pt idx="689">
                  <c:v>0.85092310739309551</c:v>
                </c:pt>
                <c:pt idx="690">
                  <c:v>0.85214579180652805</c:v>
                </c:pt>
                <c:pt idx="691">
                  <c:v>0.85336865149705898</c:v>
                </c:pt>
                <c:pt idx="692">
                  <c:v>0.85459168737525493</c:v>
                </c:pt>
                <c:pt idx="693">
                  <c:v>0.85581490035295771</c:v>
                </c:pt>
                <c:pt idx="694">
                  <c:v>0.85703829134329246</c:v>
                </c:pt>
                <c:pt idx="695">
                  <c:v>0.85826186126067483</c:v>
                </c:pt>
                <c:pt idx="696">
                  <c:v>0.859485611020819</c:v>
                </c:pt>
                <c:pt idx="697">
                  <c:v>0.86070954154074508</c:v>
                </c:pt>
                <c:pt idx="698">
                  <c:v>0.86193365373878694</c:v>
                </c:pt>
                <c:pt idx="699">
                  <c:v>0.86315794853460004</c:v>
                </c:pt>
                <c:pt idx="700">
                  <c:v>0.86438242684916899</c:v>
                </c:pt>
                <c:pt idx="701">
                  <c:v>0.86560708960481558</c:v>
                </c:pt>
                <c:pt idx="702">
                  <c:v>0.8668319377252065</c:v>
                </c:pt>
                <c:pt idx="703">
                  <c:v>0.86805697213536115</c:v>
                </c:pt>
                <c:pt idx="704">
                  <c:v>0.86928219376165961</c:v>
                </c:pt>
                <c:pt idx="705">
                  <c:v>0.87050760353185042</c:v>
                </c:pt>
                <c:pt idx="706">
                  <c:v>0.87173320237505869</c:v>
                </c:pt>
                <c:pt idx="707">
                  <c:v>0.87295899122179399</c:v>
                </c:pt>
                <c:pt idx="708">
                  <c:v>0.8741849710039582</c:v>
                </c:pt>
                <c:pt idx="709">
                  <c:v>0.87541114265485387</c:v>
                </c:pt>
                <c:pt idx="710">
                  <c:v>0.87663750710919197</c:v>
                </c:pt>
                <c:pt idx="711">
                  <c:v>0.87786406530310002</c:v>
                </c:pt>
                <c:pt idx="712">
                  <c:v>0.87909081817413037</c:v>
                </c:pt>
                <c:pt idx="713">
                  <c:v>0.88031776666126826</c:v>
                </c:pt>
                <c:pt idx="714">
                  <c:v>0.88154491170493987</c:v>
                </c:pt>
                <c:pt idx="715">
                  <c:v>0.88277225424702066</c:v>
                </c:pt>
                <c:pt idx="716">
                  <c:v>0.88399979523084371</c:v>
                </c:pt>
                <c:pt idx="717">
                  <c:v>0.88522753560120759</c:v>
                </c:pt>
                <c:pt idx="718">
                  <c:v>0.88645547630438526</c:v>
                </c:pt>
                <c:pt idx="719">
                  <c:v>0.8876836182881318</c:v>
                </c:pt>
                <c:pt idx="720">
                  <c:v>0.88891196250169324</c:v>
                </c:pt>
                <c:pt idx="721">
                  <c:v>0.8901405098958145</c:v>
                </c:pt>
                <c:pt idx="722">
                  <c:v>0.8913692614227483</c:v>
                </c:pt>
                <c:pt idx="723">
                  <c:v>0.89259821803626327</c:v>
                </c:pt>
                <c:pt idx="724">
                  <c:v>0.89382738069165246</c:v>
                </c:pt>
                <c:pt idx="725">
                  <c:v>0.89505675034574217</c:v>
                </c:pt>
                <c:pt idx="726">
                  <c:v>0.89628632795690011</c:v>
                </c:pt>
                <c:pt idx="727">
                  <c:v>0.8975161144850442</c:v>
                </c:pt>
                <c:pt idx="728">
                  <c:v>0.89874611089165113</c:v>
                </c:pt>
                <c:pt idx="729">
                  <c:v>0.8999763181397652</c:v>
                </c:pt>
                <c:pt idx="730">
                  <c:v>0.90120673719400668</c:v>
                </c:pt>
                <c:pt idx="731">
                  <c:v>0.90243736902058069</c:v>
                </c:pt>
                <c:pt idx="732">
                  <c:v>0.90366821458728608</c:v>
                </c:pt>
                <c:pt idx="733">
                  <c:v>0.90489927486352406</c:v>
                </c:pt>
                <c:pt idx="734">
                  <c:v>0.90613055082030713</c:v>
                </c:pt>
                <c:pt idx="735">
                  <c:v>0.90736204343026783</c:v>
                </c:pt>
                <c:pt idx="736">
                  <c:v>0.9085937536676677</c:v>
                </c:pt>
                <c:pt idx="737">
                  <c:v>0.90982568250840623</c:v>
                </c:pt>
                <c:pt idx="738">
                  <c:v>0.91105783093002979</c:v>
                </c:pt>
                <c:pt idx="739">
                  <c:v>0.91229019991174076</c:v>
                </c:pt>
                <c:pt idx="740">
                  <c:v>0.91352279043440621</c:v>
                </c:pt>
                <c:pt idx="741">
                  <c:v>0.9147556034805675</c:v>
                </c:pt>
                <c:pt idx="742">
                  <c:v>0.91598864003444891</c:v>
                </c:pt>
                <c:pt idx="743">
                  <c:v>0.91722190108196722</c:v>
                </c:pt>
                <c:pt idx="744">
                  <c:v>0.91845538761074041</c:v>
                </c:pt>
                <c:pt idx="745">
                  <c:v>0.91968910061009745</c:v>
                </c:pt>
                <c:pt idx="746">
                  <c:v>0.92092304107108702</c:v>
                </c:pt>
                <c:pt idx="747">
                  <c:v>0.9221572099864872</c:v>
                </c:pt>
                <c:pt idx="748">
                  <c:v>0.92339160835081457</c:v>
                </c:pt>
                <c:pt idx="749">
                  <c:v>0.92462623716033387</c:v>
                </c:pt>
                <c:pt idx="750">
                  <c:v>0.9258610974130671</c:v>
                </c:pt>
                <c:pt idx="751">
                  <c:v>0.92709619010880306</c:v>
                </c:pt>
                <c:pt idx="752">
                  <c:v>0.92833151624910704</c:v>
                </c:pt>
                <c:pt idx="753">
                  <c:v>0.92956707683733009</c:v>
                </c:pt>
                <c:pt idx="754">
                  <c:v>0.93080287287861874</c:v>
                </c:pt>
                <c:pt idx="755">
                  <c:v>0.93203890537992462</c:v>
                </c:pt>
                <c:pt idx="756">
                  <c:v>0.93327517535001403</c:v>
                </c:pt>
                <c:pt idx="757">
                  <c:v>0.9345116837994778</c:v>
                </c:pt>
                <c:pt idx="758">
                  <c:v>0.93574843174074085</c:v>
                </c:pt>
                <c:pt idx="759">
                  <c:v>0.93698542018807207</c:v>
                </c:pt>
                <c:pt idx="760">
                  <c:v>0.9382226501575941</c:v>
                </c:pt>
                <c:pt idx="761">
                  <c:v>0.93946012266729317</c:v>
                </c:pt>
                <c:pt idx="762">
                  <c:v>0.94069783873702906</c:v>
                </c:pt>
                <c:pt idx="763">
                  <c:v>0.94193579938854499</c:v>
                </c:pt>
                <c:pt idx="764">
                  <c:v>0.94317400564547771</c:v>
                </c:pt>
                <c:pt idx="765">
                  <c:v>0.9444124585333673</c:v>
                </c:pt>
                <c:pt idx="766">
                  <c:v>0.94565115907966768</c:v>
                </c:pt>
                <c:pt idx="767">
                  <c:v>0.9468901083137562</c:v>
                </c:pt>
                <c:pt idx="768">
                  <c:v>0.94812930726694422</c:v>
                </c:pt>
                <c:pt idx="769">
                  <c:v>0.94936875697248702</c:v>
                </c:pt>
                <c:pt idx="770">
                  <c:v>0.95060845846559439</c:v>
                </c:pt>
                <c:pt idx="771">
                  <c:v>0.95184841278344046</c:v>
                </c:pt>
                <c:pt idx="772">
                  <c:v>0.95308862096517455</c:v>
                </c:pt>
                <c:pt idx="773">
                  <c:v>0.95432908405193129</c:v>
                </c:pt>
                <c:pt idx="774">
                  <c:v>0.95556980308684092</c:v>
                </c:pt>
                <c:pt idx="775">
                  <c:v>0.95681077911504009</c:v>
                </c:pt>
                <c:pt idx="776">
                  <c:v>0.95805201318368205</c:v>
                </c:pt>
                <c:pt idx="777">
                  <c:v>0.95929350634194765</c:v>
                </c:pt>
                <c:pt idx="778">
                  <c:v>0.96053525964105546</c:v>
                </c:pt>
                <c:pt idx="779">
                  <c:v>0.96177727413427283</c:v>
                </c:pt>
                <c:pt idx="780">
                  <c:v>0.96301955087692648</c:v>
                </c:pt>
                <c:pt idx="781">
                  <c:v>0.96426209092641313</c:v>
                </c:pt>
                <c:pt idx="782">
                  <c:v>0.9655048953422104</c:v>
                </c:pt>
                <c:pt idx="783">
                  <c:v>0.9667479651858879</c:v>
                </c:pt>
                <c:pt idx="784">
                  <c:v>0.96799130152111768</c:v>
                </c:pt>
                <c:pt idx="785">
                  <c:v>0.96923490541368562</c:v>
                </c:pt>
                <c:pt idx="786">
                  <c:v>0.97047877793150217</c:v>
                </c:pt>
                <c:pt idx="787">
                  <c:v>0.97172292014461359</c:v>
                </c:pt>
                <c:pt idx="788">
                  <c:v>0.97296733312521277</c:v>
                </c:pt>
                <c:pt idx="789">
                  <c:v>0.97421201794765078</c:v>
                </c:pt>
                <c:pt idx="790">
                  <c:v>0.9754569756884478</c:v>
                </c:pt>
                <c:pt idx="791">
                  <c:v>0.97670220742630454</c:v>
                </c:pt>
                <c:pt idx="792">
                  <c:v>0.97794771424211335</c:v>
                </c:pt>
                <c:pt idx="793">
                  <c:v>0.97919349721896976</c:v>
                </c:pt>
                <c:pt idx="794">
                  <c:v>0.98043955744218381</c:v>
                </c:pt>
                <c:pt idx="795">
                  <c:v>0.98168589599929168</c:v>
                </c:pt>
                <c:pt idx="796">
                  <c:v>0.98293251398006709</c:v>
                </c:pt>
                <c:pt idx="797">
                  <c:v>0.98417941247653273</c:v>
                </c:pt>
                <c:pt idx="798">
                  <c:v>0.98542659258297216</c:v>
                </c:pt>
                <c:pt idx="799">
                  <c:v>0.98667405539594144</c:v>
                </c:pt>
                <c:pt idx="800">
                  <c:v>0.98792180201428059</c:v>
                </c:pt>
                <c:pt idx="801">
                  <c:v>0.98916983353912591</c:v>
                </c:pt>
                <c:pt idx="802">
                  <c:v>0.99041815107392128</c:v>
                </c:pt>
                <c:pt idx="803">
                  <c:v>0.99166675572443053</c:v>
                </c:pt>
                <c:pt idx="804">
                  <c:v>0.99291564859874903</c:v>
                </c:pt>
                <c:pt idx="805">
                  <c:v>0.99416483080731588</c:v>
                </c:pt>
                <c:pt idx="806">
                  <c:v>0.99541430346292603</c:v>
                </c:pt>
                <c:pt idx="807">
                  <c:v>0.99666406768074245</c:v>
                </c:pt>
                <c:pt idx="808">
                  <c:v>0.99791412457830808</c:v>
                </c:pt>
                <c:pt idx="809">
                  <c:v>0.99916447527555829</c:v>
                </c:pt>
                <c:pt idx="810">
                  <c:v>1.0004151208948333</c:v>
                </c:pt>
                <c:pt idx="811">
                  <c:v>1.0016660625608902</c:v>
                </c:pt>
                <c:pt idx="812">
                  <c:v>1.0029173014009156</c:v>
                </c:pt>
                <c:pt idx="813">
                  <c:v>1.004168838544538</c:v>
                </c:pt>
                <c:pt idx="814">
                  <c:v>1.0054206751238406</c:v>
                </c:pt>
                <c:pt idx="815">
                  <c:v>1.0066728122733737</c:v>
                </c:pt>
                <c:pt idx="816">
                  <c:v>1.0079252511301675</c:v>
                </c:pt>
                <c:pt idx="817">
                  <c:v>1.0091779928337445</c:v>
                </c:pt>
                <c:pt idx="818">
                  <c:v>1.0104310385261326</c:v>
                </c:pt>
                <c:pt idx="819">
                  <c:v>1.0116843893518779</c:v>
                </c:pt>
                <c:pt idx="820">
                  <c:v>1.0129380464580577</c:v>
                </c:pt>
                <c:pt idx="821">
                  <c:v>1.0141920109942935</c:v>
                </c:pt>
                <c:pt idx="822">
                  <c:v>1.0154462841127636</c:v>
                </c:pt>
                <c:pt idx="823">
                  <c:v>1.0167008669682167</c:v>
                </c:pt>
                <c:pt idx="824">
                  <c:v>1.017955760717985</c:v>
                </c:pt>
                <c:pt idx="825">
                  <c:v>1.0192109665219973</c:v>
                </c:pt>
                <c:pt idx="826">
                  <c:v>1.0204664855427923</c:v>
                </c:pt>
                <c:pt idx="827">
                  <c:v>1.0217223189455322</c:v>
                </c:pt>
                <c:pt idx="828">
                  <c:v>1.0229784678980161</c:v>
                </c:pt>
                <c:pt idx="829">
                  <c:v>1.0242349335706931</c:v>
                </c:pt>
                <c:pt idx="830">
                  <c:v>1.0254917171366762</c:v>
                </c:pt>
                <c:pt idx="831">
                  <c:v>1.026748819771756</c:v>
                </c:pt>
                <c:pt idx="832">
                  <c:v>1.0280062426544143</c:v>
                </c:pt>
                <c:pt idx="833">
                  <c:v>1.029263986965838</c:v>
                </c:pt>
                <c:pt idx="834">
                  <c:v>1.0305220538899327</c:v>
                </c:pt>
                <c:pt idx="835">
                  <c:v>1.0312215152853419</c:v>
                </c:pt>
                <c:pt idx="836">
                  <c:v>1.0319209766807511</c:v>
                </c:pt>
                <c:pt idx="837">
                  <c:v>1.0326204380761603</c:v>
                </c:pt>
                <c:pt idx="838">
                  <c:v>1.0333198994715695</c:v>
                </c:pt>
                <c:pt idx="839">
                  <c:v>1.0340193608669788</c:v>
                </c:pt>
                <c:pt idx="840">
                  <c:v>1.034718822262388</c:v>
                </c:pt>
                <c:pt idx="841">
                  <c:v>1.0354182836577972</c:v>
                </c:pt>
                <c:pt idx="842">
                  <c:v>1.0361177450532064</c:v>
                </c:pt>
                <c:pt idx="843">
                  <c:v>1.0368172064486156</c:v>
                </c:pt>
                <c:pt idx="844">
                  <c:v>1.0375166678440249</c:v>
                </c:pt>
                <c:pt idx="845">
                  <c:v>1.0382161292394341</c:v>
                </c:pt>
                <c:pt idx="846">
                  <c:v>1.0389155906348433</c:v>
                </c:pt>
                <c:pt idx="847">
                  <c:v>1.0396150520302525</c:v>
                </c:pt>
                <c:pt idx="848">
                  <c:v>1.0403145134256617</c:v>
                </c:pt>
                <c:pt idx="849">
                  <c:v>1.0410139748210709</c:v>
                </c:pt>
                <c:pt idx="850">
                  <c:v>1.0417134362164802</c:v>
                </c:pt>
                <c:pt idx="851">
                  <c:v>1.0424128976118894</c:v>
                </c:pt>
                <c:pt idx="852">
                  <c:v>1.0431123590072986</c:v>
                </c:pt>
                <c:pt idx="853">
                  <c:v>1.0438118204027078</c:v>
                </c:pt>
                <c:pt idx="854">
                  <c:v>1.044511281798117</c:v>
                </c:pt>
                <c:pt idx="855">
                  <c:v>1.0452107431935262</c:v>
                </c:pt>
                <c:pt idx="856">
                  <c:v>1.0459102045889355</c:v>
                </c:pt>
                <c:pt idx="857">
                  <c:v>1.0466096659843447</c:v>
                </c:pt>
                <c:pt idx="858">
                  <c:v>1.0473091273797539</c:v>
                </c:pt>
                <c:pt idx="859">
                  <c:v>1.0480085887751631</c:v>
                </c:pt>
                <c:pt idx="860">
                  <c:v>1.0487080501705723</c:v>
                </c:pt>
                <c:pt idx="861">
                  <c:v>1.0494075115659816</c:v>
                </c:pt>
                <c:pt idx="862">
                  <c:v>1.0501069729613908</c:v>
                </c:pt>
                <c:pt idx="863">
                  <c:v>1.0508064343568</c:v>
                </c:pt>
                <c:pt idx="864">
                  <c:v>1.0515058957522092</c:v>
                </c:pt>
                <c:pt idx="865">
                  <c:v>1.0522053571476184</c:v>
                </c:pt>
                <c:pt idx="866">
                  <c:v>1.0529048185430276</c:v>
                </c:pt>
                <c:pt idx="867">
                  <c:v>1.0536042799384369</c:v>
                </c:pt>
                <c:pt idx="868">
                  <c:v>1.0543037413338461</c:v>
                </c:pt>
                <c:pt idx="869">
                  <c:v>1.0550032027292553</c:v>
                </c:pt>
                <c:pt idx="870">
                  <c:v>1.0557026641246645</c:v>
                </c:pt>
                <c:pt idx="871">
                  <c:v>1.0564021255200737</c:v>
                </c:pt>
                <c:pt idx="872">
                  <c:v>1.0571015869154829</c:v>
                </c:pt>
                <c:pt idx="873">
                  <c:v>1.0578010483108922</c:v>
                </c:pt>
                <c:pt idx="874">
                  <c:v>1.0585005097063014</c:v>
                </c:pt>
                <c:pt idx="875">
                  <c:v>1.0591999711017106</c:v>
                </c:pt>
                <c:pt idx="876">
                  <c:v>1.0598994324971198</c:v>
                </c:pt>
                <c:pt idx="877">
                  <c:v>1.060598893892529</c:v>
                </c:pt>
                <c:pt idx="878">
                  <c:v>1.0612983552879383</c:v>
                </c:pt>
                <c:pt idx="879">
                  <c:v>1.0619978166833475</c:v>
                </c:pt>
                <c:pt idx="880">
                  <c:v>1.0626972780787567</c:v>
                </c:pt>
                <c:pt idx="881">
                  <c:v>1.0633967394741659</c:v>
                </c:pt>
                <c:pt idx="882">
                  <c:v>1.0640962008695751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102.19890484286749</c:v>
                </c:pt>
                <c:pt idx="2">
                  <c:v>150.46792417245891</c:v>
                </c:pt>
                <c:pt idx="3">
                  <c:v>180.82008950748943</c:v>
                </c:pt>
                <c:pt idx="4">
                  <c:v>200.87221453162729</c:v>
                </c:pt>
                <c:pt idx="5">
                  <c:v>214.46402063577446</c:v>
                </c:pt>
                <c:pt idx="6">
                  <c:v>223.83517942819748</c:v>
                </c:pt>
                <c:pt idx="7">
                  <c:v>230.38376059022963</c:v>
                </c:pt>
                <c:pt idx="8">
                  <c:v>235.01643679047632</c:v>
                </c:pt>
                <c:pt idx="9">
                  <c:v>238.33532555825471</c:v>
                </c:pt>
                <c:pt idx="10">
                  <c:v>240.74664148500759</c:v>
                </c:pt>
                <c:pt idx="11">
                  <c:v>242.52746356165389</c:v>
                </c:pt>
                <c:pt idx="12">
                  <c:v>243.86830530601267</c:v>
                </c:pt>
                <c:pt idx="13">
                  <c:v>244.9009551782674</c:v>
                </c:pt>
                <c:pt idx="14">
                  <c:v>245.71701321846382</c:v>
                </c:pt>
                <c:pt idx="15">
                  <c:v>246.38039384033175</c:v>
                </c:pt>
                <c:pt idx="16">
                  <c:v>246.93583991460008</c:v>
                </c:pt>
                <c:pt idx="17">
                  <c:v>247.41476284039638</c:v>
                </c:pt>
                <c:pt idx="18">
                  <c:v>247.83927112775859</c:v>
                </c:pt>
                <c:pt idx="19">
                  <c:v>248.22496201073625</c:v>
                </c:pt>
                <c:pt idx="20">
                  <c:v>248.58286316866131</c:v>
                </c:pt>
                <c:pt idx="21">
                  <c:v>248.92078762363244</c:v>
                </c:pt>
                <c:pt idx="22">
                  <c:v>249.24428181646644</c:v>
                </c:pt>
                <c:pt idx="23">
                  <c:v>249.55729068701785</c:v>
                </c:pt>
                <c:pt idx="24">
                  <c:v>249.86262531285783</c:v>
                </c:pt>
                <c:pt idx="25">
                  <c:v>250.16229243345776</c:v>
                </c:pt>
                <c:pt idx="26">
                  <c:v>250.45772712882044</c:v>
                </c:pt>
                <c:pt idx="27">
                  <c:v>250.74995743935193</c:v>
                </c:pt>
                <c:pt idx="28">
                  <c:v>251.03972105584899</c:v>
                </c:pt>
                <c:pt idx="29">
                  <c:v>251.32754818928655</c:v>
                </c:pt>
                <c:pt idx="30">
                  <c:v>251.61382052846227</c:v>
                </c:pt>
                <c:pt idx="31">
                  <c:v>251.8988132608882</c:v>
                </c:pt>
                <c:pt idx="32">
                  <c:v>252.18272507463223</c:v>
                </c:pt>
                <c:pt idx="33">
                  <c:v>252.46569961573718</c:v>
                </c:pt>
                <c:pt idx="34">
                  <c:v>252.74784086136157</c:v>
                </c:pt>
                <c:pt idx="35">
                  <c:v>253.02922415194095</c:v>
                </c:pt>
                <c:pt idx="36">
                  <c:v>253.30990412162859</c:v>
                </c:pt>
                <c:pt idx="37">
                  <c:v>253.58992040849054</c:v>
                </c:pt>
                <c:pt idx="38">
                  <c:v>253.86930177260763</c:v>
                </c:pt>
                <c:pt idx="39">
                  <c:v>254.1480690710348</c:v>
                </c:pt>
                <c:pt idx="40">
                  <c:v>254.426237410027</c:v>
                </c:pt>
                <c:pt idx="41">
                  <c:v>254.70381770513799</c:v>
                </c:pt>
                <c:pt idx="42">
                  <c:v>254.98081781317299</c:v>
                </c:pt>
                <c:pt idx="43">
                  <c:v>255.25724335511873</c:v>
                </c:pt>
                <c:pt idx="44">
                  <c:v>255.53309831564567</c:v>
                </c:pt>
                <c:pt idx="45">
                  <c:v>255.80838547980471</c:v>
                </c:pt>
                <c:pt idx="46">
                  <c:v>256.08310675230234</c:v>
                </c:pt>
                <c:pt idx="47">
                  <c:v>256.35726339075967</c:v>
                </c:pt>
                <c:pt idx="48">
                  <c:v>256.63085617675233</c:v>
                </c:pt>
                <c:pt idx="49">
                  <c:v>256.90388554116521</c:v>
                </c:pt>
                <c:pt idx="50">
                  <c:v>257.17635165639422</c:v>
                </c:pt>
                <c:pt idx="51">
                  <c:v>257.44825450415232</c:v>
                </c:pt>
                <c:pt idx="52">
                  <c:v>257.71959392520057</c:v>
                </c:pt>
                <c:pt idx="53">
                  <c:v>257.99036965642176</c:v>
                </c:pt>
                <c:pt idx="54">
                  <c:v>258.26058135797587</c:v>
                </c:pt>
                <c:pt idx="55">
                  <c:v>258.53022863340499</c:v>
                </c:pt>
                <c:pt idx="56">
                  <c:v>258.79931104457995</c:v>
                </c:pt>
                <c:pt idx="57">
                  <c:v>259.06782812272098</c:v>
                </c:pt>
                <c:pt idx="58">
                  <c:v>259.33577937677944</c:v>
                </c:pt>
                <c:pt idx="59">
                  <c:v>259.6031642993521</c:v>
                </c:pt>
                <c:pt idx="60">
                  <c:v>259.869982371405</c:v>
                </c:pt>
                <c:pt idx="61">
                  <c:v>260.13623306552671</c:v>
                </c:pt>
                <c:pt idx="62">
                  <c:v>260.40191584859463</c:v>
                </c:pt>
                <c:pt idx="63">
                  <c:v>260.66703018353121</c:v>
                </c:pt>
                <c:pt idx="64">
                  <c:v>260.93157553097495</c:v>
                </c:pt>
                <c:pt idx="65">
                  <c:v>261.19555134998137</c:v>
                </c:pt>
                <c:pt idx="66">
                  <c:v>261.4589570991385</c:v>
                </c:pt>
                <c:pt idx="67">
                  <c:v>261.72179223700277</c:v>
                </c:pt>
                <c:pt idx="68">
                  <c:v>261.98405622258326</c:v>
                </c:pt>
                <c:pt idx="69">
                  <c:v>262.24574851563528</c:v>
                </c:pt>
                <c:pt idx="70">
                  <c:v>262.50686857707387</c:v>
                </c:pt>
                <c:pt idx="71">
                  <c:v>262.76741586892922</c:v>
                </c:pt>
                <c:pt idx="72">
                  <c:v>263.02738985466482</c:v>
                </c:pt>
                <c:pt idx="73">
                  <c:v>263.28678999925711</c:v>
                </c:pt>
                <c:pt idx="74">
                  <c:v>263.54561576916706</c:v>
                </c:pt>
                <c:pt idx="75">
                  <c:v>263.80386663256269</c:v>
                </c:pt>
                <c:pt idx="76">
                  <c:v>264.06154205921462</c:v>
                </c:pt>
                <c:pt idx="77">
                  <c:v>264.31864152064566</c:v>
                </c:pt>
                <c:pt idx="78">
                  <c:v>264.57516449008483</c:v>
                </c:pt>
                <c:pt idx="79">
                  <c:v>264.83111044248631</c:v>
                </c:pt>
                <c:pt idx="80">
                  <c:v>265.08647885459203</c:v>
                </c:pt>
                <c:pt idx="81">
                  <c:v>265.34126920487216</c:v>
                </c:pt>
                <c:pt idx="82">
                  <c:v>265.59548097356719</c:v>
                </c:pt>
                <c:pt idx="83">
                  <c:v>265.84911364273398</c:v>
                </c:pt>
                <c:pt idx="84">
                  <c:v>266.10216669614857</c:v>
                </c:pt>
                <c:pt idx="85">
                  <c:v>266.35463961934784</c:v>
                </c:pt>
                <c:pt idx="86">
                  <c:v>266.60653189968747</c:v>
                </c:pt>
                <c:pt idx="87">
                  <c:v>266.85784302630088</c:v>
                </c:pt>
                <c:pt idx="88">
                  <c:v>267.10857249003516</c:v>
                </c:pt>
                <c:pt idx="89">
                  <c:v>267.35871978346626</c:v>
                </c:pt>
                <c:pt idx="90">
                  <c:v>267.60828440104922</c:v>
                </c:pt>
                <c:pt idx="91">
                  <c:v>267.85726583889965</c:v>
                </c:pt>
                <c:pt idx="92">
                  <c:v>268.10566359491975</c:v>
                </c:pt>
                <c:pt idx="93">
                  <c:v>268.35347716877146</c:v>
                </c:pt>
                <c:pt idx="94">
                  <c:v>268.60070606183024</c:v>
                </c:pt>
                <c:pt idx="95">
                  <c:v>268.84734977721706</c:v>
                </c:pt>
                <c:pt idx="96">
                  <c:v>269.09340781983155</c:v>
                </c:pt>
                <c:pt idx="97">
                  <c:v>269.33887969624396</c:v>
                </c:pt>
                <c:pt idx="98">
                  <c:v>269.58376491480192</c:v>
                </c:pt>
                <c:pt idx="99">
                  <c:v>269.82806298553055</c:v>
                </c:pt>
                <c:pt idx="100">
                  <c:v>270.0717734202081</c:v>
                </c:pt>
                <c:pt idx="101">
                  <c:v>270.31489573237059</c:v>
                </c:pt>
                <c:pt idx="102">
                  <c:v>270.55742943716166</c:v>
                </c:pt>
                <c:pt idx="103">
                  <c:v>270.79937405153674</c:v>
                </c:pt>
                <c:pt idx="104">
                  <c:v>271.04072909407932</c:v>
                </c:pt>
                <c:pt idx="105">
                  <c:v>271.28149408510637</c:v>
                </c:pt>
                <c:pt idx="106">
                  <c:v>271.52166854662863</c:v>
                </c:pt>
                <c:pt idx="107">
                  <c:v>271.7612520023477</c:v>
                </c:pt>
                <c:pt idx="108">
                  <c:v>272.00024397763991</c:v>
                </c:pt>
                <c:pt idx="109">
                  <c:v>272.23864399960564</c:v>
                </c:pt>
                <c:pt idx="110">
                  <c:v>272.47645159696646</c:v>
                </c:pt>
                <c:pt idx="111">
                  <c:v>272.71366630013949</c:v>
                </c:pt>
                <c:pt idx="112">
                  <c:v>272.95028764126533</c:v>
                </c:pt>
                <c:pt idx="113">
                  <c:v>273.1863151540411</c:v>
                </c:pt>
                <c:pt idx="114">
                  <c:v>273.42174837396902</c:v>
                </c:pt>
                <c:pt idx="115">
                  <c:v>273.65658683810733</c:v>
                </c:pt>
                <c:pt idx="116">
                  <c:v>273.89083008516224</c:v>
                </c:pt>
                <c:pt idx="117">
                  <c:v>274.1244776555879</c:v>
                </c:pt>
                <c:pt idx="118">
                  <c:v>274.35752909138853</c:v>
                </c:pt>
                <c:pt idx="119">
                  <c:v>274.58998393627883</c:v>
                </c:pt>
                <c:pt idx="120">
                  <c:v>274.82184173557459</c:v>
                </c:pt>
                <c:pt idx="121">
                  <c:v>275.05310203621622</c:v>
                </c:pt>
                <c:pt idx="122">
                  <c:v>275.28376438684444</c:v>
                </c:pt>
                <c:pt idx="123">
                  <c:v>275.51382833765678</c:v>
                </c:pt>
                <c:pt idx="124">
                  <c:v>275.74329344049522</c:v>
                </c:pt>
                <c:pt idx="125">
                  <c:v>275.9721592488479</c:v>
                </c:pt>
                <c:pt idx="126">
                  <c:v>276.20042531781792</c:v>
                </c:pt>
                <c:pt idx="127">
                  <c:v>276.42809120407026</c:v>
                </c:pt>
                <c:pt idx="128">
                  <c:v>276.65515646596242</c:v>
                </c:pt>
                <c:pt idx="129">
                  <c:v>276.88162066338799</c:v>
                </c:pt>
                <c:pt idx="130">
                  <c:v>277.10748335785865</c:v>
                </c:pt>
                <c:pt idx="131">
                  <c:v>277.33274411252535</c:v>
                </c:pt>
                <c:pt idx="132">
                  <c:v>277.55740249207901</c:v>
                </c:pt>
                <c:pt idx="133">
                  <c:v>277.78145806285846</c:v>
                </c:pt>
                <c:pt idx="134">
                  <c:v>278.00491039271037</c:v>
                </c:pt>
                <c:pt idx="135">
                  <c:v>278.22775905117271</c:v>
                </c:pt>
                <c:pt idx="136">
                  <c:v>278.45000360928032</c:v>
                </c:pt>
                <c:pt idx="137">
                  <c:v>278.67164363966521</c:v>
                </c:pt>
                <c:pt idx="138">
                  <c:v>278.8926787165708</c:v>
                </c:pt>
                <c:pt idx="139">
                  <c:v>279.11310841574357</c:v>
                </c:pt>
                <c:pt idx="140">
                  <c:v>279.33293231458765</c:v>
                </c:pt>
                <c:pt idx="141">
                  <c:v>279.55214999196818</c:v>
                </c:pt>
                <c:pt idx="142">
                  <c:v>279.77076102836486</c:v>
                </c:pt>
                <c:pt idx="143">
                  <c:v>279.98876500583685</c:v>
                </c:pt>
                <c:pt idx="144">
                  <c:v>280.2061615079499</c:v>
                </c:pt>
                <c:pt idx="145">
                  <c:v>280.42295011984152</c:v>
                </c:pt>
                <c:pt idx="146">
                  <c:v>280.63913042820116</c:v>
                </c:pt>
                <c:pt idx="147">
                  <c:v>280.85470202123417</c:v>
                </c:pt>
                <c:pt idx="148">
                  <c:v>281.06966448871782</c:v>
                </c:pt>
                <c:pt idx="149">
                  <c:v>281.28401742195189</c:v>
                </c:pt>
                <c:pt idx="150">
                  <c:v>281.49776041375554</c:v>
                </c:pt>
                <c:pt idx="151">
                  <c:v>281.71089305849387</c:v>
                </c:pt>
                <c:pt idx="152">
                  <c:v>281.92341495205648</c:v>
                </c:pt>
                <c:pt idx="153">
                  <c:v>282.13532569185327</c:v>
                </c:pt>
                <c:pt idx="154">
                  <c:v>282.34662487681464</c:v>
                </c:pt>
                <c:pt idx="155">
                  <c:v>282.55731210737054</c:v>
                </c:pt>
                <c:pt idx="156">
                  <c:v>282.7673869855056</c:v>
                </c:pt>
                <c:pt idx="157">
                  <c:v>282.97684911465825</c:v>
                </c:pt>
                <c:pt idx="158">
                  <c:v>283.1856980998233</c:v>
                </c:pt>
                <c:pt idx="159">
                  <c:v>283.39393354746096</c:v>
                </c:pt>
                <c:pt idx="160">
                  <c:v>283.60155506557112</c:v>
                </c:pt>
                <c:pt idx="161">
                  <c:v>283.80856226362687</c:v>
                </c:pt>
                <c:pt idx="162">
                  <c:v>284.01495475256138</c:v>
                </c:pt>
                <c:pt idx="163">
                  <c:v>284.22073214486835</c:v>
                </c:pt>
                <c:pt idx="164">
                  <c:v>284.425894054487</c:v>
                </c:pt>
                <c:pt idx="165">
                  <c:v>284.63044009683142</c:v>
                </c:pt>
                <c:pt idx="166">
                  <c:v>284.83436988882067</c:v>
                </c:pt>
                <c:pt idx="167">
                  <c:v>285.03768304885295</c:v>
                </c:pt>
                <c:pt idx="168">
                  <c:v>285.24037919678648</c:v>
                </c:pt>
                <c:pt idx="169">
                  <c:v>285.44245795394824</c:v>
                </c:pt>
                <c:pt idx="170">
                  <c:v>285.64391894315776</c:v>
                </c:pt>
                <c:pt idx="171">
                  <c:v>285.84476178867959</c:v>
                </c:pt>
                <c:pt idx="172">
                  <c:v>286.04498611624354</c:v>
                </c:pt>
                <c:pt idx="173">
                  <c:v>286.24459155305061</c:v>
                </c:pt>
                <c:pt idx="174">
                  <c:v>286.44357772772787</c:v>
                </c:pt>
                <c:pt idx="175">
                  <c:v>286.64194427041747</c:v>
                </c:pt>
                <c:pt idx="176">
                  <c:v>286.83969081263899</c:v>
                </c:pt>
                <c:pt idx="177">
                  <c:v>287.03681698740803</c:v>
                </c:pt>
                <c:pt idx="178">
                  <c:v>287.23332242916376</c:v>
                </c:pt>
                <c:pt idx="179">
                  <c:v>287.42920677381875</c:v>
                </c:pt>
                <c:pt idx="180">
                  <c:v>287.62446965867446</c:v>
                </c:pt>
                <c:pt idx="181">
                  <c:v>287.81911072249687</c:v>
                </c:pt>
                <c:pt idx="182">
                  <c:v>288.0131296055041</c:v>
                </c:pt>
                <c:pt idx="183">
                  <c:v>288.20652594931221</c:v>
                </c:pt>
                <c:pt idx="184">
                  <c:v>288.39929939697748</c:v>
                </c:pt>
                <c:pt idx="185">
                  <c:v>288.59144959295509</c:v>
                </c:pt>
                <c:pt idx="186">
                  <c:v>288.78297618318902</c:v>
                </c:pt>
                <c:pt idx="187">
                  <c:v>288.97387881498406</c:v>
                </c:pt>
                <c:pt idx="188">
                  <c:v>289.16415713707255</c:v>
                </c:pt>
                <c:pt idx="189">
                  <c:v>289.35381079959723</c:v>
                </c:pt>
                <c:pt idx="190">
                  <c:v>289.54283945413704</c:v>
                </c:pt>
                <c:pt idx="191">
                  <c:v>289.73124275365205</c:v>
                </c:pt>
                <c:pt idx="192">
                  <c:v>289.91902035251314</c:v>
                </c:pt>
                <c:pt idx="193">
                  <c:v>290.10617190650368</c:v>
                </c:pt>
                <c:pt idx="194">
                  <c:v>290.2926970727965</c:v>
                </c:pt>
                <c:pt idx="195">
                  <c:v>290.47859550996873</c:v>
                </c:pt>
                <c:pt idx="196">
                  <c:v>290.66386687798206</c:v>
                </c:pt>
                <c:pt idx="197">
                  <c:v>290.84851083820382</c:v>
                </c:pt>
                <c:pt idx="198">
                  <c:v>291.0325270533699</c:v>
                </c:pt>
                <c:pt idx="199">
                  <c:v>291.21591518762472</c:v>
                </c:pt>
                <c:pt idx="200">
                  <c:v>291.39867490648442</c:v>
                </c:pt>
                <c:pt idx="201">
                  <c:v>291.58080587684708</c:v>
                </c:pt>
                <c:pt idx="202">
                  <c:v>291.76230776698617</c:v>
                </c:pt>
                <c:pt idx="203">
                  <c:v>291.94318024656081</c:v>
                </c:pt>
                <c:pt idx="204">
                  <c:v>292.12342298659053</c:v>
                </c:pt>
                <c:pt idx="205">
                  <c:v>292.30303565947941</c:v>
                </c:pt>
                <c:pt idx="206">
                  <c:v>292.48201793899153</c:v>
                </c:pt>
                <c:pt idx="207">
                  <c:v>292.66036950023874</c:v>
                </c:pt>
                <c:pt idx="208">
                  <c:v>292.83809001974424</c:v>
                </c:pt>
                <c:pt idx="209">
                  <c:v>293.01517917534511</c:v>
                </c:pt>
                <c:pt idx="210">
                  <c:v>293.19163664624875</c:v>
                </c:pt>
                <c:pt idx="211">
                  <c:v>293.36746211303227</c:v>
                </c:pt>
                <c:pt idx="212">
                  <c:v>293.5426552576032</c:v>
                </c:pt>
                <c:pt idx="213">
                  <c:v>293.71721576323796</c:v>
                </c:pt>
                <c:pt idx="214">
                  <c:v>293.89114331455033</c:v>
                </c:pt>
                <c:pt idx="215">
                  <c:v>294.06443759752239</c:v>
                </c:pt>
                <c:pt idx="216">
                  <c:v>294.23709829941754</c:v>
                </c:pt>
                <c:pt idx="217">
                  <c:v>294.40912510892866</c:v>
                </c:pt>
                <c:pt idx="218">
                  <c:v>294.58051771602584</c:v>
                </c:pt>
                <c:pt idx="219">
                  <c:v>294.75127581200047</c:v>
                </c:pt>
                <c:pt idx="220">
                  <c:v>294.92139908955465</c:v>
                </c:pt>
                <c:pt idx="221">
                  <c:v>295.09088724262688</c:v>
                </c:pt>
                <c:pt idx="222">
                  <c:v>295.25973996655512</c:v>
                </c:pt>
                <c:pt idx="223">
                  <c:v>295.42795695797724</c:v>
                </c:pt>
                <c:pt idx="224">
                  <c:v>295.59553791485575</c:v>
                </c:pt>
                <c:pt idx="225">
                  <c:v>295.76248253647299</c:v>
                </c:pt>
                <c:pt idx="226">
                  <c:v>295.9287905234176</c:v>
                </c:pt>
                <c:pt idx="227">
                  <c:v>296.09446157764557</c:v>
                </c:pt>
                <c:pt idx="228">
                  <c:v>296.25949540235456</c:v>
                </c:pt>
                <c:pt idx="229">
                  <c:v>296.42389170212397</c:v>
                </c:pt>
                <c:pt idx="230">
                  <c:v>296.58765018277825</c:v>
                </c:pt>
                <c:pt idx="231">
                  <c:v>296.75077055150189</c:v>
                </c:pt>
                <c:pt idx="232">
                  <c:v>296.91325251676409</c:v>
                </c:pt>
                <c:pt idx="233">
                  <c:v>297.07509578834441</c:v>
                </c:pt>
                <c:pt idx="234">
                  <c:v>297.23630007730594</c:v>
                </c:pt>
                <c:pt idx="235">
                  <c:v>297.39686509602768</c:v>
                </c:pt>
                <c:pt idx="236">
                  <c:v>297.55679055816722</c:v>
                </c:pt>
                <c:pt idx="237">
                  <c:v>297.71607617871865</c:v>
                </c:pt>
                <c:pt idx="238">
                  <c:v>297.87472167390143</c:v>
                </c:pt>
                <c:pt idx="239">
                  <c:v>298.03272676130024</c:v>
                </c:pt>
                <c:pt idx="240">
                  <c:v>298.19009115970806</c:v>
                </c:pt>
                <c:pt idx="241">
                  <c:v>298.34681458927878</c:v>
                </c:pt>
                <c:pt idx="242">
                  <c:v>298.50289677140455</c:v>
                </c:pt>
                <c:pt idx="243">
                  <c:v>298.65833742876617</c:v>
                </c:pt>
                <c:pt idx="244">
                  <c:v>298.81313628532467</c:v>
                </c:pt>
                <c:pt idx="245">
                  <c:v>298.96729306632983</c:v>
                </c:pt>
                <c:pt idx="246">
                  <c:v>299.12080749829801</c:v>
                </c:pt>
                <c:pt idx="247">
                  <c:v>299.27367930900294</c:v>
                </c:pt>
                <c:pt idx="248">
                  <c:v>299.42590822753391</c:v>
                </c:pt>
                <c:pt idx="249">
                  <c:v>299.5774939841906</c:v>
                </c:pt>
                <c:pt idx="250">
                  <c:v>299.72843631058691</c:v>
                </c:pt>
                <c:pt idx="251">
                  <c:v>299.87873493958148</c:v>
                </c:pt>
                <c:pt idx="252">
                  <c:v>300.02838960529039</c:v>
                </c:pt>
                <c:pt idx="253">
                  <c:v>300.17740004310076</c:v>
                </c:pt>
                <c:pt idx="254">
                  <c:v>300.32576598966494</c:v>
                </c:pt>
                <c:pt idx="255">
                  <c:v>300.47348718286736</c:v>
                </c:pt>
                <c:pt idx="256">
                  <c:v>300.62056336186583</c:v>
                </c:pt>
                <c:pt idx="257">
                  <c:v>300.76699426707535</c:v>
                </c:pt>
                <c:pt idx="258">
                  <c:v>300.9127796401483</c:v>
                </c:pt>
                <c:pt idx="259">
                  <c:v>301.05791922399084</c:v>
                </c:pt>
                <c:pt idx="260">
                  <c:v>301.20241276275499</c:v>
                </c:pt>
                <c:pt idx="261">
                  <c:v>301.34626000185028</c:v>
                </c:pt>
                <c:pt idx="262">
                  <c:v>301.48946068789729</c:v>
                </c:pt>
                <c:pt idx="263">
                  <c:v>301.63201456879256</c:v>
                </c:pt>
                <c:pt idx="264">
                  <c:v>301.77392139365929</c:v>
                </c:pt>
                <c:pt idx="265">
                  <c:v>301.91518091284877</c:v>
                </c:pt>
                <c:pt idx="266">
                  <c:v>302.05579287796257</c:v>
                </c:pt>
                <c:pt idx="267">
                  <c:v>302.19575704182898</c:v>
                </c:pt>
                <c:pt idx="268">
                  <c:v>302.33507315849658</c:v>
                </c:pt>
                <c:pt idx="269">
                  <c:v>302.47374098327344</c:v>
                </c:pt>
                <c:pt idx="270">
                  <c:v>302.61176027265356</c:v>
                </c:pt>
                <c:pt idx="271">
                  <c:v>302.74913078440107</c:v>
                </c:pt>
                <c:pt idx="272">
                  <c:v>302.88585227748308</c:v>
                </c:pt>
                <c:pt idx="273">
                  <c:v>303.02192451207276</c:v>
                </c:pt>
                <c:pt idx="274">
                  <c:v>303.15734724959532</c:v>
                </c:pt>
                <c:pt idx="275">
                  <c:v>303.2921202526914</c:v>
                </c:pt>
                <c:pt idx="276">
                  <c:v>303.42624328519162</c:v>
                </c:pt>
                <c:pt idx="277">
                  <c:v>303.55971611215443</c:v>
                </c:pt>
                <c:pt idx="278">
                  <c:v>303.69253849987416</c:v>
                </c:pt>
                <c:pt idx="279">
                  <c:v>303.82471021583268</c:v>
                </c:pt>
                <c:pt idx="280">
                  <c:v>303.95623102873498</c:v>
                </c:pt>
                <c:pt idx="281">
                  <c:v>304.08710070847548</c:v>
                </c:pt>
                <c:pt idx="282">
                  <c:v>304.21731902618149</c:v>
                </c:pt>
                <c:pt idx="283">
                  <c:v>304.34688575415657</c:v>
                </c:pt>
                <c:pt idx="284">
                  <c:v>304.47580066594401</c:v>
                </c:pt>
                <c:pt idx="285">
                  <c:v>304.60406353625388</c:v>
                </c:pt>
                <c:pt idx="286">
                  <c:v>304.73167414101988</c:v>
                </c:pt>
                <c:pt idx="287">
                  <c:v>304.85863225735335</c:v>
                </c:pt>
                <c:pt idx="288">
                  <c:v>304.98493766358445</c:v>
                </c:pt>
                <c:pt idx="289">
                  <c:v>305.11059013922056</c:v>
                </c:pt>
                <c:pt idx="290">
                  <c:v>305.23558946497747</c:v>
                </c:pt>
                <c:pt idx="291">
                  <c:v>305.35993542276356</c:v>
                </c:pt>
                <c:pt idx="292">
                  <c:v>305.48362779563985</c:v>
                </c:pt>
                <c:pt idx="293">
                  <c:v>305.60666636790876</c:v>
                </c:pt>
                <c:pt idx="294">
                  <c:v>305.72905092504203</c:v>
                </c:pt>
                <c:pt idx="295">
                  <c:v>305.85078125366113</c:v>
                </c:pt>
                <c:pt idx="296">
                  <c:v>305.97185714163396</c:v>
                </c:pt>
                <c:pt idx="297">
                  <c:v>306.0922783779402</c:v>
                </c:pt>
                <c:pt idx="298">
                  <c:v>306.2120447528182</c:v>
                </c:pt>
                <c:pt idx="299">
                  <c:v>306.33115605762458</c:v>
                </c:pt>
                <c:pt idx="300">
                  <c:v>306.44961208491611</c:v>
                </c:pt>
                <c:pt idx="301">
                  <c:v>306.56741262842968</c:v>
                </c:pt>
                <c:pt idx="302">
                  <c:v>306.68455748306263</c:v>
                </c:pt>
                <c:pt idx="303">
                  <c:v>306.80104644489717</c:v>
                </c:pt>
                <c:pt idx="304">
                  <c:v>306.91687931117912</c:v>
                </c:pt>
                <c:pt idx="305">
                  <c:v>307.03205588034143</c:v>
                </c:pt>
                <c:pt idx="306">
                  <c:v>307.14657595195911</c:v>
                </c:pt>
                <c:pt idx="307">
                  <c:v>307.26043932679488</c:v>
                </c:pt>
                <c:pt idx="308">
                  <c:v>307.37364580677092</c:v>
                </c:pt>
                <c:pt idx="309">
                  <c:v>307.48619519496634</c:v>
                </c:pt>
                <c:pt idx="310">
                  <c:v>307.5980872956452</c:v>
                </c:pt>
                <c:pt idx="311">
                  <c:v>307.70932191420604</c:v>
                </c:pt>
                <c:pt idx="312">
                  <c:v>307.81989885721799</c:v>
                </c:pt>
                <c:pt idx="313">
                  <c:v>307.92981793240739</c:v>
                </c:pt>
                <c:pt idx="314">
                  <c:v>308.0390789486791</c:v>
                </c:pt>
                <c:pt idx="315">
                  <c:v>308.14768171605544</c:v>
                </c:pt>
                <c:pt idx="316">
                  <c:v>308.25562604573946</c:v>
                </c:pt>
                <c:pt idx="317">
                  <c:v>308.36291175008438</c:v>
                </c:pt>
                <c:pt idx="318">
                  <c:v>308.46953864257353</c:v>
                </c:pt>
                <c:pt idx="319">
                  <c:v>308.57550653787757</c:v>
                </c:pt>
                <c:pt idx="320">
                  <c:v>308.68081525179798</c:v>
                </c:pt>
                <c:pt idx="321">
                  <c:v>308.78546460126336</c:v>
                </c:pt>
                <c:pt idx="322">
                  <c:v>308.88945440437419</c:v>
                </c:pt>
                <c:pt idx="323">
                  <c:v>308.99278448037819</c:v>
                </c:pt>
                <c:pt idx="324">
                  <c:v>309.09545464965146</c:v>
                </c:pt>
                <c:pt idx="325">
                  <c:v>309.19746473371822</c:v>
                </c:pt>
                <c:pt idx="326">
                  <c:v>309.29881455525054</c:v>
                </c:pt>
                <c:pt idx="327">
                  <c:v>309.39950393804401</c:v>
                </c:pt>
                <c:pt idx="328">
                  <c:v>309.49953270705396</c:v>
                </c:pt>
                <c:pt idx="329">
                  <c:v>309.59890068834915</c:v>
                </c:pt>
                <c:pt idx="330">
                  <c:v>309.69760770915792</c:v>
                </c:pt>
                <c:pt idx="331">
                  <c:v>309.7956535978177</c:v>
                </c:pt>
                <c:pt idx="332">
                  <c:v>309.89303818382683</c:v>
                </c:pt>
                <c:pt idx="333">
                  <c:v>309.98976129780522</c:v>
                </c:pt>
                <c:pt idx="334">
                  <c:v>310.08582277148969</c:v>
                </c:pt>
                <c:pt idx="335">
                  <c:v>310.1812224377673</c:v>
                </c:pt>
                <c:pt idx="336">
                  <c:v>310.27596013064243</c:v>
                </c:pt>
                <c:pt idx="337">
                  <c:v>310.3700356852529</c:v>
                </c:pt>
                <c:pt idx="338">
                  <c:v>310.46344893785266</c:v>
                </c:pt>
                <c:pt idx="339">
                  <c:v>310.55619972584634</c:v>
                </c:pt>
                <c:pt idx="340">
                  <c:v>310.64828788772047</c:v>
                </c:pt>
                <c:pt idx="341">
                  <c:v>310.73971326311897</c:v>
                </c:pt>
                <c:pt idx="342">
                  <c:v>310.83047569279404</c:v>
                </c:pt>
                <c:pt idx="343">
                  <c:v>310.92057501862337</c:v>
                </c:pt>
                <c:pt idx="344">
                  <c:v>311.01001108360327</c:v>
                </c:pt>
                <c:pt idx="345">
                  <c:v>311.09878373183813</c:v>
                </c:pt>
                <c:pt idx="346">
                  <c:v>311.1868928085695</c:v>
                </c:pt>
                <c:pt idx="347">
                  <c:v>311.27433816013416</c:v>
                </c:pt>
                <c:pt idx="348">
                  <c:v>311.3611196339898</c:v>
                </c:pt>
                <c:pt idx="349">
                  <c:v>311.447237078726</c:v>
                </c:pt>
                <c:pt idx="350">
                  <c:v>311.53269034401018</c:v>
                </c:pt>
                <c:pt idx="351">
                  <c:v>311.61747928067444</c:v>
                </c:pt>
                <c:pt idx="352">
                  <c:v>311.70160374059373</c:v>
                </c:pt>
                <c:pt idx="353">
                  <c:v>311.78506357679828</c:v>
                </c:pt>
                <c:pt idx="354">
                  <c:v>311.86785864341817</c:v>
                </c:pt>
                <c:pt idx="355">
                  <c:v>311.94998879569374</c:v>
                </c:pt>
                <c:pt idx="356">
                  <c:v>312.03145388997086</c:v>
                </c:pt>
                <c:pt idx="357">
                  <c:v>312.11225378368721</c:v>
                </c:pt>
                <c:pt idx="358">
                  <c:v>312.19238833539316</c:v>
                </c:pt>
                <c:pt idx="359">
                  <c:v>312.27185740475028</c:v>
                </c:pt>
                <c:pt idx="360">
                  <c:v>312.35066085252174</c:v>
                </c:pt>
                <c:pt idx="361">
                  <c:v>312.42879854055428</c:v>
                </c:pt>
                <c:pt idx="362">
                  <c:v>312.50627033181712</c:v>
                </c:pt>
                <c:pt idx="363">
                  <c:v>312.58307609037621</c:v>
                </c:pt>
                <c:pt idx="364">
                  <c:v>312.6592156813777</c:v>
                </c:pt>
                <c:pt idx="365">
                  <c:v>312.73468897108995</c:v>
                </c:pt>
                <c:pt idx="366">
                  <c:v>312.80949582686122</c:v>
                </c:pt>
                <c:pt idx="367">
                  <c:v>312.88363611713351</c:v>
                </c:pt>
                <c:pt idx="368">
                  <c:v>312.95710971146201</c:v>
                </c:pt>
                <c:pt idx="369">
                  <c:v>313.02991648048334</c:v>
                </c:pt>
                <c:pt idx="370">
                  <c:v>313.10205629592821</c:v>
                </c:pt>
                <c:pt idx="371">
                  <c:v>313.1735290306122</c:v>
                </c:pt>
                <c:pt idx="372">
                  <c:v>313.24433455846645</c:v>
                </c:pt>
                <c:pt idx="373">
                  <c:v>313.31447275448187</c:v>
                </c:pt>
                <c:pt idx="374">
                  <c:v>313.38394349475868</c:v>
                </c:pt>
                <c:pt idx="375">
                  <c:v>313.45274665647912</c:v>
                </c:pt>
                <c:pt idx="376">
                  <c:v>313.52088211792267</c:v>
                </c:pt>
                <c:pt idx="377">
                  <c:v>313.5883497584403</c:v>
                </c:pt>
                <c:pt idx="378">
                  <c:v>313.65514945847286</c:v>
                </c:pt>
                <c:pt idx="379">
                  <c:v>313.721281099566</c:v>
                </c:pt>
                <c:pt idx="380">
                  <c:v>313.78674456432987</c:v>
                </c:pt>
                <c:pt idx="381">
                  <c:v>313.85153973645424</c:v>
                </c:pt>
                <c:pt idx="382">
                  <c:v>313.91566650072849</c:v>
                </c:pt>
                <c:pt idx="383">
                  <c:v>313.97912474301137</c:v>
                </c:pt>
                <c:pt idx="384">
                  <c:v>314.04191435025905</c:v>
                </c:pt>
                <c:pt idx="385">
                  <c:v>314.1040352104892</c:v>
                </c:pt>
                <c:pt idx="386">
                  <c:v>314.16548721281129</c:v>
                </c:pt>
                <c:pt idx="387">
                  <c:v>314.22627024740524</c:v>
                </c:pt>
                <c:pt idx="388">
                  <c:v>314.28638420554006</c:v>
                </c:pt>
                <c:pt idx="389">
                  <c:v>314.34582897956193</c:v>
                </c:pt>
                <c:pt idx="390">
                  <c:v>314.40460446288029</c:v>
                </c:pt>
                <c:pt idx="391">
                  <c:v>314.46271054998749</c:v>
                </c:pt>
                <c:pt idx="392">
                  <c:v>314.52014713646173</c:v>
                </c:pt>
                <c:pt idx="393">
                  <c:v>314.57691411894552</c:v>
                </c:pt>
                <c:pt idx="394">
                  <c:v>314.63301139515488</c:v>
                </c:pt>
                <c:pt idx="395">
                  <c:v>314.68843886388254</c:v>
                </c:pt>
                <c:pt idx="396">
                  <c:v>314.74319642499205</c:v>
                </c:pt>
                <c:pt idx="397">
                  <c:v>314.7972839794258</c:v>
                </c:pt>
                <c:pt idx="398">
                  <c:v>314.85070142918852</c:v>
                </c:pt>
                <c:pt idx="399">
                  <c:v>314.90344867735342</c:v>
                </c:pt>
                <c:pt idx="400">
                  <c:v>314.95552562807478</c:v>
                </c:pt>
                <c:pt idx="401">
                  <c:v>315.00693218657403</c:v>
                </c:pt>
                <c:pt idx="402">
                  <c:v>315.05766825913508</c:v>
                </c:pt>
                <c:pt idx="403">
                  <c:v>315.10773375310737</c:v>
                </c:pt>
                <c:pt idx="404">
                  <c:v>315.15712857692154</c:v>
                </c:pt>
                <c:pt idx="405">
                  <c:v>315.20585264006007</c:v>
                </c:pt>
                <c:pt idx="406">
                  <c:v>315.25390585308526</c:v>
                </c:pt>
                <c:pt idx="407">
                  <c:v>315.30128812760717</c:v>
                </c:pt>
                <c:pt idx="408">
                  <c:v>315.3479993763255</c:v>
                </c:pt>
                <c:pt idx="409">
                  <c:v>315.39403951299948</c:v>
                </c:pt>
                <c:pt idx="410">
                  <c:v>315.43940845242105</c:v>
                </c:pt>
                <c:pt idx="411">
                  <c:v>315.48410611047791</c:v>
                </c:pt>
                <c:pt idx="412">
                  <c:v>315.5281324041166</c:v>
                </c:pt>
                <c:pt idx="413">
                  <c:v>315.57148725133584</c:v>
                </c:pt>
                <c:pt idx="414">
                  <c:v>315.614170571204</c:v>
                </c:pt>
                <c:pt idx="415">
                  <c:v>315.65618228384278</c:v>
                </c:pt>
                <c:pt idx="416">
                  <c:v>315.69752231045163</c:v>
                </c:pt>
                <c:pt idx="417">
                  <c:v>315.73819057327108</c:v>
                </c:pt>
                <c:pt idx="418">
                  <c:v>315.77818699560265</c:v>
                </c:pt>
                <c:pt idx="419">
                  <c:v>315.81751150182362</c:v>
                </c:pt>
                <c:pt idx="420">
                  <c:v>315.85616401735354</c:v>
                </c:pt>
                <c:pt idx="421">
                  <c:v>315.89414446868085</c:v>
                </c:pt>
                <c:pt idx="422">
                  <c:v>315.93145278333992</c:v>
                </c:pt>
                <c:pt idx="423">
                  <c:v>315.9680888899365</c:v>
                </c:pt>
                <c:pt idx="424">
                  <c:v>316.00405271812838</c:v>
                </c:pt>
                <c:pt idx="425">
                  <c:v>316.03934419862208</c:v>
                </c:pt>
                <c:pt idx="426">
                  <c:v>316.07396326318923</c:v>
                </c:pt>
                <c:pt idx="427">
                  <c:v>316.10790984465774</c:v>
                </c:pt>
                <c:pt idx="428">
                  <c:v>316.1411838768974</c:v>
                </c:pt>
                <c:pt idx="429">
                  <c:v>316.17378529484802</c:v>
                </c:pt>
                <c:pt idx="430">
                  <c:v>316.20571403449691</c:v>
                </c:pt>
                <c:pt idx="431">
                  <c:v>316.23697003288601</c:v>
                </c:pt>
                <c:pt idx="432">
                  <c:v>316.26755322811715</c:v>
                </c:pt>
                <c:pt idx="433">
                  <c:v>316.29746355933065</c:v>
                </c:pt>
                <c:pt idx="434">
                  <c:v>316.32670096673473</c:v>
                </c:pt>
                <c:pt idx="435">
                  <c:v>316.35526539157735</c:v>
                </c:pt>
                <c:pt idx="436">
                  <c:v>316.38315677616777</c:v>
                </c:pt>
                <c:pt idx="437">
                  <c:v>316.41037506386812</c:v>
                </c:pt>
                <c:pt idx="438">
                  <c:v>316.43692019908104</c:v>
                </c:pt>
                <c:pt idx="439">
                  <c:v>316.4627921272762</c:v>
                </c:pt>
                <c:pt idx="440">
                  <c:v>316.48799079495501</c:v>
                </c:pt>
                <c:pt idx="441">
                  <c:v>316.51251614968794</c:v>
                </c:pt>
                <c:pt idx="442">
                  <c:v>316.53636814008337</c:v>
                </c:pt>
                <c:pt idx="443">
                  <c:v>316.55954671579872</c:v>
                </c:pt>
                <c:pt idx="444">
                  <c:v>316.58205182755427</c:v>
                </c:pt>
                <c:pt idx="445">
                  <c:v>316.60388342709564</c:v>
                </c:pt>
                <c:pt idx="446">
                  <c:v>316.62504146724501</c:v>
                </c:pt>
                <c:pt idx="447">
                  <c:v>316.64552590186338</c:v>
                </c:pt>
                <c:pt idx="448">
                  <c:v>316.66533668584657</c:v>
                </c:pt>
                <c:pt idx="449">
                  <c:v>316.68447377514946</c:v>
                </c:pt>
                <c:pt idx="450">
                  <c:v>316.70293712678807</c:v>
                </c:pt>
                <c:pt idx="451">
                  <c:v>316.7207266987914</c:v>
                </c:pt>
                <c:pt idx="452">
                  <c:v>316.73784245027372</c:v>
                </c:pt>
                <c:pt idx="453">
                  <c:v>316.75428434138195</c:v>
                </c:pt>
                <c:pt idx="454">
                  <c:v>316.77005233329544</c:v>
                </c:pt>
                <c:pt idx="455">
                  <c:v>316.78514638825868</c:v>
                </c:pt>
                <c:pt idx="456">
                  <c:v>316.79956646955634</c:v>
                </c:pt>
                <c:pt idx="457">
                  <c:v>316.813312541524</c:v>
                </c:pt>
                <c:pt idx="458">
                  <c:v>316.8263845695364</c:v>
                </c:pt>
                <c:pt idx="459">
                  <c:v>316.83878252001699</c:v>
                </c:pt>
                <c:pt idx="460">
                  <c:v>316.85050636044281</c:v>
                </c:pt>
                <c:pt idx="461">
                  <c:v>316.86155605931344</c:v>
                </c:pt>
                <c:pt idx="462">
                  <c:v>316.87193158620954</c:v>
                </c:pt>
                <c:pt idx="463">
                  <c:v>316.88163291172827</c:v>
                </c:pt>
                <c:pt idx="464">
                  <c:v>316.89066000751899</c:v>
                </c:pt>
                <c:pt idx="465">
                  <c:v>316.89901284628979</c:v>
                </c:pt>
                <c:pt idx="466">
                  <c:v>316.9066914017688</c:v>
                </c:pt>
                <c:pt idx="467">
                  <c:v>316.91369564875589</c:v>
                </c:pt>
                <c:pt idx="468">
                  <c:v>316.92002556308034</c:v>
                </c:pt>
                <c:pt idx="469">
                  <c:v>316.9256811216207</c:v>
                </c:pt>
                <c:pt idx="470">
                  <c:v>316.93066230229232</c:v>
                </c:pt>
                <c:pt idx="471">
                  <c:v>316.93496908406189</c:v>
                </c:pt>
                <c:pt idx="472">
                  <c:v>316.93860144694816</c:v>
                </c:pt>
                <c:pt idx="473">
                  <c:v>316.94155937201054</c:v>
                </c:pt>
                <c:pt idx="474">
                  <c:v>316.94384284133343</c:v>
                </c:pt>
                <c:pt idx="475">
                  <c:v>316.94545183806537</c:v>
                </c:pt>
                <c:pt idx="476">
                  <c:v>316.94638634639887</c:v>
                </c:pt>
                <c:pt idx="477">
                  <c:v>316.94664635157471</c:v>
                </c:pt>
                <c:pt idx="478">
                  <c:v>316.94623183985584</c:v>
                </c:pt>
                <c:pt idx="479">
                  <c:v>316.94514279856986</c:v>
                </c:pt>
                <c:pt idx="480">
                  <c:v>316.94337921607831</c:v>
                </c:pt>
                <c:pt idx="481">
                  <c:v>316.94094108180172</c:v>
                </c:pt>
                <c:pt idx="482">
                  <c:v>316.93782838618785</c:v>
                </c:pt>
                <c:pt idx="483">
                  <c:v>316.93404112073478</c:v>
                </c:pt>
                <c:pt idx="484">
                  <c:v>316.92957927799165</c:v>
                </c:pt>
                <c:pt idx="485">
                  <c:v>316.92444285153567</c:v>
                </c:pt>
                <c:pt idx="486">
                  <c:v>316.91863183600162</c:v>
                </c:pt>
                <c:pt idx="487">
                  <c:v>316.9121462270727</c:v>
                </c:pt>
                <c:pt idx="488">
                  <c:v>316.90498602146147</c:v>
                </c:pt>
                <c:pt idx="489">
                  <c:v>316.89715121693928</c:v>
                </c:pt>
                <c:pt idx="490">
                  <c:v>316.88864181231327</c:v>
                </c:pt>
                <c:pt idx="491">
                  <c:v>316.87945780744178</c:v>
                </c:pt>
                <c:pt idx="492">
                  <c:v>316.86959920321351</c:v>
                </c:pt>
                <c:pt idx="493">
                  <c:v>316.85906600158677</c:v>
                </c:pt>
                <c:pt idx="494">
                  <c:v>316.8478582055385</c:v>
                </c:pt>
                <c:pt idx="495">
                  <c:v>316.83597581911977</c:v>
                </c:pt>
                <c:pt idx="496">
                  <c:v>316.82341884739287</c:v>
                </c:pt>
                <c:pt idx="497">
                  <c:v>316.81018729648952</c:v>
                </c:pt>
                <c:pt idx="498">
                  <c:v>316.79628117357811</c:v>
                </c:pt>
                <c:pt idx="499">
                  <c:v>316.78170048688037</c:v>
                </c:pt>
                <c:pt idx="500">
                  <c:v>316.76644524566115</c:v>
                </c:pt>
                <c:pt idx="501">
                  <c:v>316.75051546022087</c:v>
                </c:pt>
                <c:pt idx="502">
                  <c:v>316.73391114191281</c:v>
                </c:pt>
                <c:pt idx="503">
                  <c:v>316.71663230314766</c:v>
                </c:pt>
                <c:pt idx="504">
                  <c:v>316.69867895736087</c:v>
                </c:pt>
                <c:pt idx="505">
                  <c:v>316.68005111905865</c:v>
                </c:pt>
                <c:pt idx="506">
                  <c:v>316.66074880377113</c:v>
                </c:pt>
                <c:pt idx="507">
                  <c:v>316.64077202808795</c:v>
                </c:pt>
                <c:pt idx="508">
                  <c:v>316.62012080965303</c:v>
                </c:pt>
                <c:pt idx="509">
                  <c:v>316.59879516713545</c:v>
                </c:pt>
                <c:pt idx="510">
                  <c:v>316.57679512028011</c:v>
                </c:pt>
                <c:pt idx="511">
                  <c:v>316.55412068985453</c:v>
                </c:pt>
                <c:pt idx="512">
                  <c:v>316.53077189768618</c:v>
                </c:pt>
                <c:pt idx="513">
                  <c:v>316.50674876666193</c:v>
                </c:pt>
                <c:pt idx="514">
                  <c:v>316.48205132069165</c:v>
                </c:pt>
                <c:pt idx="515">
                  <c:v>316.45667958475997</c:v>
                </c:pt>
                <c:pt idx="516">
                  <c:v>316.43063358488098</c:v>
                </c:pt>
                <c:pt idx="517">
                  <c:v>316.40391334813279</c:v>
                </c:pt>
                <c:pt idx="518">
                  <c:v>316.37651890263345</c:v>
                </c:pt>
                <c:pt idx="519">
                  <c:v>316.34845027755637</c:v>
                </c:pt>
                <c:pt idx="520">
                  <c:v>316.31970750313195</c:v>
                </c:pt>
                <c:pt idx="521">
                  <c:v>316.29029061062283</c:v>
                </c:pt>
                <c:pt idx="522">
                  <c:v>316.26019963236251</c:v>
                </c:pt>
                <c:pt idx="523">
                  <c:v>316.22943460171939</c:v>
                </c:pt>
                <c:pt idx="524">
                  <c:v>316.19799555313051</c:v>
                </c:pt>
                <c:pt idx="525">
                  <c:v>316.16588252207134</c:v>
                </c:pt>
                <c:pt idx="526">
                  <c:v>316.13309554507993</c:v>
                </c:pt>
                <c:pt idx="527">
                  <c:v>316.09963465973993</c:v>
                </c:pt>
                <c:pt idx="528">
                  <c:v>316.06549990468898</c:v>
                </c:pt>
                <c:pt idx="529">
                  <c:v>316.03069131962133</c:v>
                </c:pt>
                <c:pt idx="530">
                  <c:v>315.99520894529138</c:v>
                </c:pt>
                <c:pt idx="531">
                  <c:v>315.9590528234927</c:v>
                </c:pt>
                <c:pt idx="532">
                  <c:v>315.92222299708902</c:v>
                </c:pt>
                <c:pt idx="533">
                  <c:v>315.8847195099915</c:v>
                </c:pt>
                <c:pt idx="534">
                  <c:v>315.84654240716503</c:v>
                </c:pt>
                <c:pt idx="535">
                  <c:v>315.80769173463642</c:v>
                </c:pt>
                <c:pt idx="536">
                  <c:v>315.76816753948941</c:v>
                </c:pt>
                <c:pt idx="537">
                  <c:v>315.72796986985611</c:v>
                </c:pt>
                <c:pt idx="538">
                  <c:v>315.68709877494177</c:v>
                </c:pt>
                <c:pt idx="539">
                  <c:v>315.6455543049907</c:v>
                </c:pt>
                <c:pt idx="540">
                  <c:v>315.60333651132419</c:v>
                </c:pt>
                <c:pt idx="541">
                  <c:v>315.56044544630726</c:v>
                </c:pt>
                <c:pt idx="542">
                  <c:v>315.51688116337601</c:v>
                </c:pt>
                <c:pt idx="543">
                  <c:v>315.47264371701721</c:v>
                </c:pt>
                <c:pt idx="544">
                  <c:v>315.42773316278283</c:v>
                </c:pt>
                <c:pt idx="545">
                  <c:v>315.3821495572941</c:v>
                </c:pt>
                <c:pt idx="546">
                  <c:v>315.33589295821565</c:v>
                </c:pt>
                <c:pt idx="547">
                  <c:v>315.28896342428988</c:v>
                </c:pt>
                <c:pt idx="548">
                  <c:v>315.24136101531349</c:v>
                </c:pt>
                <c:pt idx="549">
                  <c:v>315.19308579214555</c:v>
                </c:pt>
                <c:pt idx="550">
                  <c:v>315.1441378167188</c:v>
                </c:pt>
                <c:pt idx="551">
                  <c:v>315.09451715201817</c:v>
                </c:pt>
                <c:pt idx="552">
                  <c:v>315.04422386210172</c:v>
                </c:pt>
                <c:pt idx="553">
                  <c:v>314.99325801209108</c:v>
                </c:pt>
                <c:pt idx="554">
                  <c:v>314.94161966817336</c:v>
                </c:pt>
                <c:pt idx="555">
                  <c:v>314.88930889759985</c:v>
                </c:pt>
                <c:pt idx="556">
                  <c:v>314.8363257686924</c:v>
                </c:pt>
                <c:pt idx="557">
                  <c:v>314.78267035084065</c:v>
                </c:pt>
                <c:pt idx="558">
                  <c:v>314.72834271450074</c:v>
                </c:pt>
                <c:pt idx="559">
                  <c:v>314.67334293119649</c:v>
                </c:pt>
                <c:pt idx="560">
                  <c:v>314.61767107352614</c:v>
                </c:pt>
                <c:pt idx="561">
                  <c:v>314.56132721516087</c:v>
                </c:pt>
                <c:pt idx="562">
                  <c:v>314.50431143083478</c:v>
                </c:pt>
                <c:pt idx="563">
                  <c:v>314.44662379635798</c:v>
                </c:pt>
                <c:pt idx="564">
                  <c:v>314.38826438861173</c:v>
                </c:pt>
                <c:pt idx="565">
                  <c:v>314.32923328555052</c:v>
                </c:pt>
                <c:pt idx="566">
                  <c:v>314.26953056620579</c:v>
                </c:pt>
                <c:pt idx="567">
                  <c:v>314.20915631067879</c:v>
                </c:pt>
                <c:pt idx="568">
                  <c:v>314.14811060015234</c:v>
                </c:pt>
                <c:pt idx="569">
                  <c:v>314.08639351687896</c:v>
                </c:pt>
                <c:pt idx="570">
                  <c:v>314.02400514418605</c:v>
                </c:pt>
                <c:pt idx="571">
                  <c:v>313.96094556649263</c:v>
                </c:pt>
                <c:pt idx="572">
                  <c:v>313.89721486927596</c:v>
                </c:pt>
                <c:pt idx="573">
                  <c:v>313.83281313910703</c:v>
                </c:pt>
                <c:pt idx="574">
                  <c:v>313.76774046362954</c:v>
                </c:pt>
                <c:pt idx="575">
                  <c:v>313.70199693157031</c:v>
                </c:pt>
                <c:pt idx="576">
                  <c:v>313.63558263273632</c:v>
                </c:pt>
                <c:pt idx="577">
                  <c:v>313.56849765801962</c:v>
                </c:pt>
                <c:pt idx="578">
                  <c:v>313.5007420993885</c:v>
                </c:pt>
                <c:pt idx="579">
                  <c:v>313.43231604990558</c:v>
                </c:pt>
                <c:pt idx="580">
                  <c:v>313.36321960370032</c:v>
                </c:pt>
                <c:pt idx="581">
                  <c:v>313.2934528560022</c:v>
                </c:pt>
                <c:pt idx="582">
                  <c:v>313.22301590312827</c:v>
                </c:pt>
                <c:pt idx="583">
                  <c:v>313.15190884247642</c:v>
                </c:pt>
                <c:pt idx="584">
                  <c:v>313.08013177252889</c:v>
                </c:pt>
                <c:pt idx="585">
                  <c:v>313.00768479286256</c:v>
                </c:pt>
                <c:pt idx="586">
                  <c:v>312.934568004141</c:v>
                </c:pt>
                <c:pt idx="587">
                  <c:v>312.86078150811949</c:v>
                </c:pt>
                <c:pt idx="588">
                  <c:v>312.78632540764414</c:v>
                </c:pt>
                <c:pt idx="589">
                  <c:v>312.71119980665065</c:v>
                </c:pt>
                <c:pt idx="590">
                  <c:v>312.63540481017566</c:v>
                </c:pt>
                <c:pt idx="591">
                  <c:v>312.55894052433939</c:v>
                </c:pt>
                <c:pt idx="592">
                  <c:v>312.48180705636344</c:v>
                </c:pt>
                <c:pt idx="593">
                  <c:v>312.4040045145635</c:v>
                </c:pt>
                <c:pt idx="594">
                  <c:v>312.32553300835451</c:v>
                </c:pt>
                <c:pt idx="595">
                  <c:v>312.2463926482427</c:v>
                </c:pt>
                <c:pt idx="596">
                  <c:v>312.1665835458416</c:v>
                </c:pt>
                <c:pt idx="597">
                  <c:v>312.08610581385369</c:v>
                </c:pt>
                <c:pt idx="598">
                  <c:v>312.00495956608989</c:v>
                </c:pt>
                <c:pt idx="599">
                  <c:v>311.92314491746043</c:v>
                </c:pt>
                <c:pt idx="600">
                  <c:v>311.84066198398159</c:v>
                </c:pt>
                <c:pt idx="601">
                  <c:v>311.75751088276468</c:v>
                </c:pt>
                <c:pt idx="602">
                  <c:v>311.67369173203565</c:v>
                </c:pt>
                <c:pt idx="603">
                  <c:v>311.5892046511168</c:v>
                </c:pt>
                <c:pt idx="604">
                  <c:v>311.50404976044047</c:v>
                </c:pt>
                <c:pt idx="605">
                  <c:v>311.41822718155305</c:v>
                </c:pt>
                <c:pt idx="606">
                  <c:v>311.33173703709616</c:v>
                </c:pt>
                <c:pt idx="607">
                  <c:v>311.24457945083458</c:v>
                </c:pt>
                <c:pt idx="608">
                  <c:v>311.15675454763328</c:v>
                </c:pt>
                <c:pt idx="609">
                  <c:v>311.06826245347889</c:v>
                </c:pt>
                <c:pt idx="610">
                  <c:v>310.97910329545965</c:v>
                </c:pt>
                <c:pt idx="611">
                  <c:v>310.88927720178521</c:v>
                </c:pt>
                <c:pt idx="612">
                  <c:v>310.79878430178417</c:v>
                </c:pt>
                <c:pt idx="613">
                  <c:v>310.70762472588768</c:v>
                </c:pt>
                <c:pt idx="614">
                  <c:v>310.61579860565831</c:v>
                </c:pt>
                <c:pt idx="615">
                  <c:v>310.52330607376405</c:v>
                </c:pt>
                <c:pt idx="616">
                  <c:v>310.4301472640081</c:v>
                </c:pt>
                <c:pt idx="617">
                  <c:v>310.33632231129889</c:v>
                </c:pt>
                <c:pt idx="618">
                  <c:v>310.24183135167965</c:v>
                </c:pt>
                <c:pt idx="619">
                  <c:v>310.1466745223052</c:v>
                </c:pt>
                <c:pt idx="620">
                  <c:v>310.05085196145626</c:v>
                </c:pt>
                <c:pt idx="621">
                  <c:v>309.95436380855131</c:v>
                </c:pt>
                <c:pt idx="622">
                  <c:v>309.85721020412205</c:v>
                </c:pt>
                <c:pt idx="623">
                  <c:v>309.75939128983299</c:v>
                </c:pt>
                <c:pt idx="624">
                  <c:v>309.6609072084712</c:v>
                </c:pt>
                <c:pt idx="625">
                  <c:v>309.5617581039686</c:v>
                </c:pt>
                <c:pt idx="626">
                  <c:v>309.46194412136856</c:v>
                </c:pt>
                <c:pt idx="627">
                  <c:v>309.36146540686849</c:v>
                </c:pt>
                <c:pt idx="628">
                  <c:v>309.26032210777862</c:v>
                </c:pt>
                <c:pt idx="629">
                  <c:v>309.15851437256345</c:v>
                </c:pt>
                <c:pt idx="630">
                  <c:v>309.05604235080762</c:v>
                </c:pt>
                <c:pt idx="631">
                  <c:v>308.9529061932447</c:v>
                </c:pt>
                <c:pt idx="632">
                  <c:v>308.84910605174105</c:v>
                </c:pt>
                <c:pt idx="633">
                  <c:v>308.74464207930851</c:v>
                </c:pt>
                <c:pt idx="634">
                  <c:v>308.63951443009051</c:v>
                </c:pt>
                <c:pt idx="635">
                  <c:v>308.53372325938278</c:v>
                </c:pt>
                <c:pt idx="636">
                  <c:v>308.42726872362073</c:v>
                </c:pt>
                <c:pt idx="637">
                  <c:v>308.32015098039284</c:v>
                </c:pt>
                <c:pt idx="638">
                  <c:v>308.21237018842208</c:v>
                </c:pt>
                <c:pt idx="639">
                  <c:v>308.10392650758723</c:v>
                </c:pt>
                <c:pt idx="640">
                  <c:v>307.99482009891415</c:v>
                </c:pt>
                <c:pt idx="641">
                  <c:v>307.88505112458193</c:v>
                </c:pt>
                <c:pt idx="642">
                  <c:v>307.77461974791765</c:v>
                </c:pt>
                <c:pt idx="643">
                  <c:v>307.66352613340581</c:v>
                </c:pt>
                <c:pt idx="644">
                  <c:v>307.55177044668619</c:v>
                </c:pt>
                <c:pt idx="645">
                  <c:v>307.43935285455035</c:v>
                </c:pt>
                <c:pt idx="646">
                  <c:v>307.3262735249503</c:v>
                </c:pt>
                <c:pt idx="647">
                  <c:v>307.21253262700321</c:v>
                </c:pt>
                <c:pt idx="648">
                  <c:v>307.09813033097407</c:v>
                </c:pt>
                <c:pt idx="649">
                  <c:v>306.98306680830143</c:v>
                </c:pt>
                <c:pt idx="650">
                  <c:v>306.8673422315847</c:v>
                </c:pt>
                <c:pt idx="651">
                  <c:v>306.75095677458449</c:v>
                </c:pt>
                <c:pt idx="652">
                  <c:v>306.63391061223206</c:v>
                </c:pt>
                <c:pt idx="653">
                  <c:v>306.51620392062483</c:v>
                </c:pt>
                <c:pt idx="654">
                  <c:v>306.39783687702425</c:v>
                </c:pt>
                <c:pt idx="655">
                  <c:v>306.27880965987566</c:v>
                </c:pt>
                <c:pt idx="656">
                  <c:v>306.15912244878592</c:v>
                </c:pt>
                <c:pt idx="657">
                  <c:v>306.03877542454291</c:v>
                </c:pt>
                <c:pt idx="658">
                  <c:v>305.91776876910143</c:v>
                </c:pt>
                <c:pt idx="659">
                  <c:v>305.7961026656036</c:v>
                </c:pt>
                <c:pt idx="660">
                  <c:v>305.67377729836323</c:v>
                </c:pt>
                <c:pt idx="661">
                  <c:v>305.55079285287854</c:v>
                </c:pt>
                <c:pt idx="662">
                  <c:v>305.42714951582241</c:v>
                </c:pt>
                <c:pt idx="663">
                  <c:v>305.30284747506289</c:v>
                </c:pt>
                <c:pt idx="664">
                  <c:v>305.17788691963995</c:v>
                </c:pt>
                <c:pt idx="665">
                  <c:v>305.05226803978849</c:v>
                </c:pt>
                <c:pt idx="666">
                  <c:v>304.92599102693515</c:v>
                </c:pt>
                <c:pt idx="667">
                  <c:v>304.79905607368272</c:v>
                </c:pt>
                <c:pt idx="668">
                  <c:v>304.67146337383952</c:v>
                </c:pt>
                <c:pt idx="669">
                  <c:v>304.54321312239728</c:v>
                </c:pt>
                <c:pt idx="670">
                  <c:v>304.41430551554828</c:v>
                </c:pt>
                <c:pt idx="671">
                  <c:v>304.28474075067913</c:v>
                </c:pt>
                <c:pt idx="672">
                  <c:v>304.15451902637443</c:v>
                </c:pt>
                <c:pt idx="673">
                  <c:v>304.02364054241576</c:v>
                </c:pt>
                <c:pt idx="674">
                  <c:v>303.89210549979339</c:v>
                </c:pt>
                <c:pt idx="675">
                  <c:v>303.75991410069554</c:v>
                </c:pt>
                <c:pt idx="676">
                  <c:v>303.62706654851399</c:v>
                </c:pt>
                <c:pt idx="677">
                  <c:v>303.49356304785329</c:v>
                </c:pt>
                <c:pt idx="678">
                  <c:v>303.35940380452013</c:v>
                </c:pt>
                <c:pt idx="679">
                  <c:v>303.22458902553183</c:v>
                </c:pt>
                <c:pt idx="680">
                  <c:v>303.08911891912481</c:v>
                </c:pt>
                <c:pt idx="681">
                  <c:v>302.95299369474259</c:v>
                </c:pt>
                <c:pt idx="682">
                  <c:v>302.81621356304072</c:v>
                </c:pt>
                <c:pt idx="683">
                  <c:v>302.67877873590339</c:v>
                </c:pt>
                <c:pt idx="684">
                  <c:v>302.54068942642533</c:v>
                </c:pt>
                <c:pt idx="685">
                  <c:v>302.40194584892254</c:v>
                </c:pt>
                <c:pt idx="686">
                  <c:v>302.26254821893389</c:v>
                </c:pt>
                <c:pt idx="687">
                  <c:v>302.12249675322681</c:v>
                </c:pt>
                <c:pt idx="688">
                  <c:v>301.98179166979224</c:v>
                </c:pt>
                <c:pt idx="689">
                  <c:v>301.84043318784768</c:v>
                </c:pt>
                <c:pt idx="690">
                  <c:v>301.69842152784548</c:v>
                </c:pt>
                <c:pt idx="691">
                  <c:v>301.55575691146402</c:v>
                </c:pt>
                <c:pt idx="692">
                  <c:v>301.41243956162197</c:v>
                </c:pt>
                <c:pt idx="693">
                  <c:v>301.26846970246868</c:v>
                </c:pt>
                <c:pt idx="694">
                  <c:v>301.12384755939098</c:v>
                </c:pt>
                <c:pt idx="695">
                  <c:v>300.97857335901972</c:v>
                </c:pt>
                <c:pt idx="696">
                  <c:v>300.83264732922532</c:v>
                </c:pt>
                <c:pt idx="697">
                  <c:v>300.68606969911718</c:v>
                </c:pt>
                <c:pt idx="698">
                  <c:v>300.53884069905848</c:v>
                </c:pt>
                <c:pt idx="699">
                  <c:v>300.39096056065597</c:v>
                </c:pt>
                <c:pt idx="700">
                  <c:v>300.24242951676035</c:v>
                </c:pt>
                <c:pt idx="701">
                  <c:v>300.09324780148501</c:v>
                </c:pt>
                <c:pt idx="702">
                  <c:v>299.94341565018539</c:v>
                </c:pt>
                <c:pt idx="703">
                  <c:v>299.7929332994791</c:v>
                </c:pt>
                <c:pt idx="704">
                  <c:v>299.64180098723824</c:v>
                </c:pt>
                <c:pt idx="705">
                  <c:v>299.49001895259852</c:v>
                </c:pt>
                <c:pt idx="706">
                  <c:v>299.33758743595052</c:v>
                </c:pt>
                <c:pt idx="707">
                  <c:v>299.18450667895377</c:v>
                </c:pt>
                <c:pt idx="708">
                  <c:v>299.03077692453218</c:v>
                </c:pt>
                <c:pt idx="709">
                  <c:v>298.87639841687599</c:v>
                </c:pt>
                <c:pt idx="710">
                  <c:v>298.72137140144554</c:v>
                </c:pt>
                <c:pt idx="711">
                  <c:v>298.56569612497555</c:v>
                </c:pt>
                <c:pt idx="712">
                  <c:v>298.4093728354718</c:v>
                </c:pt>
                <c:pt idx="713">
                  <c:v>298.25240178221799</c:v>
                </c:pt>
                <c:pt idx="714">
                  <c:v>298.09478321577336</c:v>
                </c:pt>
                <c:pt idx="715">
                  <c:v>297.9365173879844</c:v>
                </c:pt>
                <c:pt idx="716">
                  <c:v>297.77760455197443</c:v>
                </c:pt>
                <c:pt idx="717">
                  <c:v>297.61804496214961</c:v>
                </c:pt>
                <c:pt idx="718">
                  <c:v>297.45783887420953</c:v>
                </c:pt>
                <c:pt idx="719">
                  <c:v>297.29698654513754</c:v>
                </c:pt>
                <c:pt idx="720">
                  <c:v>297.13548823320997</c:v>
                </c:pt>
                <c:pt idx="721">
                  <c:v>296.97334419799984</c:v>
                </c:pt>
                <c:pt idx="722">
                  <c:v>296.81055470037245</c:v>
                </c:pt>
                <c:pt idx="723">
                  <c:v>296.64712000249114</c:v>
                </c:pt>
                <c:pt idx="724">
                  <c:v>296.48304036782292</c:v>
                </c:pt>
                <c:pt idx="725">
                  <c:v>296.31831606113263</c:v>
                </c:pt>
                <c:pt idx="726">
                  <c:v>296.15294734849647</c:v>
                </c:pt>
                <c:pt idx="727">
                  <c:v>295.98693449729075</c:v>
                </c:pt>
                <c:pt idx="728">
                  <c:v>295.82027777620732</c:v>
                </c:pt>
                <c:pt idx="729">
                  <c:v>295.65297745524384</c:v>
                </c:pt>
                <c:pt idx="730">
                  <c:v>295.48503380571651</c:v>
                </c:pt>
                <c:pt idx="731">
                  <c:v>295.316447100262</c:v>
                </c:pt>
                <c:pt idx="732">
                  <c:v>295.14721761282584</c:v>
                </c:pt>
                <c:pt idx="733">
                  <c:v>294.97734561868162</c:v>
                </c:pt>
                <c:pt idx="734">
                  <c:v>294.80683139442522</c:v>
                </c:pt>
                <c:pt idx="735">
                  <c:v>294.63567521797592</c:v>
                </c:pt>
                <c:pt idx="736">
                  <c:v>294.46387736858469</c:v>
                </c:pt>
                <c:pt idx="737">
                  <c:v>294.29143812683611</c:v>
                </c:pt>
                <c:pt idx="738">
                  <c:v>294.11835777463847</c:v>
                </c:pt>
                <c:pt idx="739">
                  <c:v>293.94463659524428</c:v>
                </c:pt>
                <c:pt idx="740">
                  <c:v>293.77027487323988</c:v>
                </c:pt>
                <c:pt idx="741">
                  <c:v>293.59527289455951</c:v>
                </c:pt>
                <c:pt idx="742">
                  <c:v>293.41963094646968</c:v>
                </c:pt>
                <c:pt idx="743">
                  <c:v>293.24334931758824</c:v>
                </c:pt>
                <c:pt idx="744">
                  <c:v>293.06642829788547</c:v>
                </c:pt>
                <c:pt idx="745">
                  <c:v>292.88886817867302</c:v>
                </c:pt>
                <c:pt idx="746">
                  <c:v>292.71066925262465</c:v>
                </c:pt>
                <c:pt idx="747">
                  <c:v>292.53183181376221</c:v>
                </c:pt>
                <c:pt idx="748">
                  <c:v>292.35235615747308</c:v>
                </c:pt>
                <c:pt idx="749">
                  <c:v>292.17224258049902</c:v>
                </c:pt>
                <c:pt idx="750">
                  <c:v>291.99149138094793</c:v>
                </c:pt>
                <c:pt idx="751">
                  <c:v>291.81010285829609</c:v>
                </c:pt>
                <c:pt idx="752">
                  <c:v>291.62807731338609</c:v>
                </c:pt>
                <c:pt idx="753">
                  <c:v>291.44541504843164</c:v>
                </c:pt>
                <c:pt idx="754">
                  <c:v>291.2621163670222</c:v>
                </c:pt>
                <c:pt idx="755">
                  <c:v>291.07818157412407</c:v>
                </c:pt>
                <c:pt idx="756">
                  <c:v>290.89361097607923</c:v>
                </c:pt>
                <c:pt idx="757">
                  <c:v>290.70840488061526</c:v>
                </c:pt>
                <c:pt idx="758">
                  <c:v>290.52256359684287</c:v>
                </c:pt>
                <c:pt idx="759">
                  <c:v>290.3360874352594</c:v>
                </c:pt>
                <c:pt idx="760">
                  <c:v>290.14897670775548</c:v>
                </c:pt>
                <c:pt idx="761">
                  <c:v>289.9612317276102</c:v>
                </c:pt>
                <c:pt idx="762">
                  <c:v>289.7728528095015</c:v>
                </c:pt>
                <c:pt idx="763">
                  <c:v>289.58384026950461</c:v>
                </c:pt>
                <c:pt idx="764">
                  <c:v>289.39419442509723</c:v>
                </c:pt>
                <c:pt idx="765">
                  <c:v>289.20391559515826</c:v>
                </c:pt>
                <c:pt idx="766">
                  <c:v>289.01300409997663</c:v>
                </c:pt>
                <c:pt idx="767">
                  <c:v>288.82146026125037</c:v>
                </c:pt>
                <c:pt idx="768">
                  <c:v>288.62928440208344</c:v>
                </c:pt>
                <c:pt idx="769">
                  <c:v>288.43647684700665</c:v>
                </c:pt>
                <c:pt idx="770">
                  <c:v>288.24303792195792</c:v>
                </c:pt>
                <c:pt idx="771">
                  <c:v>288.04896795430454</c:v>
                </c:pt>
                <c:pt idx="772">
                  <c:v>287.85426727283254</c:v>
                </c:pt>
                <c:pt idx="773">
                  <c:v>287.6589362077537</c:v>
                </c:pt>
                <c:pt idx="774">
                  <c:v>287.46297509071525</c:v>
                </c:pt>
                <c:pt idx="775">
                  <c:v>287.26638425479081</c:v>
                </c:pt>
                <c:pt idx="776">
                  <c:v>287.06916403449731</c:v>
                </c:pt>
                <c:pt idx="777">
                  <c:v>286.87131476578355</c:v>
                </c:pt>
                <c:pt idx="778">
                  <c:v>286.67283678604366</c:v>
                </c:pt>
                <c:pt idx="779">
                  <c:v>286.47373043410994</c:v>
                </c:pt>
                <c:pt idx="780">
                  <c:v>286.27399605026625</c:v>
                </c:pt>
                <c:pt idx="781">
                  <c:v>286.07363397625551</c:v>
                </c:pt>
                <c:pt idx="782">
                  <c:v>285.87264455525718</c:v>
                </c:pt>
                <c:pt idx="783">
                  <c:v>285.67102813192429</c:v>
                </c:pt>
                <c:pt idx="784">
                  <c:v>285.46878505235742</c:v>
                </c:pt>
                <c:pt idx="785">
                  <c:v>285.26591566412651</c:v>
                </c:pt>
                <c:pt idx="786">
                  <c:v>285.06242031626243</c:v>
                </c:pt>
                <c:pt idx="787">
                  <c:v>284.85829935926972</c:v>
                </c:pt>
                <c:pt idx="788">
                  <c:v>284.6535531451251</c:v>
                </c:pt>
                <c:pt idx="789">
                  <c:v>284.44818202727475</c:v>
                </c:pt>
                <c:pt idx="790">
                  <c:v>284.24218636064995</c:v>
                </c:pt>
                <c:pt idx="791">
                  <c:v>284.03556650165694</c:v>
                </c:pt>
                <c:pt idx="792">
                  <c:v>283.82832280819457</c:v>
                </c:pt>
                <c:pt idx="793">
                  <c:v>283.62045563964654</c:v>
                </c:pt>
                <c:pt idx="794">
                  <c:v>283.41196535688454</c:v>
                </c:pt>
                <c:pt idx="795">
                  <c:v>283.20285232227906</c:v>
                </c:pt>
                <c:pt idx="796">
                  <c:v>282.99311689969244</c:v>
                </c:pt>
                <c:pt idx="797">
                  <c:v>282.7827594544969</c:v>
                </c:pt>
                <c:pt idx="798">
                  <c:v>282.57178035356367</c:v>
                </c:pt>
                <c:pt idx="799">
                  <c:v>282.36017996526732</c:v>
                </c:pt>
                <c:pt idx="800">
                  <c:v>282.14795865950407</c:v>
                </c:pt>
                <c:pt idx="801">
                  <c:v>281.93511680767523</c:v>
                </c:pt>
                <c:pt idx="802">
                  <c:v>281.72165478270102</c:v>
                </c:pt>
                <c:pt idx="803">
                  <c:v>281.50757295902525</c:v>
                </c:pt>
                <c:pt idx="804">
                  <c:v>281.29287171261598</c:v>
                </c:pt>
                <c:pt idx="805">
                  <c:v>281.07755142096568</c:v>
                </c:pt>
                <c:pt idx="806">
                  <c:v>280.86161246310013</c:v>
                </c:pt>
                <c:pt idx="807">
                  <c:v>280.64505521958392</c:v>
                </c:pt>
                <c:pt idx="808">
                  <c:v>280.42788007251073</c:v>
                </c:pt>
                <c:pt idx="809">
                  <c:v>280.2100874055202</c:v>
                </c:pt>
                <c:pt idx="810">
                  <c:v>279.99167760379817</c:v>
                </c:pt>
                <c:pt idx="811">
                  <c:v>279.77265105407884</c:v>
                </c:pt>
                <c:pt idx="812">
                  <c:v>279.55300814464289</c:v>
                </c:pt>
                <c:pt idx="813">
                  <c:v>279.33274926533835</c:v>
                </c:pt>
                <c:pt idx="814">
                  <c:v>279.11187480756035</c:v>
                </c:pt>
                <c:pt idx="815">
                  <c:v>278.89038516426848</c:v>
                </c:pt>
                <c:pt idx="816">
                  <c:v>278.66828072999061</c:v>
                </c:pt>
                <c:pt idx="817">
                  <c:v>278.44556190082704</c:v>
                </c:pt>
                <c:pt idx="818">
                  <c:v>278.22222907444831</c:v>
                </c:pt>
                <c:pt idx="819">
                  <c:v>277.99828265010029</c:v>
                </c:pt>
                <c:pt idx="820">
                  <c:v>277.7737230286163</c:v>
                </c:pt>
                <c:pt idx="821">
                  <c:v>277.54855061240363</c:v>
                </c:pt>
                <c:pt idx="822">
                  <c:v>277.32276580546153</c:v>
                </c:pt>
                <c:pt idx="823">
                  <c:v>277.09636901338928</c:v>
                </c:pt>
                <c:pt idx="824">
                  <c:v>276.86936064337294</c:v>
                </c:pt>
                <c:pt idx="825">
                  <c:v>276.64174110419901</c:v>
                </c:pt>
                <c:pt idx="826">
                  <c:v>276.41351080625537</c:v>
                </c:pt>
                <c:pt idx="827">
                  <c:v>276.18467016153738</c:v>
                </c:pt>
                <c:pt idx="828">
                  <c:v>275.95521958365401</c:v>
                </c:pt>
                <c:pt idx="829">
                  <c:v>275.72515948782444</c:v>
                </c:pt>
                <c:pt idx="830">
                  <c:v>275.4944902908905</c:v>
                </c:pt>
                <c:pt idx="831">
                  <c:v>275.26321241130989</c:v>
                </c:pt>
                <c:pt idx="832">
                  <c:v>275.03132626917312</c:v>
                </c:pt>
                <c:pt idx="833">
                  <c:v>274.79883228619099</c:v>
                </c:pt>
                <c:pt idx="834">
                  <c:v>274.56573088571639</c:v>
                </c:pt>
                <c:pt idx="835">
                  <c:v>261.97963531944964</c:v>
                </c:pt>
                <c:pt idx="836">
                  <c:v>249.94199092001858</c:v>
                </c:pt>
                <c:pt idx="837">
                  <c:v>238.42889840262774</c:v>
                </c:pt>
                <c:pt idx="838">
                  <c:v>227.41749991670233</c:v>
                </c:pt>
                <c:pt idx="839">
                  <c:v>216.88593366439554</c:v>
                </c:pt>
                <c:pt idx="840">
                  <c:v>206.81329049663665</c:v>
                </c:pt>
                <c:pt idx="841">
                  <c:v>197.17957240054844</c:v>
                </c:pt>
                <c:pt idx="842">
                  <c:v>187.96565279581495</c:v>
                </c:pt>
                <c:pt idx="843">
                  <c:v>179.15323856117351</c:v>
                </c:pt>
                <c:pt idx="844">
                  <c:v>170.7248337156378</c:v>
                </c:pt>
                <c:pt idx="845">
                  <c:v>162.6637046823474</c:v>
                </c:pt>
                <c:pt idx="846">
                  <c:v>154.9538470660778</c:v>
                </c:pt>
                <c:pt idx="847">
                  <c:v>147.5799538784523</c:v>
                </c:pt>
                <c:pt idx="848">
                  <c:v>140.52738514777073</c:v>
                </c:pt>
                <c:pt idx="849">
                  <c:v>133.78213885311911</c:v>
                </c:pt>
                <c:pt idx="850">
                  <c:v>127.3308231250534</c:v>
                </c:pt>
                <c:pt idx="851">
                  <c:v>121.16062965766446</c:v>
                </c:pt>
                <c:pt idx="852">
                  <c:v>115.25930827923864</c:v>
                </c:pt>
                <c:pt idx="853">
                  <c:v>109.61514263102552</c:v>
                </c:pt>
                <c:pt idx="854">
                  <c:v>104.21692690582701</c:v>
                </c:pt>
                <c:pt idx="855">
                  <c:v>99.053943600224144</c:v>
                </c:pt>
                <c:pt idx="856">
                  <c:v>94.115942236272929</c:v>
                </c:pt>
                <c:pt idx="857">
                  <c:v>89.393119010421501</c:v>
                </c:pt>
                <c:pt idx="858">
                  <c:v>84.876097329246022</c:v>
                </c:pt>
                <c:pt idx="859">
                  <c:v>80.687710215285861</c:v>
                </c:pt>
                <c:pt idx="860">
                  <c:v>76.69850174228462</c:v>
                </c:pt>
                <c:pt idx="861">
                  <c:v>72.898540955828651</c:v>
                </c:pt>
                <c:pt idx="862">
                  <c:v>69.279029854224987</c:v>
                </c:pt>
                <c:pt idx="863">
                  <c:v>65.831573494028561</c:v>
                </c:pt>
                <c:pt idx="864">
                  <c:v>62.548161690428891</c:v>
                </c:pt>
                <c:pt idx="865">
                  <c:v>59.421151541433325</c:v>
                </c:pt>
                <c:pt idx="866">
                  <c:v>56.443250738883556</c:v>
                </c:pt>
                <c:pt idx="867">
                  <c:v>53.607501630984906</c:v>
                </c:pt>
                <c:pt idx="868">
                  <c:v>50.907266002595954</c:v>
                </c:pt>
                <c:pt idx="869">
                  <c:v>48.336210541024201</c:v>
                </c:pt>
                <c:pt idx="870">
                  <c:v>45.888292956504309</c:v>
                </c:pt>
                <c:pt idx="871">
                  <c:v>43.557748727900439</c:v>
                </c:pt>
                <c:pt idx="872">
                  <c:v>41.339078445477739</c:v>
                </c:pt>
                <c:pt idx="873">
                  <c:v>39.227035723832337</c:v>
                </c:pt>
                <c:pt idx="874">
                  <c:v>37.216615659254956</c:v>
                </c:pt>
                <c:pt idx="875">
                  <c:v>35.303043806936394</c:v>
                </c:pt>
                <c:pt idx="876">
                  <c:v>33.481765654500222</c:v>
                </c:pt>
                <c:pt idx="877">
                  <c:v>31.74843656937729</c:v>
                </c:pt>
                <c:pt idx="878">
                  <c:v>30.098912198514782</c:v>
                </c:pt>
                <c:pt idx="879">
                  <c:v>28.529239299843344</c:v>
                </c:pt>
                <c:pt idx="880">
                  <c:v>27.035646985811027</c:v>
                </c:pt>
                <c:pt idx="881">
                  <c:v>25.614538360132009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8040"/>
        <c:axId val="505514512"/>
      </c:scatterChart>
      <c:valAx>
        <c:axId val="50551804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4512"/>
        <c:crosses val="autoZero"/>
        <c:crossBetween val="midCat"/>
      </c:valAx>
      <c:valAx>
        <c:axId val="50551451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804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0.61849742948639952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0.1429103425929357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0.61849742948639952</c:v>
                </c:pt>
                <c:pt idx="1">
                  <c:v>1.3322221668789711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0.1429103425929357</c:v>
                </c:pt>
                <c:pt idx="1">
                  <c:v>0.29461721875194014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1.3322221668789711</c:v>
                </c:pt>
                <c:pt idx="1">
                  <c:v>2.0668249140726469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0.29461721875194014</c:v>
                </c:pt>
                <c:pt idx="1">
                  <c:v>0.4507618528887804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0.61849742948639952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-0.1429103425929357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0.61849742948639952</c:v>
                </c:pt>
                <c:pt idx="1">
                  <c:v>1.3322221668789711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-0.1429103425929357</c:v>
                </c:pt>
                <c:pt idx="1">
                  <c:v>-0.29461721875194014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1.3322221668789711</c:v>
                </c:pt>
                <c:pt idx="1">
                  <c:v>2.0668249140726469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-0.29461721875194014</c:v>
                </c:pt>
                <c:pt idx="1">
                  <c:v>-0.4507618528887804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1.3322221668789711</c:v>
                </c:pt>
                <c:pt idx="1">
                  <c:v>1.3322221668789711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0.29461721875194014</c:v>
                </c:pt>
                <c:pt idx="1">
                  <c:v>-0.29461721875194014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2.0668249140726469</c:v>
                </c:pt>
                <c:pt idx="1">
                  <c:v>2.0668249140726469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0.4507618528887804</c:v>
                </c:pt>
                <c:pt idx="1">
                  <c:v>-0.4507618528887804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1.3322221668789711</c:v>
                </c:pt>
                <c:pt idx="1">
                  <c:v>1.3322221668789711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0.61849742948639952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0.1429103425929357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0.61849742948639952</c:v>
                </c:pt>
                <c:pt idx="1">
                  <c:v>1.3322221668789711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0.1429103425929357</c:v>
                </c:pt>
                <c:pt idx="1">
                  <c:v>0.29461721875194014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1.3322221668789711</c:v>
                </c:pt>
                <c:pt idx="1">
                  <c:v>2.0668249140726469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0.29461721875194014</c:v>
                </c:pt>
                <c:pt idx="1">
                  <c:v>0.4507618528887804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0.61849742948639952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-0.1429103425929357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0.61849742948639952</c:v>
                </c:pt>
                <c:pt idx="1">
                  <c:v>1.3322221668789711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-0.1429103425929357</c:v>
                </c:pt>
                <c:pt idx="1">
                  <c:v>-0.29461721875194014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1.3322221668789711</c:v>
                </c:pt>
                <c:pt idx="1">
                  <c:v>2.0668249140726469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-0.29461721875194014</c:v>
                </c:pt>
                <c:pt idx="1">
                  <c:v>-0.4507618528887804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1.3322221668789711</c:v>
                </c:pt>
                <c:pt idx="1">
                  <c:v>1.3322221668789711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0.29461721875194014</c:v>
                </c:pt>
                <c:pt idx="1">
                  <c:v>-0.29461721875194014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2.0668249140726469</c:v>
                </c:pt>
                <c:pt idx="1">
                  <c:v>2.0668249140726469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0.4507618528887804</c:v>
                </c:pt>
                <c:pt idx="1">
                  <c:v>-0.4507618528887804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1.3322221668789711</c:v>
                </c:pt>
                <c:pt idx="1">
                  <c:v>1.3322221668789711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5296"/>
        <c:axId val="505518824"/>
      </c:scatterChart>
      <c:valAx>
        <c:axId val="50551529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505518824"/>
        <c:crosses val="autoZero"/>
        <c:crossBetween val="midCat"/>
      </c:valAx>
      <c:valAx>
        <c:axId val="505518824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50551529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24</c:v>
                </c:pt>
                <c:pt idx="1">
                  <c:v>23.142984822223045</c:v>
                </c:pt>
                <c:pt idx="2">
                  <c:v>22.285969644446091</c:v>
                </c:pt>
                <c:pt idx="3">
                  <c:v>21.428954466669136</c:v>
                </c:pt>
                <c:pt idx="4">
                  <c:v>20.571939288892182</c:v>
                </c:pt>
                <c:pt idx="5">
                  <c:v>19.714924111115227</c:v>
                </c:pt>
                <c:pt idx="6">
                  <c:v>18.857908933338273</c:v>
                </c:pt>
                <c:pt idx="7">
                  <c:v>18.000893755561322</c:v>
                </c:pt>
                <c:pt idx="8">
                  <c:v>17.143878577784363</c:v>
                </c:pt>
                <c:pt idx="9">
                  <c:v>16.286863400007412</c:v>
                </c:pt>
                <c:pt idx="10">
                  <c:v>15.429848222230458</c:v>
                </c:pt>
                <c:pt idx="11">
                  <c:v>14.572833044453503</c:v>
                </c:pt>
                <c:pt idx="12">
                  <c:v>13.715817866676547</c:v>
                </c:pt>
                <c:pt idx="13">
                  <c:v>12.858802688899592</c:v>
                </c:pt>
                <c:pt idx="14">
                  <c:v>12.001787511122638</c:v>
                </c:pt>
                <c:pt idx="15">
                  <c:v>11.144772333345681</c:v>
                </c:pt>
                <c:pt idx="16">
                  <c:v>10.287757155568727</c:v>
                </c:pt>
                <c:pt idx="17">
                  <c:v>9.4307419777917723</c:v>
                </c:pt>
                <c:pt idx="18">
                  <c:v>8.5737268000148159</c:v>
                </c:pt>
                <c:pt idx="19">
                  <c:v>7.7167116222378631</c:v>
                </c:pt>
                <c:pt idx="20">
                  <c:v>6.8596964444609085</c:v>
                </c:pt>
                <c:pt idx="21">
                  <c:v>7.0928401150790803</c:v>
                </c:pt>
                <c:pt idx="22">
                  <c:v>7.3259837856972467</c:v>
                </c:pt>
                <c:pt idx="23">
                  <c:v>7.5591274563154132</c:v>
                </c:pt>
                <c:pt idx="24">
                  <c:v>7.7922711269335796</c:v>
                </c:pt>
                <c:pt idx="25">
                  <c:v>8.0254147975517469</c:v>
                </c:pt>
                <c:pt idx="26">
                  <c:v>8.2585584681699125</c:v>
                </c:pt>
                <c:pt idx="27">
                  <c:v>8.4917021387880798</c:v>
                </c:pt>
                <c:pt idx="28">
                  <c:v>8.7248458094062471</c:v>
                </c:pt>
                <c:pt idx="29">
                  <c:v>8.9579894800244126</c:v>
                </c:pt>
                <c:pt idx="30">
                  <c:v>9.1911331506425782</c:v>
                </c:pt>
                <c:pt idx="31">
                  <c:v>9.4242768212607455</c:v>
                </c:pt>
                <c:pt idx="32">
                  <c:v>9.6574204918789128</c:v>
                </c:pt>
                <c:pt idx="33">
                  <c:v>9.8905641624970784</c:v>
                </c:pt>
                <c:pt idx="34">
                  <c:v>10.123707833115244</c:v>
                </c:pt>
                <c:pt idx="35">
                  <c:v>10.356851503733411</c:v>
                </c:pt>
                <c:pt idx="36">
                  <c:v>10.589995174351579</c:v>
                </c:pt>
                <c:pt idx="37">
                  <c:v>10.823138844969744</c:v>
                </c:pt>
                <c:pt idx="38">
                  <c:v>11.056282515587911</c:v>
                </c:pt>
                <c:pt idx="39">
                  <c:v>11.289426186206077</c:v>
                </c:pt>
                <c:pt idx="40">
                  <c:v>11.522569856824243</c:v>
                </c:pt>
                <c:pt idx="41">
                  <c:v>11.755713527442408</c:v>
                </c:pt>
                <c:pt idx="42">
                  <c:v>11.988857198060574</c:v>
                </c:pt>
                <c:pt idx="43">
                  <c:v>12.222000868678739</c:v>
                </c:pt>
                <c:pt idx="44">
                  <c:v>12.455144539296905</c:v>
                </c:pt>
                <c:pt idx="45">
                  <c:v>12.68828820991507</c:v>
                </c:pt>
                <c:pt idx="46">
                  <c:v>12.921431880533236</c:v>
                </c:pt>
                <c:pt idx="47">
                  <c:v>13.154575551151401</c:v>
                </c:pt>
                <c:pt idx="48">
                  <c:v>13.387719221769567</c:v>
                </c:pt>
                <c:pt idx="49">
                  <c:v>13.620862892387732</c:v>
                </c:pt>
                <c:pt idx="50">
                  <c:v>13.854006563005898</c:v>
                </c:pt>
                <c:pt idx="51">
                  <c:v>14.087150233624063</c:v>
                </c:pt>
                <c:pt idx="52">
                  <c:v>14.320293904242229</c:v>
                </c:pt>
                <c:pt idx="53">
                  <c:v>14.553437574860395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7.2788125346267236</c:v>
                </c:pt>
                <c:pt idx="1">
                  <c:v>7.2685120683163573</c:v>
                </c:pt>
                <c:pt idx="2">
                  <c:v>7.237708265007833</c:v>
                </c:pt>
                <c:pt idx="3">
                  <c:v>7.1866922113092251</c:v>
                </c:pt>
                <c:pt idx="4">
                  <c:v>7.1159434293566317</c:v>
                </c:pt>
                <c:pt idx="5">
                  <c:v>7.0261216004396001</c:v>
                </c:pt>
                <c:pt idx="6">
                  <c:v>6.9180552859788564</c:v>
                </c:pt>
                <c:pt idx="7">
                  <c:v>6.7927279401007077</c:v>
                </c:pt>
                <c:pt idx="8">
                  <c:v>6.6512615733560043</c:v>
                </c:pt>
                <c:pt idx="9">
                  <c:v>6.4948984796145526</c:v>
                </c:pt>
                <c:pt idx="10">
                  <c:v>6.3249814762788334</c:v>
                </c:pt>
                <c:pt idx="11">
                  <c:v>6.1429331308055692</c:v>
                </c:pt>
                <c:pt idx="12">
                  <c:v>5.9502344538781315</c:v>
                </c:pt>
                <c:pt idx="13">
                  <c:v>5.7484035318642137</c:v>
                </c:pt>
                <c:pt idx="14">
                  <c:v>5.5389745494539389</c:v>
                </c:pt>
                <c:pt idx="15">
                  <c:v>5.3234776191511273</c:v>
                </c:pt>
                <c:pt idx="16">
                  <c:v>5.1034197895498954</c:v>
                </c:pt>
                <c:pt idx="17">
                  <c:v>4.8802675513309923</c:v>
                </c:pt>
                <c:pt idx="18">
                  <c:v>4.6554311010871325</c:v>
                </c:pt>
                <c:pt idx="19">
                  <c:v>4.4302505609117766</c:v>
                </c:pt>
                <c:pt idx="20">
                  <c:v>4.205984288568529</c:v>
                </c:pt>
                <c:pt idx="21">
                  <c:v>3.9837993512316876</c:v>
                </c:pt>
                <c:pt idx="22">
                  <c:v>3.7647641772321006</c:v>
                </c:pt>
                <c:pt idx="23">
                  <c:v>3.5498433466149044</c:v>
                </c:pt>
                <c:pt idx="24">
                  <c:v>3.3398944339190644</c:v>
                </c:pt>
                <c:pt idx="25">
                  <c:v>3.1356667763476245</c:v>
                </c:pt>
                <c:pt idx="26">
                  <c:v>2.937802007964474</c:v>
                </c:pt>
                <c:pt idx="27">
                  <c:v>2.7468361759269189</c:v>
                </c:pt>
                <c:pt idx="28">
                  <c:v>2.5632032379251042</c:v>
                </c:pt>
                <c:pt idx="29">
                  <c:v>2.3872397305577828</c:v>
                </c:pt>
                <c:pt idx="30">
                  <c:v>2.2191903957177379</c:v>
                </c:pt>
                <c:pt idx="31">
                  <c:v>2.0592145554129129</c:v>
                </c:pt>
                <c:pt idx="32">
                  <c:v>1.9073930339242169</c:v>
                </c:pt>
                <c:pt idx="33">
                  <c:v>1.7637354388527555</c:v>
                </c:pt>
                <c:pt idx="34">
                  <c:v>1.6281876284810826</c:v>
                </c:pt>
                <c:pt idx="35">
                  <c:v>1.5006392110355042</c:v>
                </c:pt>
                <c:pt idx="36">
                  <c:v>1.3809309410203576</c:v>
                </c:pt>
                <c:pt idx="37">
                  <c:v>1.2688618980158726</c:v>
                </c:pt>
                <c:pt idx="38">
                  <c:v>1.1641963535043669</c:v>
                </c:pt>
                <c:pt idx="39">
                  <c:v>1.0666702508415375</c:v>
                </c:pt>
                <c:pt idx="40">
                  <c:v>0.97599724195993542</c:v>
                </c:pt>
                <c:pt idx="41">
                  <c:v>0.89187424143075833</c:v>
                </c:pt>
                <c:pt idx="42">
                  <c:v>0.81398647387302703</c:v>
                </c:pt>
                <c:pt idx="43">
                  <c:v>0.7420120042358832</c:v>
                </c:pt>
                <c:pt idx="44">
                  <c:v>0.67562575212373066</c:v>
                </c:pt>
                <c:pt idx="45">
                  <c:v>0.61450300108879075</c:v>
                </c:pt>
                <c:pt idx="46">
                  <c:v>0.55832242174286106</c:v>
                </c:pt>
                <c:pt idx="47">
                  <c:v>0.50676863374515546</c:v>
                </c:pt>
                <c:pt idx="48">
                  <c:v>0.45953433634437335</c:v>
                </c:pt>
                <c:pt idx="49">
                  <c:v>0.41632204035036952</c:v>
                </c:pt>
                <c:pt idx="50">
                  <c:v>0.37684543635574036</c:v>
                </c:pt>
                <c:pt idx="51">
                  <c:v>0.34083043489616055</c:v>
                </c:pt>
                <c:pt idx="52">
                  <c:v>0.30801591420380203</c:v>
                </c:pt>
                <c:pt idx="53">
                  <c:v>0.27815421043619104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519216"/>
        <c:axId val="505511768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25216"/>
        <c:axId val="497527176"/>
      </c:lineChart>
      <c:catAx>
        <c:axId val="50551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05511768"/>
        <c:crosses val="autoZero"/>
        <c:auto val="1"/>
        <c:lblAlgn val="ctr"/>
        <c:lblOffset val="100"/>
        <c:noMultiLvlLbl val="0"/>
      </c:catAx>
      <c:valAx>
        <c:axId val="505511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05519216"/>
        <c:crosses val="autoZero"/>
        <c:crossBetween val="between"/>
      </c:valAx>
      <c:valAx>
        <c:axId val="49752717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97525216"/>
        <c:crosses val="max"/>
        <c:crossBetween val="between"/>
      </c:valAx>
      <c:catAx>
        <c:axId val="49752521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975271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29136"/>
        <c:axId val="49753070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24824"/>
        <c:axId val="497529920"/>
      </c:lineChart>
      <c:catAx>
        <c:axId val="49752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497530704"/>
        <c:crosses val="autoZero"/>
        <c:auto val="1"/>
        <c:lblAlgn val="ctr"/>
        <c:lblOffset val="100"/>
        <c:noMultiLvlLbl val="0"/>
      </c:catAx>
      <c:valAx>
        <c:axId val="49753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497529136"/>
        <c:crosses val="autoZero"/>
        <c:crossBetween val="between"/>
      </c:valAx>
      <c:valAx>
        <c:axId val="4975299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497524824"/>
        <c:crosses val="max"/>
        <c:crossBetween val="between"/>
      </c:valAx>
      <c:catAx>
        <c:axId val="497524824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0.00" sourceLinked="1"/>
        <c:majorTickMark val="out"/>
        <c:minorTickMark val="none"/>
        <c:tickLblPos val="nextTo"/>
        <c:crossAx val="497529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5608"/>
        <c:axId val="497531488"/>
      </c:scatterChart>
      <c:valAx>
        <c:axId val="497525608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31488"/>
        <c:crosses val="autoZero"/>
        <c:crossBetween val="midCat"/>
        <c:majorUnit val="100"/>
      </c:valAx>
      <c:valAx>
        <c:axId val="49753148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56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7960"/>
        <c:axId val="497531096"/>
      </c:scatterChart>
      <c:valAx>
        <c:axId val="49752796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31096"/>
        <c:crosses val="autoZero"/>
        <c:crossBetween val="midCat"/>
        <c:majorUnit val="100"/>
      </c:valAx>
      <c:valAx>
        <c:axId val="4975310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79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4432"/>
        <c:axId val="497526392"/>
      </c:scatterChart>
      <c:valAx>
        <c:axId val="49752443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6392"/>
        <c:crosses val="autoZero"/>
        <c:crossBetween val="midCat"/>
        <c:majorUnit val="100"/>
      </c:valAx>
      <c:valAx>
        <c:axId val="49752639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44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7568"/>
        <c:axId val="497528352"/>
      </c:scatterChart>
      <c:valAx>
        <c:axId val="49752756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8352"/>
        <c:crosses val="autoZero"/>
        <c:crossBetween val="midCat"/>
        <c:majorUnit val="100"/>
      </c:valAx>
      <c:valAx>
        <c:axId val="49752835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75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4528"/>
        <c:axId val="503502176"/>
      </c:scatterChart>
      <c:valAx>
        <c:axId val="503504528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2176"/>
        <c:crosses val="autoZero"/>
        <c:crossBetween val="midCat"/>
      </c:valAx>
      <c:valAx>
        <c:axId val="503502176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4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5.8823853771093698E-2</c:v>
                </c:pt>
                <c:pt idx="2">
                  <c:v>6.0110749075789033E-2</c:v>
                </c:pt>
                <c:pt idx="3">
                  <c:v>0.11252672391728767</c:v>
                </c:pt>
                <c:pt idx="4">
                  <c:v>0.16558316545812343</c:v>
                </c:pt>
                <c:pt idx="5">
                  <c:v>0.21808317366567673</c:v>
                </c:pt>
                <c:pt idx="6">
                  <c:v>0.27010871909320466</c:v>
                </c:pt>
                <c:pt idx="7">
                  <c:v>0.32173529924971539</c:v>
                </c:pt>
                <c:pt idx="8">
                  <c:v>0.37303322446018539</c:v>
                </c:pt>
                <c:pt idx="9">
                  <c:v>0.42406870531550073</c:v>
                </c:pt>
                <c:pt idx="10">
                  <c:v>0.47490479205536701</c:v>
                </c:pt>
                <c:pt idx="11">
                  <c:v>0.52560220521730117</c:v>
                </c:pt>
                <c:pt idx="12">
                  <c:v>0.57622008927093027</c:v>
                </c:pt>
                <c:pt idx="13">
                  <c:v>0.62681671582471743</c:v>
                </c:pt>
                <c:pt idx="14">
                  <c:v>0.67745015976050305</c:v>
                </c:pt>
                <c:pt idx="15">
                  <c:v>0.72817896997018683</c:v>
                </c:pt>
                <c:pt idx="16">
                  <c:v>0.7790628560627092</c:v>
                </c:pt>
                <c:pt idx="17">
                  <c:v>0.83016341344853828</c:v>
                </c:pt>
                <c:pt idx="18">
                  <c:v>0.88154491170493987</c:v>
                </c:pt>
                <c:pt idx="19">
                  <c:v>0.93327517535001403</c:v>
                </c:pt>
                <c:pt idx="20">
                  <c:v>0.98542659258297216</c:v>
                </c:pt>
                <c:pt idx="21">
                  <c:v>1.034718822262388</c:v>
                </c:pt>
                <c:pt idx="22">
                  <c:v>1.0640962008695751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1134.2056737965561</c:v>
                </c:pt>
                <c:pt idx="2">
                  <c:v>1135.4352698922391</c:v>
                </c:pt>
                <c:pt idx="3">
                  <c:v>1183.6756578978082</c:v>
                </c:pt>
                <c:pt idx="4">
                  <c:v>1228.5947318987176</c:v>
                </c:pt>
                <c:pt idx="5">
                  <c:v>1268.8062547431455</c:v>
                </c:pt>
                <c:pt idx="6">
                  <c:v>1304.1750381298436</c:v>
                </c:pt>
                <c:pt idx="7">
                  <c:v>1334.5862826422526</c:v>
                </c:pt>
                <c:pt idx="8">
                  <c:v>1359.943964324772</c:v>
                </c:pt>
                <c:pt idx="9">
                  <c:v>1380.1695258531236</c:v>
                </c:pt>
                <c:pt idx="10">
                  <c:v>1395.200835821179</c:v>
                </c:pt>
                <c:pt idx="11">
                  <c:v>1404.9913887819919</c:v>
                </c:pt>
                <c:pt idx="12">
                  <c:v>1409.5097260817772</c:v>
                </c:pt>
                <c:pt idx="13">
                  <c:v>1408.7390637381325</c:v>
                </c:pt>
                <c:pt idx="14">
                  <c:v>1402.6771190567349</c:v>
                </c:pt>
                <c:pt idx="15">
                  <c:v>1391.3361326782826</c:v>
                </c:pt>
                <c:pt idx="16">
                  <c:v>1374.7430875848625</c:v>
                </c:pt>
                <c:pt idx="17">
                  <c:v>1352.9401315331188</c:v>
                </c:pt>
                <c:pt idx="18">
                  <c:v>1325.985214700403</c:v>
                </c:pt>
                <c:pt idx="19">
                  <c:v>1293.9529603437957</c:v>
                </c:pt>
                <c:pt idx="20">
                  <c:v>1256.935793368722</c:v>
                </c:pt>
                <c:pt idx="21">
                  <c:v>919.94687878713921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3352"/>
        <c:axId val="503501784"/>
      </c:scatterChart>
      <c:valAx>
        <c:axId val="503503352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1784"/>
        <c:crosses val="autoZero"/>
        <c:crossBetween val="midCat"/>
      </c:valAx>
      <c:valAx>
        <c:axId val="50350178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33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5.8823853771093698E-2</c:v>
                </c:pt>
                <c:pt idx="2">
                  <c:v>6.0110749075789033E-2</c:v>
                </c:pt>
                <c:pt idx="3">
                  <c:v>0.11252672391728767</c:v>
                </c:pt>
                <c:pt idx="4">
                  <c:v>0.16558316545812343</c:v>
                </c:pt>
                <c:pt idx="5">
                  <c:v>0.21808317366567673</c:v>
                </c:pt>
                <c:pt idx="6">
                  <c:v>0.27010871909320466</c:v>
                </c:pt>
                <c:pt idx="7">
                  <c:v>0.32173529924971539</c:v>
                </c:pt>
                <c:pt idx="8">
                  <c:v>0.37303322446018539</c:v>
                </c:pt>
                <c:pt idx="9">
                  <c:v>0.42406870531550073</c:v>
                </c:pt>
                <c:pt idx="10">
                  <c:v>0.47490479205536701</c:v>
                </c:pt>
                <c:pt idx="11">
                  <c:v>0.52560220521730117</c:v>
                </c:pt>
                <c:pt idx="12">
                  <c:v>0.57622008927093027</c:v>
                </c:pt>
                <c:pt idx="13">
                  <c:v>0.62681671582471743</c:v>
                </c:pt>
                <c:pt idx="14">
                  <c:v>0.67745015976050305</c:v>
                </c:pt>
                <c:pt idx="15">
                  <c:v>0.72817896997018683</c:v>
                </c:pt>
                <c:pt idx="16">
                  <c:v>0.7790628560627092</c:v>
                </c:pt>
                <c:pt idx="17">
                  <c:v>0.83016341344853828</c:v>
                </c:pt>
                <c:pt idx="18">
                  <c:v>0.88154491170493987</c:v>
                </c:pt>
                <c:pt idx="19">
                  <c:v>0.93327517535001403</c:v>
                </c:pt>
                <c:pt idx="20">
                  <c:v>0.98542659258297216</c:v>
                </c:pt>
                <c:pt idx="21">
                  <c:v>1.034718822262388</c:v>
                </c:pt>
                <c:pt idx="22">
                  <c:v>1.0640962008695751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254.98081781317299</c:v>
                </c:pt>
                <c:pt idx="2">
                  <c:v>255.25724335511873</c:v>
                </c:pt>
                <c:pt idx="3">
                  <c:v>266.10216669614857</c:v>
                </c:pt>
                <c:pt idx="4">
                  <c:v>276.20042531781792</c:v>
                </c:pt>
                <c:pt idx="5">
                  <c:v>285.24037919678648</c:v>
                </c:pt>
                <c:pt idx="6">
                  <c:v>293.19163664624875</c:v>
                </c:pt>
                <c:pt idx="7">
                  <c:v>300.02838960529039</c:v>
                </c:pt>
                <c:pt idx="8">
                  <c:v>305.72905092504203</c:v>
                </c:pt>
                <c:pt idx="9">
                  <c:v>310.27596013064243</c:v>
                </c:pt>
                <c:pt idx="10">
                  <c:v>313.65514945847286</c:v>
                </c:pt>
                <c:pt idx="11">
                  <c:v>315.85616401735354</c:v>
                </c:pt>
                <c:pt idx="12">
                  <c:v>316.87193158620954</c:v>
                </c:pt>
                <c:pt idx="13">
                  <c:v>316.69867895736087</c:v>
                </c:pt>
                <c:pt idx="14">
                  <c:v>315.33589295821565</c:v>
                </c:pt>
                <c:pt idx="15">
                  <c:v>312.78632540764414</c:v>
                </c:pt>
                <c:pt idx="16">
                  <c:v>309.05604235080762</c:v>
                </c:pt>
                <c:pt idx="17">
                  <c:v>304.15451902637443</c:v>
                </c:pt>
                <c:pt idx="18">
                  <c:v>298.09478321577336</c:v>
                </c:pt>
                <c:pt idx="19">
                  <c:v>290.89361097607923</c:v>
                </c:pt>
                <c:pt idx="20">
                  <c:v>282.57178035356367</c:v>
                </c:pt>
                <c:pt idx="21">
                  <c:v>206.81329049663665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1392"/>
        <c:axId val="503503744"/>
      </c:scatterChart>
      <c:valAx>
        <c:axId val="503501392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3744"/>
        <c:crosses val="autoZero"/>
        <c:crossBetween val="midCat"/>
      </c:valAx>
      <c:valAx>
        <c:axId val="50350374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139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7664"/>
        <c:axId val="503501000"/>
      </c:scatterChart>
      <c:valAx>
        <c:axId val="503507664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1000"/>
        <c:crosses val="autoZero"/>
        <c:crossBetween val="midCat"/>
        <c:majorUnit val="2"/>
      </c:valAx>
      <c:valAx>
        <c:axId val="503501000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76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chart" Target="../charts/chart7.xml"/><Relationship Id="rId17" Type="http://schemas.openxmlformats.org/officeDocument/2006/relationships/image" Target="../media/image15.png"/><Relationship Id="rId2" Type="http://schemas.openxmlformats.org/officeDocument/2006/relationships/chart" Target="../charts/chart4.xml"/><Relationship Id="rId16" Type="http://schemas.openxmlformats.org/officeDocument/2006/relationships/image" Target="../media/image14.png"/><Relationship Id="rId1" Type="http://schemas.openxmlformats.org/officeDocument/2006/relationships/chart" Target="../charts/chart3.xml"/><Relationship Id="rId6" Type="http://schemas.openxmlformats.org/officeDocument/2006/relationships/image" Target="../media/image7.png"/><Relationship Id="rId11" Type="http://schemas.openxmlformats.org/officeDocument/2006/relationships/chart" Target="../charts/chart6.xml"/><Relationship Id="rId5" Type="http://schemas.openxmlformats.org/officeDocument/2006/relationships/image" Target="../media/image6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chart" Target="../charts/chart5.xml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142875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142875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3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3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444580</xdr:colOff>
      <xdr:row>43</xdr:row>
      <xdr:rowOff>88410</xdr:rowOff>
    </xdr:from>
    <xdr:to>
      <xdr:col>8</xdr:col>
      <xdr:colOff>713189</xdr:colOff>
      <xdr:row>55</xdr:row>
      <xdr:rowOff>105294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55223" y="7109696"/>
          <a:ext cx="2976430" cy="197631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5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676275</xdr:colOff>
      <xdr:row>16</xdr:row>
      <xdr:rowOff>96836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5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5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500-000024427D00}"/>
            </a:ext>
          </a:extLst>
        </xdr:cNvPr>
        <xdr:cNvGrpSpPr>
          <a:grpSpLocks/>
        </xdr:cNvGrpSpPr>
      </xdr:nvGrpSpPr>
      <xdr:grpSpPr bwMode="auto">
        <a:xfrm>
          <a:off x="7871012" y="27527474"/>
          <a:ext cx="5484607" cy="266700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5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5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5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5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32655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5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39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5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5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5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5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5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pSpPr/>
      </xdr:nvGrpSpPr>
      <xdr:grpSpPr>
        <a:xfrm>
          <a:off x="520459" y="14517408"/>
          <a:ext cx="5865532" cy="3671339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4938830" y="20187941"/>
            <a:ext cx="762000" cy="3980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111442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400957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  <xdr:twoCellAnchor editAs="oneCell">
    <xdr:from>
      <xdr:col>17</xdr:col>
      <xdr:colOff>814293</xdr:colOff>
      <xdr:row>70</xdr:row>
      <xdr:rowOff>74706</xdr:rowOff>
    </xdr:from>
    <xdr:to>
      <xdr:col>30</xdr:col>
      <xdr:colOff>177104</xdr:colOff>
      <xdr:row>76</xdr:row>
      <xdr:rowOff>78776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477999" y="11258177"/>
          <a:ext cx="8402223" cy="10574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6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600-00001FCB5C00}"/>
            </a:ext>
          </a:extLst>
        </xdr:cNvPr>
        <xdr:cNvGrpSpPr>
          <a:grpSpLocks/>
        </xdr:cNvGrpSpPr>
      </xdr:nvGrpSpPr>
      <xdr:grpSpPr bwMode="auto">
        <a:xfrm>
          <a:off x="4874895" y="5309235"/>
          <a:ext cx="495300" cy="24765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6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6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s-MX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7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7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700-0000C4AD7000}"/>
            </a:ext>
          </a:extLst>
        </xdr:cNvPr>
        <xdr:cNvGrpSpPr>
          <a:grpSpLocks/>
        </xdr:cNvGrpSpPr>
      </xdr:nvGrpSpPr>
      <xdr:grpSpPr bwMode="auto">
        <a:xfrm>
          <a:off x="1794711" y="3487955"/>
          <a:ext cx="488482" cy="252262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7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7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600075</xdr:colOff>
          <xdr:row>23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s-MX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619125</xdr:colOff>
          <xdr:row>23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s-MX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8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8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800-000079B97000}"/>
            </a:ext>
          </a:extLst>
        </xdr:cNvPr>
        <xdr:cNvGrpSpPr>
          <a:grpSpLocks/>
        </xdr:cNvGrpSpPr>
      </xdr:nvGrpSpPr>
      <xdr:grpSpPr bwMode="auto">
        <a:xfrm>
          <a:off x="1958340" y="3375660"/>
          <a:ext cx="495300" cy="25527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8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8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20</xdr:row>
          <xdr:rowOff>0</xdr:rowOff>
        </xdr:from>
        <xdr:to>
          <xdr:col>5</xdr:col>
          <xdr:colOff>742950</xdr:colOff>
          <xdr:row>22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s-MX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9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9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pSpPr/>
      </xdr:nvGrpSpPr>
      <xdr:grpSpPr>
        <a:xfrm>
          <a:off x="12395118" y="3123196"/>
          <a:ext cx="5674876" cy="3089956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28575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28575</xdr:rowOff>
        </xdr:from>
        <xdr:to>
          <xdr:col>19</xdr:col>
          <xdr:colOff>342900</xdr:colOff>
          <xdr:row>6</xdr:row>
          <xdr:rowOff>161925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66675</xdr:rowOff>
        </xdr:from>
        <xdr:to>
          <xdr:col>19</xdr:col>
          <xdr:colOff>342900</xdr:colOff>
          <xdr:row>10</xdr:row>
          <xdr:rowOff>161925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11</xdr:row>
          <xdr:rowOff>104775</xdr:rowOff>
        </xdr:from>
        <xdr:to>
          <xdr:col>19</xdr:col>
          <xdr:colOff>352425</xdr:colOff>
          <xdr:row>15</xdr:row>
          <xdr:rowOff>66675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15</xdr:row>
          <xdr:rowOff>142875</xdr:rowOff>
        </xdr:from>
        <xdr:to>
          <xdr:col>19</xdr:col>
          <xdr:colOff>352425</xdr:colOff>
          <xdr:row>19</xdr:row>
          <xdr:rowOff>104775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161925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0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3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5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topLeftCell="A56" zoomScale="85" zoomScaleNormal="85" workbookViewId="0">
      <selection activeCell="E4" sqref="E4"/>
    </sheetView>
  </sheetViews>
  <sheetFormatPr baseColWidth="10" defaultColWidth="8.85546875" defaultRowHeight="12.75"/>
  <cols>
    <col min="1" max="1" width="9.140625" customWidth="1"/>
    <col min="2" max="2" width="56.85546875" customWidth="1"/>
    <col min="3" max="3" width="9.140625" customWidth="1"/>
    <col min="4" max="4" width="9.5703125" customWidth="1"/>
    <col min="5" max="5" width="17.28515625" customWidth="1"/>
    <col min="6" max="8" width="9.140625" customWidth="1"/>
    <col min="9" max="9" width="11.140625" customWidth="1"/>
  </cols>
  <sheetData>
    <row r="4" spans="2:9" ht="19.5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75" thickBot="1">
      <c r="B5" s="227" t="s">
        <v>429</v>
      </c>
      <c r="D5" s="229" t="s">
        <v>191</v>
      </c>
      <c r="E5" s="315" t="s">
        <v>533</v>
      </c>
      <c r="I5" s="271"/>
    </row>
    <row r="6" spans="2:9" ht="15.75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>
      <c r="B13" s="75" t="s">
        <v>193</v>
      </c>
    </row>
    <row r="14" spans="2:9">
      <c r="B14" s="75"/>
    </row>
    <row r="15" spans="2:9">
      <c r="B15" s="347" t="s">
        <v>524</v>
      </c>
      <c r="C15" s="348"/>
      <c r="D15" s="348"/>
      <c r="E15" s="349"/>
    </row>
    <row r="16" spans="2:9">
      <c r="B16" s="350"/>
      <c r="E16" s="351"/>
    </row>
    <row r="17" spans="2:5">
      <c r="B17" s="352" t="s">
        <v>540</v>
      </c>
      <c r="C17" s="272"/>
      <c r="D17" s="272"/>
      <c r="E17" s="353"/>
    </row>
    <row r="18" spans="2:5">
      <c r="B18" s="352" t="s">
        <v>547</v>
      </c>
      <c r="C18" s="272"/>
      <c r="D18" s="272"/>
      <c r="E18" s="353"/>
    </row>
    <row r="19" spans="2:5">
      <c r="B19" s="352" t="s">
        <v>545</v>
      </c>
      <c r="C19" s="272"/>
      <c r="D19" s="272"/>
      <c r="E19" s="353"/>
    </row>
    <row r="20" spans="2:5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>
      <c r="B23" t="s">
        <v>329</v>
      </c>
    </row>
    <row r="24" spans="2:5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4" zoomScale="70" zoomScaleNormal="70" workbookViewId="0">
      <selection activeCell="I13" sqref="I13"/>
    </sheetView>
  </sheetViews>
  <sheetFormatPr baseColWidth="10" defaultColWidth="8.85546875" defaultRowHeight="12.75"/>
  <cols>
    <col min="1" max="1" width="4.28515625" customWidth="1"/>
    <col min="2" max="2" width="16.5703125" customWidth="1"/>
    <col min="3" max="3" width="13.42578125" customWidth="1"/>
    <col min="4" max="4" width="14.140625" customWidth="1"/>
    <col min="5" max="5" width="12" bestFit="1" customWidth="1"/>
    <col min="6" max="6" width="10.85546875" customWidth="1"/>
    <col min="7" max="7" width="17.140625" customWidth="1"/>
    <col min="8" max="8" width="12.5703125" bestFit="1" customWidth="1"/>
    <col min="9" max="9" width="11" bestFit="1" customWidth="1"/>
    <col min="10" max="10" width="14.85546875" customWidth="1"/>
    <col min="11" max="11" width="13.140625" customWidth="1"/>
    <col min="12" max="12" width="12.42578125" bestFit="1" customWidth="1"/>
    <col min="13" max="13" width="13.42578125" customWidth="1"/>
    <col min="14" max="14" width="13.5703125" customWidth="1"/>
    <col min="15" max="15" width="2.28515625" customWidth="1"/>
    <col min="16" max="16" width="5" bestFit="1" customWidth="1"/>
    <col min="17" max="17" width="8.85546875" customWidth="1"/>
    <col min="18" max="18" width="20.14062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.5" thickBot="1">
      <c r="B11" s="396" t="s">
        <v>569</v>
      </c>
    </row>
    <row r="12" spans="1:256" s="394" customFormat="1" ht="13.5" thickBot="1">
      <c r="B12" s="396" t="s">
        <v>561</v>
      </c>
      <c r="F12" s="401" t="s">
        <v>634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.5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.5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.5" thickBot="1">
      <c r="B15" s="396" t="s">
        <v>568</v>
      </c>
      <c r="F15" s="401" t="s">
        <v>632</v>
      </c>
      <c r="G15" s="402"/>
      <c r="H15" s="403"/>
      <c r="I15" s="397">
        <v>0.1</v>
      </c>
      <c r="J15" s="394" t="s">
        <v>104</v>
      </c>
    </row>
    <row r="16" spans="1:256" s="394" customFormat="1" ht="13.5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.5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.5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.5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.5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.5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5.1295161746663105E-2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>
      <c r="B43" s="396"/>
      <c r="C43" s="396"/>
      <c r="D43" s="396"/>
      <c r="F43" s="395"/>
      <c r="I43" s="396"/>
      <c r="J43" s="396"/>
    </row>
    <row r="44" spans="1:44" s="394" customFormat="1">
      <c r="A44" s="399"/>
      <c r="B44" s="396" t="s">
        <v>615</v>
      </c>
      <c r="C44" s="396" t="s">
        <v>616</v>
      </c>
      <c r="D44" s="795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633</v>
      </c>
      <c r="Q44" s="399" t="s">
        <v>630</v>
      </c>
      <c r="R44" s="399" t="s">
        <v>631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142875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51"/>
  <sheetViews>
    <sheetView workbookViewId="0">
      <selection activeCell="G40" sqref="G40"/>
    </sheetView>
  </sheetViews>
  <sheetFormatPr baseColWidth="10" defaultColWidth="9.140625" defaultRowHeight="12.75"/>
  <cols>
    <col min="1" max="1" width="10.42578125" bestFit="1" customWidth="1"/>
    <col min="2" max="3" width="12.42578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1" t="s">
        <v>214</v>
      </c>
      <c r="G1" s="781" t="s">
        <v>1213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1" t="s">
        <v>1212</v>
      </c>
      <c r="G2">
        <f>E3/B24</f>
        <v>1.1475367438899673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1.1873778681406426</v>
      </c>
      <c r="F3" s="10"/>
    </row>
    <row r="4" spans="1:7">
      <c r="A4">
        <f>Output!B25</f>
        <v>2</v>
      </c>
      <c r="B4">
        <f>Output!C25</f>
        <v>5.8823853771093698E-2</v>
      </c>
      <c r="C4">
        <f>Output!D25</f>
        <v>1134.2056737965561</v>
      </c>
      <c r="D4">
        <f>Output!E25</f>
        <v>254.98081781317299</v>
      </c>
      <c r="E4" s="10">
        <f>$E$3-$G$2*B4</f>
        <v>1.1198753345211021</v>
      </c>
      <c r="F4" s="10"/>
      <c r="G4" s="781" t="s">
        <v>1218</v>
      </c>
    </row>
    <row r="5" spans="1:7">
      <c r="A5">
        <f>Output!B26</f>
        <v>3</v>
      </c>
      <c r="B5">
        <f>Output!C26</f>
        <v>6.0110749075789033E-2</v>
      </c>
      <c r="C5">
        <f>Output!D26</f>
        <v>1135.4352698922391</v>
      </c>
      <c r="D5">
        <f>Output!E26</f>
        <v>255.25724335511873</v>
      </c>
      <c r="E5" s="10">
        <f t="shared" ref="E5:E24" si="0">$E$3-$G$2*B5</f>
        <v>1.1183985748734249</v>
      </c>
      <c r="F5" s="10"/>
    </row>
    <row r="6" spans="1:7">
      <c r="A6">
        <f>Output!B27</f>
        <v>4</v>
      </c>
      <c r="B6">
        <f>Output!C27</f>
        <v>0.11252672391728767</v>
      </c>
      <c r="C6">
        <f>Output!D27</f>
        <v>1183.6756578978082</v>
      </c>
      <c r="D6">
        <f>Output!E27</f>
        <v>266.10216669614857</v>
      </c>
      <c r="E6" s="10">
        <f t="shared" si="0"/>
        <v>1.0582493177759931</v>
      </c>
      <c r="F6" s="10"/>
    </row>
    <row r="7" spans="1:7">
      <c r="A7">
        <f>Output!B28</f>
        <v>5</v>
      </c>
      <c r="B7">
        <f>Output!C28</f>
        <v>0.16558316545812343</v>
      </c>
      <c r="C7">
        <f>Output!D28</f>
        <v>1228.5947318987176</v>
      </c>
      <c r="D7">
        <f>Output!E28</f>
        <v>276.20042531781792</v>
      </c>
      <c r="E7" s="10">
        <f>$E$3-$G$2*B7</f>
        <v>0.99736510160783398</v>
      </c>
      <c r="F7" s="10"/>
      <c r="G7" s="781" t="s">
        <v>1219</v>
      </c>
    </row>
    <row r="8" spans="1:7">
      <c r="A8">
        <f>Output!B29</f>
        <v>6</v>
      </c>
      <c r="B8">
        <f>Output!C29</f>
        <v>0.21808317366567673</v>
      </c>
      <c r="C8">
        <f>Output!D29</f>
        <v>1268.8062547431455</v>
      </c>
      <c r="D8">
        <f>Output!E29</f>
        <v>285.24037919678648</v>
      </c>
      <c r="E8" s="10">
        <f t="shared" si="0"/>
        <v>0.93711941313514169</v>
      </c>
      <c r="F8" s="10"/>
    </row>
    <row r="9" spans="1:7">
      <c r="A9">
        <f>Output!B30</f>
        <v>7</v>
      </c>
      <c r="B9">
        <f>Output!C30</f>
        <v>0.27010871909320466</v>
      </c>
      <c r="C9">
        <f>Output!D30</f>
        <v>1304.1750381298436</v>
      </c>
      <c r="D9">
        <f>Output!E30</f>
        <v>293.19163664624875</v>
      </c>
      <c r="E9" s="10">
        <f t="shared" si="0"/>
        <v>0.8774181881361367</v>
      </c>
      <c r="F9" s="10"/>
    </row>
    <row r="10" spans="1:7">
      <c r="A10">
        <f>Output!B31</f>
        <v>8</v>
      </c>
      <c r="B10">
        <f>Output!C31</f>
        <v>0.32173529924971539</v>
      </c>
      <c r="C10">
        <f>Output!D31</f>
        <v>1334.5862826422526</v>
      </c>
      <c r="D10">
        <f>Output!E31</f>
        <v>300.02838960529039</v>
      </c>
      <c r="E10" s="10">
        <f t="shared" si="0"/>
        <v>0.81817479044515995</v>
      </c>
      <c r="F10" s="10"/>
    </row>
    <row r="11" spans="1:7">
      <c r="A11">
        <f>Output!B32</f>
        <v>9</v>
      </c>
      <c r="B11">
        <f>Output!C32</f>
        <v>0.37303322446018539</v>
      </c>
      <c r="C11">
        <f>Output!D32</f>
        <v>1359.943964324772</v>
      </c>
      <c r="D11">
        <f>Output!E32</f>
        <v>305.72905092504203</v>
      </c>
      <c r="E11" s="10">
        <f t="shared" si="0"/>
        <v>0.75930853638082618</v>
      </c>
      <c r="F11" s="10"/>
    </row>
    <row r="12" spans="1:7">
      <c r="A12">
        <f>Output!B33</f>
        <v>10</v>
      </c>
      <c r="B12">
        <f>Output!C33</f>
        <v>0.42406870531550073</v>
      </c>
      <c r="C12">
        <f>Output!D33</f>
        <v>1380.1695258531236</v>
      </c>
      <c r="D12">
        <f>Output!E33</f>
        <v>310.27596013064243</v>
      </c>
      <c r="E12" s="10">
        <f t="shared" si="0"/>
        <v>0.70074344685725887</v>
      </c>
      <c r="F12" s="10"/>
    </row>
    <row r="13" spans="1:7">
      <c r="A13">
        <f>Output!B34</f>
        <v>11</v>
      </c>
      <c r="B13">
        <f>Output!C34</f>
        <v>0.47490479205536701</v>
      </c>
      <c r="C13">
        <f>Output!D34</f>
        <v>1395.200835821179</v>
      </c>
      <c r="D13">
        <f>Output!E34</f>
        <v>313.65514945847286</v>
      </c>
      <c r="E13" s="10">
        <f t="shared" si="0"/>
        <v>0.64240716940768472</v>
      </c>
      <c r="F13" s="10"/>
    </row>
    <row r="14" spans="1:7">
      <c r="A14">
        <f>Output!B35</f>
        <v>12</v>
      </c>
      <c r="B14">
        <f>Output!C35</f>
        <v>0.52560220521730117</v>
      </c>
      <c r="C14">
        <f>Output!D35</f>
        <v>1404.9913887819919</v>
      </c>
      <c r="D14">
        <f>Output!E35</f>
        <v>315.85616401735354</v>
      </c>
      <c r="E14" s="10">
        <f t="shared" si="0"/>
        <v>0.58423002498419441</v>
      </c>
      <c r="F14" s="10"/>
    </row>
    <row r="15" spans="1:7">
      <c r="A15">
        <f>Output!B36</f>
        <v>13</v>
      </c>
      <c r="B15">
        <f>Output!C36</f>
        <v>0.57622008927093027</v>
      </c>
      <c r="C15">
        <f>Output!D36</f>
        <v>1409.5097260817772</v>
      </c>
      <c r="D15">
        <f>Output!E36</f>
        <v>316.87193158620954</v>
      </c>
      <c r="E15" s="10">
        <f t="shared" si="0"/>
        <v>0.52614414313469304</v>
      </c>
      <c r="F15" s="10"/>
    </row>
    <row r="16" spans="1:7">
      <c r="A16">
        <f>Output!B37</f>
        <v>14</v>
      </c>
      <c r="B16">
        <f>Output!C37</f>
        <v>0.62681671582471743</v>
      </c>
      <c r="C16">
        <f>Output!D37</f>
        <v>1408.7390637381325</v>
      </c>
      <c r="D16">
        <f>Output!E37</f>
        <v>316.69867895736087</v>
      </c>
      <c r="E16" s="10">
        <f t="shared" si="0"/>
        <v>0.46808265504734348</v>
      </c>
      <c r="F16" s="10"/>
    </row>
    <row r="17" spans="1:6">
      <c r="A17">
        <f>Output!B38</f>
        <v>15</v>
      </c>
      <c r="B17">
        <f>Output!C38</f>
        <v>0.67745015976050305</v>
      </c>
      <c r="C17">
        <f>Output!D38</f>
        <v>1402.6771190567349</v>
      </c>
      <c r="D17">
        <f>Output!E38</f>
        <v>315.33589295821565</v>
      </c>
      <c r="E17" s="10">
        <f t="shared" si="0"/>
        <v>0.40997891766133676</v>
      </c>
      <c r="F17" s="10"/>
    </row>
    <row r="18" spans="1:6">
      <c r="A18">
        <f>Output!B39</f>
        <v>16</v>
      </c>
      <c r="B18">
        <f>Output!C39</f>
        <v>0.72817896997018683</v>
      </c>
      <c r="C18">
        <f>Output!D39</f>
        <v>1391.3361326782826</v>
      </c>
      <c r="D18">
        <f>Output!E39</f>
        <v>312.78632540764414</v>
      </c>
      <c r="E18" s="10">
        <f t="shared" si="0"/>
        <v>0.35176574397190419</v>
      </c>
      <c r="F18" s="10"/>
    </row>
    <row r="19" spans="1:6">
      <c r="A19">
        <f>Output!B40</f>
        <v>17</v>
      </c>
      <c r="B19">
        <f>Output!C40</f>
        <v>0.7790628560627092</v>
      </c>
      <c r="C19">
        <f>Output!D40</f>
        <v>1374.7430875848625</v>
      </c>
      <c r="D19">
        <f>Output!E40</f>
        <v>309.05604235080762</v>
      </c>
      <c r="E19" s="10">
        <f t="shared" si="0"/>
        <v>0.293374615008823</v>
      </c>
      <c r="F19" s="10"/>
    </row>
    <row r="20" spans="1:6">
      <c r="A20">
        <f>Output!B41</f>
        <v>18</v>
      </c>
      <c r="B20">
        <f>Output!C41</f>
        <v>0.83016341344853828</v>
      </c>
      <c r="C20">
        <f>Output!D41</f>
        <v>1352.9401315331188</v>
      </c>
      <c r="D20">
        <f>Output!E41</f>
        <v>304.15451902637443</v>
      </c>
      <c r="E20" s="10">
        <f t="shared" si="0"/>
        <v>0.23473484777532627</v>
      </c>
      <c r="F20" s="10"/>
    </row>
    <row r="21" spans="1:6">
      <c r="A21">
        <f>Output!B42</f>
        <v>19</v>
      </c>
      <c r="B21">
        <f>Output!C42</f>
        <v>0.88154491170493987</v>
      </c>
      <c r="C21">
        <f>Output!D42</f>
        <v>1325.985214700403</v>
      </c>
      <c r="D21">
        <f>Output!E42</f>
        <v>298.09478321577336</v>
      </c>
      <c r="E21" s="10">
        <f t="shared" si="0"/>
        <v>0.17577269056998723</v>
      </c>
      <c r="F21" s="10"/>
    </row>
    <row r="22" spans="1:6">
      <c r="A22">
        <f>Output!B43</f>
        <v>20</v>
      </c>
      <c r="B22">
        <f>Output!C43</f>
        <v>0.93327517535001403</v>
      </c>
      <c r="C22">
        <f>Output!D43</f>
        <v>1293.9529603437957</v>
      </c>
      <c r="D22">
        <f>Output!E43</f>
        <v>290.89361097607923</v>
      </c>
      <c r="E22" s="10">
        <f t="shared" si="0"/>
        <v>0.11641031226614929</v>
      </c>
      <c r="F22" s="10"/>
    </row>
    <row r="23" spans="1:6">
      <c r="A23">
        <f>Output!B44</f>
        <v>21</v>
      </c>
      <c r="B23">
        <f>Output!C44</f>
        <v>0.98542659258297216</v>
      </c>
      <c r="C23">
        <f>Output!D44</f>
        <v>1256.935793368722</v>
      </c>
      <c r="D23">
        <f>Output!E44</f>
        <v>282.57178035356367</v>
      </c>
      <c r="E23" s="10">
        <f t="shared" si="0"/>
        <v>5.6564644745393355E-2</v>
      </c>
      <c r="F23" s="10"/>
    </row>
    <row r="24" spans="1:6">
      <c r="A24">
        <f>Output!B45</f>
        <v>22</v>
      </c>
      <c r="B24">
        <f>Output!C45</f>
        <v>1.034718822262388</v>
      </c>
      <c r="C24">
        <f>Output!D45</f>
        <v>919.94687878713921</v>
      </c>
      <c r="D24">
        <f>Output!E45</f>
        <v>206.81329049663665</v>
      </c>
      <c r="E24" s="10">
        <f t="shared" si="0"/>
        <v>0</v>
      </c>
      <c r="F24" s="10"/>
    </row>
    <row r="25" spans="1:6">
      <c r="A25">
        <f>Output!B46</f>
        <v>23</v>
      </c>
      <c r="B25">
        <f>Output!C46</f>
        <v>1.0640962008695751</v>
      </c>
      <c r="C25">
        <f>Output!D46</f>
        <v>0</v>
      </c>
      <c r="D25">
        <f>Output!E46</f>
        <v>0</v>
      </c>
      <c r="E25" s="10">
        <f>E24</f>
        <v>0</v>
      </c>
      <c r="F25" s="10"/>
    </row>
    <row r="26" spans="1:6">
      <c r="E26" s="10"/>
    </row>
    <row r="27" spans="1:6">
      <c r="A27" s="781" t="s">
        <v>1214</v>
      </c>
    </row>
    <row r="28" spans="1:6">
      <c r="A28" s="781" t="s">
        <v>1215</v>
      </c>
      <c r="B28" s="781" t="s">
        <v>1216</v>
      </c>
      <c r="C28" s="781" t="s">
        <v>1217</v>
      </c>
      <c r="D28" s="781" t="s">
        <v>1265</v>
      </c>
    </row>
    <row r="29" spans="1:6">
      <c r="A29">
        <f>B3</f>
        <v>0</v>
      </c>
      <c r="B29" s="10">
        <f t="shared" ref="B29:B51" si="1">E3</f>
        <v>1.1873778681406426</v>
      </c>
      <c r="C29">
        <v>320</v>
      </c>
      <c r="D29">
        <f t="shared" ref="D29:D50" si="2">C3</f>
        <v>0</v>
      </c>
    </row>
    <row r="30" spans="1:6">
      <c r="A30">
        <f t="shared" ref="A30:A51" si="3">B4</f>
        <v>5.8823853771093698E-2</v>
      </c>
      <c r="B30" s="10">
        <f t="shared" si="1"/>
        <v>1.1198753345211021</v>
      </c>
      <c r="C30">
        <f>A30*$F$30+$C$29</f>
        <v>319.26094888527086</v>
      </c>
      <c r="D30">
        <f t="shared" si="2"/>
        <v>1134.2056737965561</v>
      </c>
      <c r="F30">
        <f>(C51-C29)/(A50)</f>
        <v>-12.563799672239275</v>
      </c>
    </row>
    <row r="31" spans="1:6">
      <c r="A31">
        <f t="shared" si="3"/>
        <v>6.0110749075789033E-2</v>
      </c>
      <c r="B31" s="10">
        <f t="shared" si="1"/>
        <v>1.1183985748734249</v>
      </c>
      <c r="C31">
        <f t="shared" ref="C31:C50" si="4">A31*$F$30+$C$29</f>
        <v>319.24478059046356</v>
      </c>
      <c r="D31">
        <f t="shared" si="2"/>
        <v>1135.4352698922391</v>
      </c>
    </row>
    <row r="32" spans="1:6">
      <c r="A32">
        <f t="shared" si="3"/>
        <v>0.11252672391728767</v>
      </c>
      <c r="B32" s="10">
        <f t="shared" si="1"/>
        <v>1.0582493177759931</v>
      </c>
      <c r="C32">
        <f t="shared" si="4"/>
        <v>318.5862367829298</v>
      </c>
      <c r="D32">
        <f t="shared" si="2"/>
        <v>1183.6756578978082</v>
      </c>
    </row>
    <row r="33" spans="1:4">
      <c r="A33">
        <f t="shared" si="3"/>
        <v>0.16558316545812343</v>
      </c>
      <c r="B33" s="10">
        <f t="shared" si="1"/>
        <v>0.99736510160783398</v>
      </c>
      <c r="C33">
        <f t="shared" si="4"/>
        <v>317.9196462800889</v>
      </c>
      <c r="D33">
        <f t="shared" si="2"/>
        <v>1228.5947318987176</v>
      </c>
    </row>
    <row r="34" spans="1:4">
      <c r="A34">
        <f t="shared" si="3"/>
        <v>0.21808317366567673</v>
      </c>
      <c r="B34" s="10">
        <f t="shared" si="1"/>
        <v>0.93711941313514169</v>
      </c>
      <c r="C34">
        <f t="shared" si="4"/>
        <v>317.26004669417824</v>
      </c>
      <c r="D34">
        <f t="shared" si="2"/>
        <v>1268.8062547431455</v>
      </c>
    </row>
    <row r="35" spans="1:4">
      <c r="A35">
        <f t="shared" si="3"/>
        <v>0.27010871909320466</v>
      </c>
      <c r="B35" s="10">
        <f t="shared" si="1"/>
        <v>0.8774181881361367</v>
      </c>
      <c r="C35">
        <f t="shared" si="4"/>
        <v>316.60640816358784</v>
      </c>
      <c r="D35">
        <f t="shared" si="2"/>
        <v>1304.1750381298436</v>
      </c>
    </row>
    <row r="36" spans="1:4">
      <c r="A36">
        <f t="shared" si="3"/>
        <v>0.32173529924971539</v>
      </c>
      <c r="B36" s="10">
        <f t="shared" si="1"/>
        <v>0.81817479044515995</v>
      </c>
      <c r="C36">
        <f t="shared" si="4"/>
        <v>315.95778215273862</v>
      </c>
      <c r="D36">
        <f t="shared" si="2"/>
        <v>1334.5862826422526</v>
      </c>
    </row>
    <row r="37" spans="1:4">
      <c r="A37">
        <f t="shared" si="3"/>
        <v>0.37303322446018539</v>
      </c>
      <c r="B37" s="10">
        <f t="shared" si="1"/>
        <v>0.75930853638082618</v>
      </c>
      <c r="C37">
        <f t="shared" si="4"/>
        <v>315.31328529679274</v>
      </c>
      <c r="D37">
        <f t="shared" si="2"/>
        <v>1359.943964324772</v>
      </c>
    </row>
    <row r="38" spans="1:4">
      <c r="A38">
        <f t="shared" si="3"/>
        <v>0.42406870531550073</v>
      </c>
      <c r="B38" s="10">
        <f t="shared" si="1"/>
        <v>0.70074344685725887</v>
      </c>
      <c r="C38">
        <f t="shared" si="4"/>
        <v>314.67208573915019</v>
      </c>
      <c r="D38">
        <f t="shared" si="2"/>
        <v>1380.1695258531236</v>
      </c>
    </row>
    <row r="39" spans="1:4">
      <c r="A39">
        <f t="shared" si="3"/>
        <v>0.47490479205536701</v>
      </c>
      <c r="B39" s="10">
        <f t="shared" si="1"/>
        <v>0.64240716940768472</v>
      </c>
      <c r="C39">
        <f t="shared" si="4"/>
        <v>314.03339132922991</v>
      </c>
      <c r="D39">
        <f t="shared" si="2"/>
        <v>1395.200835821179</v>
      </c>
    </row>
    <row r="40" spans="1:4">
      <c r="A40">
        <f t="shared" si="3"/>
        <v>0.52560220521730117</v>
      </c>
      <c r="B40" s="10">
        <f t="shared" si="1"/>
        <v>0.58423002498419441</v>
      </c>
      <c r="C40">
        <f t="shared" si="4"/>
        <v>313.39643918636261</v>
      </c>
      <c r="D40">
        <f t="shared" si="2"/>
        <v>1404.9913887819919</v>
      </c>
    </row>
    <row r="41" spans="1:4">
      <c r="A41">
        <f t="shared" si="3"/>
        <v>0.57622008927093027</v>
      </c>
      <c r="B41" s="10">
        <f t="shared" si="1"/>
        <v>0.52614414313469304</v>
      </c>
      <c r="C41">
        <f t="shared" si="4"/>
        <v>312.7604862312802</v>
      </c>
      <c r="D41">
        <f t="shared" si="2"/>
        <v>1409.5097260817772</v>
      </c>
    </row>
    <row r="42" spans="1:4">
      <c r="A42">
        <f t="shared" si="3"/>
        <v>0.62681671582471743</v>
      </c>
      <c r="B42" s="10">
        <f t="shared" si="1"/>
        <v>0.46808265504734348</v>
      </c>
      <c r="C42">
        <f t="shared" si="4"/>
        <v>312.12480035116732</v>
      </c>
      <c r="D42">
        <f t="shared" si="2"/>
        <v>1408.7390637381325</v>
      </c>
    </row>
    <row r="43" spans="1:4">
      <c r="A43">
        <f t="shared" si="3"/>
        <v>0.67745015976050305</v>
      </c>
      <c r="B43" s="10">
        <f t="shared" si="1"/>
        <v>0.40997891766133676</v>
      </c>
      <c r="C43">
        <f t="shared" si="4"/>
        <v>311.48865190484253</v>
      </c>
      <c r="D43">
        <f t="shared" si="2"/>
        <v>1402.6771190567349</v>
      </c>
    </row>
    <row r="44" spans="1:4">
      <c r="A44">
        <f t="shared" si="3"/>
        <v>0.72817896997018683</v>
      </c>
      <c r="B44" s="10">
        <f t="shared" si="1"/>
        <v>0.35176574397190419</v>
      </c>
      <c r="C44">
        <f t="shared" si="4"/>
        <v>310.85130529575702</v>
      </c>
      <c r="D44">
        <f t="shared" si="2"/>
        <v>1391.3361326782826</v>
      </c>
    </row>
    <row r="45" spans="1:4">
      <c r="A45">
        <f t="shared" si="3"/>
        <v>0.7790628560627092</v>
      </c>
      <c r="B45" s="10">
        <f t="shared" si="1"/>
        <v>0.293374615008823</v>
      </c>
      <c r="C45">
        <f t="shared" si="4"/>
        <v>310.21201034434552</v>
      </c>
      <c r="D45">
        <f t="shared" si="2"/>
        <v>1374.7430875848625</v>
      </c>
    </row>
    <row r="46" spans="1:4">
      <c r="A46">
        <f t="shared" si="3"/>
        <v>0.83016341344853828</v>
      </c>
      <c r="B46" s="10">
        <f t="shared" si="1"/>
        <v>0.23473484777532627</v>
      </c>
      <c r="C46">
        <f t="shared" si="4"/>
        <v>309.56999317821021</v>
      </c>
      <c r="D46">
        <f t="shared" si="2"/>
        <v>1352.9401315331188</v>
      </c>
    </row>
    <row r="47" spans="1:4">
      <c r="A47">
        <f t="shared" si="3"/>
        <v>0.88154491170493987</v>
      </c>
      <c r="B47" s="10">
        <f t="shared" si="1"/>
        <v>0.17577269056998723</v>
      </c>
      <c r="C47">
        <f t="shared" si="4"/>
        <v>308.92444632725727</v>
      </c>
      <c r="D47">
        <f t="shared" si="2"/>
        <v>1325.985214700403</v>
      </c>
    </row>
    <row r="48" spans="1:4">
      <c r="A48">
        <f t="shared" si="3"/>
        <v>0.93327517535001403</v>
      </c>
      <c r="B48" s="10">
        <f t="shared" si="1"/>
        <v>0.11641031226614929</v>
      </c>
      <c r="C48">
        <f t="shared" si="4"/>
        <v>308.27451765782843</v>
      </c>
      <c r="D48">
        <f t="shared" si="2"/>
        <v>1293.9529603437957</v>
      </c>
    </row>
    <row r="49" spans="1:4">
      <c r="A49">
        <f t="shared" si="3"/>
        <v>0.98542659258297216</v>
      </c>
      <c r="B49" s="10">
        <f t="shared" si="1"/>
        <v>5.6564644745393355E-2</v>
      </c>
      <c r="C49">
        <f t="shared" si="4"/>
        <v>307.61929769909017</v>
      </c>
      <c r="D49">
        <f t="shared" si="2"/>
        <v>1256.935793368722</v>
      </c>
    </row>
    <row r="50" spans="1:4">
      <c r="A50">
        <f t="shared" si="3"/>
        <v>1.034718822262388</v>
      </c>
      <c r="B50" s="10">
        <f t="shared" si="1"/>
        <v>0</v>
      </c>
      <c r="C50">
        <f t="shared" si="4"/>
        <v>307</v>
      </c>
      <c r="D50">
        <f t="shared" si="2"/>
        <v>919.94687878713921</v>
      </c>
    </row>
    <row r="51" spans="1:4">
      <c r="A51">
        <f t="shared" si="3"/>
        <v>1.0640962008695751</v>
      </c>
      <c r="B51" s="10">
        <f t="shared" si="1"/>
        <v>0</v>
      </c>
      <c r="C51">
        <v>307</v>
      </c>
      <c r="D51">
        <f t="shared" ref="D51" si="5">C26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>
    <tabColor rgb="FFFF0000"/>
  </sheetPr>
  <dimension ref="B1:T707"/>
  <sheetViews>
    <sheetView zoomScale="95" zoomScaleNormal="85" workbookViewId="0">
      <selection activeCell="Q23" sqref="Q23"/>
    </sheetView>
  </sheetViews>
  <sheetFormatPr baseColWidth="10" defaultColWidth="9.140625" defaultRowHeight="12.75"/>
  <cols>
    <col min="1" max="1" width="2.85546875" style="570" customWidth="1"/>
    <col min="2" max="2" width="21.42578125" style="570" customWidth="1"/>
    <col min="3" max="3" width="15.7109375" style="580" customWidth="1"/>
    <col min="4" max="4" width="10.7109375" style="580" bestFit="1" customWidth="1"/>
    <col min="5" max="7" width="9.7109375" style="570" bestFit="1" customWidth="1"/>
    <col min="8" max="8" width="9.85546875" style="708" bestFit="1" customWidth="1"/>
    <col min="9" max="12" width="9.7109375" style="570" bestFit="1" customWidth="1"/>
    <col min="13" max="13" width="9.140625" style="570"/>
    <col min="14" max="14" width="16.7109375" style="570" customWidth="1"/>
    <col min="15" max="15" width="9.140625" style="570"/>
    <col min="16" max="20" width="9.7109375" style="570" bestFit="1" customWidth="1"/>
    <col min="21" max="16384" width="9.140625" style="570"/>
  </cols>
  <sheetData>
    <row r="1" spans="2:6" s="570" customFormat="1">
      <c r="C1" s="580"/>
      <c r="D1" s="580"/>
    </row>
    <row r="2" spans="2:6" s="570" customFormat="1">
      <c r="B2" s="75" t="s">
        <v>814</v>
      </c>
      <c r="C2" s="580"/>
      <c r="D2" s="580"/>
    </row>
    <row r="3" spans="2:6" s="570" customFormat="1" ht="13.5" thickBot="1">
      <c r="C3" s="580"/>
      <c r="D3" s="580"/>
    </row>
    <row r="4" spans="2:6" s="570" customFormat="1" ht="13.5" thickBot="1">
      <c r="B4" s="571" t="s">
        <v>777</v>
      </c>
      <c r="C4" s="813" t="s">
        <v>778</v>
      </c>
      <c r="D4" s="814"/>
      <c r="E4" s="572" t="s">
        <v>779</v>
      </c>
      <c r="F4" s="572" t="s">
        <v>780</v>
      </c>
    </row>
    <row r="5" spans="2:6" s="570" customFormat="1">
      <c r="B5" s="574" t="s">
        <v>120</v>
      </c>
      <c r="C5" s="581">
        <f>to</f>
        <v>1582.4</v>
      </c>
      <c r="D5" s="582">
        <f>C5-273</f>
        <v>1309.4000000000001</v>
      </c>
      <c r="E5" s="577" t="s">
        <v>73</v>
      </c>
      <c r="F5" s="577" t="s">
        <v>781</v>
      </c>
    </row>
    <row r="6" spans="2:6" s="570" customFormat="1">
      <c r="B6" s="574" t="s">
        <v>782</v>
      </c>
      <c r="C6" s="581">
        <f>D6+273</f>
        <v>298</v>
      </c>
      <c r="D6" s="582">
        <v>25</v>
      </c>
      <c r="E6" s="577" t="s">
        <v>73</v>
      </c>
      <c r="F6" s="577"/>
    </row>
    <row r="7" spans="2:6" s="570" customFormat="1" ht="13.5" thickBot="1">
      <c r="B7" s="574" t="s">
        <v>783</v>
      </c>
      <c r="C7" s="690">
        <v>1.8</v>
      </c>
      <c r="D7" s="584">
        <f>C7/1000</f>
        <v>1.8E-3</v>
      </c>
      <c r="E7" s="577" t="s">
        <v>2</v>
      </c>
      <c r="F7" s="577" t="s">
        <v>784</v>
      </c>
    </row>
    <row r="8" spans="2:6" s="570" customFormat="1" ht="18.75" customHeight="1" thickBot="1">
      <c r="B8" s="574" t="s">
        <v>785</v>
      </c>
      <c r="C8" s="753" t="s">
        <v>1059</v>
      </c>
      <c r="D8" s="594"/>
      <c r="E8" s="595"/>
      <c r="F8" s="596"/>
    </row>
    <row r="9" spans="2:6" s="570" customFormat="1">
      <c r="B9" s="574" t="s">
        <v>786</v>
      </c>
      <c r="C9" s="581">
        <v>7850</v>
      </c>
      <c r="D9" s="582"/>
      <c r="E9" s="577" t="s">
        <v>787</v>
      </c>
      <c r="F9" s="577"/>
    </row>
    <row r="10" spans="2:6" s="570" customFormat="1">
      <c r="B10" s="574" t="s">
        <v>788</v>
      </c>
      <c r="C10" s="583">
        <v>486</v>
      </c>
      <c r="D10" s="584"/>
      <c r="E10" s="577" t="s">
        <v>789</v>
      </c>
      <c r="F10" s="577"/>
    </row>
    <row r="11" spans="2:6" s="570" customFormat="1">
      <c r="B11" s="574" t="s">
        <v>790</v>
      </c>
      <c r="C11" s="581">
        <v>50</v>
      </c>
      <c r="D11" s="582"/>
      <c r="E11" s="577" t="s">
        <v>791</v>
      </c>
      <c r="F11" s="577"/>
    </row>
    <row r="12" spans="2:6" s="570" customFormat="1">
      <c r="B12" s="574" t="s">
        <v>792</v>
      </c>
      <c r="C12" s="583">
        <v>2144</v>
      </c>
      <c r="D12" s="584"/>
      <c r="E12" s="577" t="s">
        <v>793</v>
      </c>
      <c r="F12" s="577"/>
    </row>
    <row r="13" spans="2:6" s="570" customFormat="1" ht="13.5" thickBot="1">
      <c r="B13" s="574" t="s">
        <v>794</v>
      </c>
      <c r="C13" s="705">
        <f>C11/(C9*C10)</f>
        <v>1.3105816361301146E-5</v>
      </c>
      <c r="D13" s="582"/>
      <c r="E13" s="577" t="s">
        <v>795</v>
      </c>
      <c r="F13" s="577"/>
    </row>
    <row r="14" spans="2:6" s="570" customFormat="1" ht="13.5" thickBot="1">
      <c r="B14" s="574" t="s">
        <v>796</v>
      </c>
      <c r="C14" s="681">
        <f>(C13*C46)/(D39^2)</f>
        <v>0.24526732175933194</v>
      </c>
      <c r="D14" s="582"/>
      <c r="E14" s="577" t="s">
        <v>64</v>
      </c>
      <c r="F14" s="577"/>
    </row>
    <row r="15" spans="2:6" s="570" customFormat="1" ht="13.5" thickBot="1">
      <c r="B15" s="574" t="s">
        <v>797</v>
      </c>
      <c r="C15" s="681">
        <f>($C$12*$D$39)/$C$11</f>
        <v>1.9296000000000001E-2</v>
      </c>
      <c r="D15" s="584"/>
      <c r="E15" s="577" t="s">
        <v>64</v>
      </c>
      <c r="F15" s="577"/>
    </row>
    <row r="16" spans="2:6" s="570" customFormat="1" ht="13.5" thickBot="1">
      <c r="B16" s="574" t="s">
        <v>798</v>
      </c>
      <c r="C16" s="703">
        <v>10</v>
      </c>
      <c r="D16" s="582"/>
      <c r="E16" s="577" t="s">
        <v>793</v>
      </c>
      <c r="F16" s="577"/>
    </row>
    <row r="17" spans="2:6" s="570" customFormat="1" ht="13.5" thickBot="1">
      <c r="B17" s="575" t="s">
        <v>799</v>
      </c>
      <c r="C17" s="704">
        <f>(C16*D39)/C11</f>
        <v>8.9999999999999992E-5</v>
      </c>
      <c r="D17" s="585"/>
      <c r="E17" s="578" t="s">
        <v>64</v>
      </c>
      <c r="F17" s="578"/>
    </row>
    <row r="18" spans="2:6" s="570" customFormat="1" ht="13.5" thickBot="1">
      <c r="C18" s="580"/>
      <c r="D18" s="580"/>
    </row>
    <row r="19" spans="2:6" s="570" customFormat="1" ht="13.5" thickBot="1">
      <c r="B19" s="571" t="s">
        <v>800</v>
      </c>
      <c r="C19" s="811" t="s">
        <v>778</v>
      </c>
      <c r="D19" s="812"/>
      <c r="E19" s="590" t="s">
        <v>779</v>
      </c>
      <c r="F19" s="590" t="s">
        <v>780</v>
      </c>
    </row>
    <row r="20" spans="2:6" s="570" customFormat="1" ht="21.75" customHeight="1" thickBot="1">
      <c r="B20" s="589" t="s">
        <v>785</v>
      </c>
      <c r="C20" s="753" t="s">
        <v>1102</v>
      </c>
      <c r="D20" s="594"/>
      <c r="E20" s="595"/>
      <c r="F20" s="596"/>
    </row>
    <row r="21" spans="2:6" s="570" customFormat="1">
      <c r="B21" s="574" t="s">
        <v>801</v>
      </c>
      <c r="C21" s="758">
        <v>2</v>
      </c>
      <c r="D21" s="592">
        <f>C21/1000</f>
        <v>2E-3</v>
      </c>
      <c r="E21" s="593" t="s">
        <v>2</v>
      </c>
      <c r="F21" s="593" t="s">
        <v>784</v>
      </c>
    </row>
    <row r="22" spans="2:6" s="570" customFormat="1">
      <c r="B22" s="574" t="s">
        <v>786</v>
      </c>
      <c r="C22" s="581">
        <f>(1220+1290)/2</f>
        <v>1255</v>
      </c>
      <c r="D22" s="582"/>
      <c r="E22" s="577" t="s">
        <v>787</v>
      </c>
      <c r="F22" s="577"/>
    </row>
    <row r="23" spans="2:6" s="570" customFormat="1">
      <c r="B23" s="574" t="s">
        <v>788</v>
      </c>
      <c r="C23" s="581">
        <v>1800</v>
      </c>
      <c r="D23" s="582"/>
      <c r="E23" s="577" t="s">
        <v>789</v>
      </c>
      <c r="F23" s="577"/>
    </row>
    <row r="24" spans="2:6" s="570" customFormat="1">
      <c r="B24" s="574" t="s">
        <v>790</v>
      </c>
      <c r="C24" s="695">
        <f>(0.13+0.22)/2</f>
        <v>0.17499999999999999</v>
      </c>
      <c r="D24" s="584"/>
      <c r="E24" s="577" t="s">
        <v>791</v>
      </c>
      <c r="F24" s="577"/>
    </row>
    <row r="25" spans="2:6" s="570" customFormat="1" ht="13.5" thickBot="1">
      <c r="B25" s="574" t="s">
        <v>802</v>
      </c>
      <c r="C25" s="705">
        <f>C24/(C22*C23)</f>
        <v>7.7467906153165109E-8</v>
      </c>
      <c r="D25" s="582"/>
      <c r="E25" s="577" t="s">
        <v>793</v>
      </c>
      <c r="F25" s="577"/>
    </row>
    <row r="26" spans="2:6" s="570" customFormat="1" ht="13.5" thickBot="1">
      <c r="B26" s="574" t="s">
        <v>803</v>
      </c>
      <c r="C26" s="681">
        <f>(C25*C46)/D40^2</f>
        <v>1.1743091560233807E-3</v>
      </c>
      <c r="D26" s="582"/>
      <c r="E26" s="577" t="s">
        <v>795</v>
      </c>
      <c r="F26" s="577"/>
    </row>
    <row r="27" spans="2:6" s="570" customFormat="1" ht="13.5" thickBot="1">
      <c r="B27" s="574" t="s">
        <v>804</v>
      </c>
      <c r="C27" s="706">
        <f>(C12*D40)/C24</f>
        <v>6.1257142857142863</v>
      </c>
      <c r="D27" s="584"/>
      <c r="E27" s="577" t="s">
        <v>64</v>
      </c>
      <c r="F27" s="577"/>
    </row>
    <row r="28" spans="2:6" s="570" customFormat="1">
      <c r="B28" s="574" t="s">
        <v>911</v>
      </c>
      <c r="C28" s="591">
        <f>(C22*C23+C9*C10)</f>
        <v>6074100</v>
      </c>
      <c r="D28" s="582"/>
      <c r="E28" s="577" t="s">
        <v>64</v>
      </c>
      <c r="F28" s="577"/>
    </row>
    <row r="29" spans="2:6" s="570" customFormat="1">
      <c r="B29" s="574" t="s">
        <v>912</v>
      </c>
      <c r="C29" s="581">
        <f>C24/C28</f>
        <v>2.8810852636604597E-8</v>
      </c>
      <c r="D29" s="582"/>
      <c r="E29" s="577" t="s">
        <v>793</v>
      </c>
      <c r="F29" s="577"/>
    </row>
    <row r="30" spans="2:6" s="570" customFormat="1" ht="13.5" thickBot="1">
      <c r="B30" s="574" t="s">
        <v>913</v>
      </c>
      <c r="C30" s="707">
        <f>C11/C28</f>
        <v>8.2316721818870282E-6</v>
      </c>
      <c r="D30" s="584"/>
      <c r="E30" s="577" t="s">
        <v>793</v>
      </c>
      <c r="F30" s="577"/>
    </row>
    <row r="31" spans="2:6" s="570" customFormat="1" ht="13.5" thickBot="1">
      <c r="B31" s="574" t="s">
        <v>914</v>
      </c>
      <c r="C31" s="681">
        <f>(C29*C46)/D40^2</f>
        <v>4.3673373560804352E-4</v>
      </c>
      <c r="D31" s="582"/>
      <c r="E31" s="577" t="s">
        <v>64</v>
      </c>
      <c r="F31" s="577"/>
    </row>
    <row r="32" spans="2:6" s="570" customFormat="1" ht="13.5" thickBot="1">
      <c r="B32" s="575" t="s">
        <v>915</v>
      </c>
      <c r="C32" s="704">
        <f>(C30*C46)/D39^2</f>
        <v>0.15405070039084429</v>
      </c>
      <c r="D32" s="585"/>
      <c r="E32" s="578" t="s">
        <v>64</v>
      </c>
      <c r="F32" s="578"/>
    </row>
    <row r="33" spans="2:6" s="570" customFormat="1" ht="13.5" thickBot="1">
      <c r="C33" s="580"/>
      <c r="D33" s="580"/>
    </row>
    <row r="34" spans="2:6" s="570" customFormat="1" ht="13.5" thickBot="1">
      <c r="B34" s="571" t="s">
        <v>805</v>
      </c>
      <c r="C34" s="813" t="s">
        <v>778</v>
      </c>
      <c r="D34" s="814"/>
      <c r="E34" s="572" t="s">
        <v>779</v>
      </c>
      <c r="F34" s="572" t="s">
        <v>780</v>
      </c>
    </row>
    <row r="35" spans="2:6" s="570" customFormat="1">
      <c r="B35" s="573" t="s">
        <v>514</v>
      </c>
      <c r="C35" s="586">
        <f>C21+C7</f>
        <v>3.8</v>
      </c>
      <c r="D35" s="587">
        <f>D21+D7</f>
        <v>3.8E-3</v>
      </c>
      <c r="E35" s="576" t="s">
        <v>2</v>
      </c>
      <c r="F35" s="576" t="s">
        <v>784</v>
      </c>
    </row>
    <row r="36" spans="2:6" s="570" customFormat="1">
      <c r="B36" s="574" t="s">
        <v>806</v>
      </c>
      <c r="C36" s="581">
        <v>5</v>
      </c>
      <c r="D36" s="582"/>
      <c r="E36" s="577" t="s">
        <v>64</v>
      </c>
      <c r="F36" s="577"/>
    </row>
    <row r="37" spans="2:6" s="570" customFormat="1">
      <c r="B37" s="574" t="s">
        <v>807</v>
      </c>
      <c r="C37" s="581"/>
      <c r="D37" s="582"/>
      <c r="E37" s="577"/>
      <c r="F37" s="577"/>
    </row>
    <row r="38" spans="2:6" s="570" customFormat="1">
      <c r="B38" s="574" t="s">
        <v>808</v>
      </c>
      <c r="C38" s="581">
        <v>5</v>
      </c>
      <c r="D38" s="582"/>
      <c r="E38" s="577" t="s">
        <v>64</v>
      </c>
      <c r="F38" s="577"/>
    </row>
    <row r="39" spans="2:6" s="570" customFormat="1">
      <c r="B39" s="574" t="s">
        <v>809</v>
      </c>
      <c r="C39" s="690">
        <f>C7/(C36-1)</f>
        <v>0.45</v>
      </c>
      <c r="D39" s="588">
        <f>C39/1000</f>
        <v>4.4999999999999999E-4</v>
      </c>
      <c r="E39" s="577" t="s">
        <v>2</v>
      </c>
      <c r="F39" s="577" t="s">
        <v>784</v>
      </c>
    </row>
    <row r="40" spans="2:6" s="570" customFormat="1">
      <c r="B40" s="574" t="s">
        <v>810</v>
      </c>
      <c r="C40" s="690">
        <f>C21/(C38-1)</f>
        <v>0.5</v>
      </c>
      <c r="D40" s="588">
        <f>C40/1000</f>
        <v>5.0000000000000001E-4</v>
      </c>
      <c r="E40" s="577" t="s">
        <v>2</v>
      </c>
      <c r="F40" s="577" t="s">
        <v>784</v>
      </c>
    </row>
    <row r="41" spans="2:6" s="570" customFormat="1">
      <c r="B41" s="574" t="s">
        <v>811</v>
      </c>
      <c r="C41" s="699">
        <f>(D39^2)/(2*C13*(1+C15))</f>
        <v>7.5793268098766206E-3</v>
      </c>
      <c r="D41" s="700">
        <f>(D39^2)/(2*C13*(1+C17))</f>
        <v>7.7248822605965467E-3</v>
      </c>
      <c r="E41" s="577"/>
      <c r="F41" s="577"/>
    </row>
    <row r="42" spans="2:6" s="570" customFormat="1">
      <c r="B42" s="574" t="s">
        <v>812</v>
      </c>
      <c r="C42" s="699">
        <f>(D40^2)/(2*C25*(1+C27))</f>
        <v>0.22644346431435444</v>
      </c>
      <c r="D42" s="582" t="s">
        <v>64</v>
      </c>
      <c r="E42" s="577"/>
      <c r="F42" s="577"/>
    </row>
    <row r="43" spans="2:6" s="570" customFormat="1" ht="13.5" thickBot="1">
      <c r="B43" s="575" t="s">
        <v>813</v>
      </c>
      <c r="C43" s="697"/>
      <c r="D43" s="698"/>
      <c r="E43" s="696"/>
      <c r="F43" s="696"/>
    </row>
    <row r="44" spans="2:6" s="570" customFormat="1" ht="13.5" thickBot="1">
      <c r="B44" s="575" t="s">
        <v>916</v>
      </c>
      <c r="C44" s="701">
        <f>MIN(C41:C42,D41)</f>
        <v>7.5793268098766206E-3</v>
      </c>
      <c r="D44" s="585"/>
      <c r="E44" s="578"/>
      <c r="F44" s="578"/>
    </row>
    <row r="45" spans="2:6" s="570" customFormat="1" ht="13.5" thickBot="1">
      <c r="C45" s="580"/>
      <c r="D45" s="580"/>
    </row>
    <row r="46" spans="2:6" s="570" customFormat="1" ht="13.5" thickBot="1">
      <c r="B46" s="579" t="s">
        <v>637</v>
      </c>
      <c r="C46" s="702">
        <f>C44-(C47*C44)</f>
        <v>3.7896634049383103E-3</v>
      </c>
      <c r="D46" s="580"/>
    </row>
    <row r="47" spans="2:6" s="570" customFormat="1" ht="13.5" thickBot="1">
      <c r="B47" s="579" t="s">
        <v>917</v>
      </c>
      <c r="C47" s="709">
        <v>0.5</v>
      </c>
      <c r="D47" s="580"/>
    </row>
    <row r="48" spans="2:6" s="570" customFormat="1">
      <c r="C48" s="580"/>
      <c r="D48" s="580"/>
    </row>
    <row r="49" spans="2:4" s="570" customFormat="1">
      <c r="B49" s="75" t="s">
        <v>815</v>
      </c>
      <c r="C49" s="580"/>
      <c r="D49" s="580"/>
    </row>
    <row r="50" spans="2:4" s="570" customFormat="1">
      <c r="C50" s="580"/>
      <c r="D50" s="580"/>
    </row>
    <row r="51" spans="2:4" s="570" customFormat="1">
      <c r="C51" s="580"/>
      <c r="D51" s="580"/>
    </row>
    <row r="52" spans="2:4" s="570" customFormat="1">
      <c r="C52" s="580"/>
      <c r="D52" s="580"/>
    </row>
    <row r="53" spans="2:4" s="570" customFormat="1">
      <c r="C53" s="580"/>
      <c r="D53" s="580"/>
    </row>
    <row r="54" spans="2:4" s="570" customFormat="1">
      <c r="C54" s="580"/>
      <c r="D54" s="580"/>
    </row>
    <row r="55" spans="2:4" s="570" customFormat="1">
      <c r="C55" s="580"/>
      <c r="D55" s="580"/>
    </row>
    <row r="56" spans="2:4" s="570" customFormat="1">
      <c r="C56" s="580"/>
      <c r="D56" s="580"/>
    </row>
    <row r="57" spans="2:4" s="570" customFormat="1">
      <c r="C57" s="580"/>
      <c r="D57" s="580"/>
    </row>
    <row r="58" spans="2:4" s="570" customFormat="1">
      <c r="C58" s="580"/>
      <c r="D58" s="580"/>
    </row>
    <row r="59" spans="2:4" s="570" customFormat="1">
      <c r="C59" s="580"/>
      <c r="D59" s="580"/>
    </row>
    <row r="60" spans="2:4" s="570" customFormat="1">
      <c r="C60" s="580"/>
      <c r="D60" s="580"/>
    </row>
    <row r="61" spans="2:4" s="570" customFormat="1">
      <c r="C61" s="580"/>
      <c r="D61" s="580"/>
    </row>
    <row r="62" spans="2:4" s="570" customFormat="1">
      <c r="C62" s="580"/>
      <c r="D62" s="580"/>
    </row>
    <row r="63" spans="2:4" s="570" customFormat="1">
      <c r="C63" s="580"/>
      <c r="D63" s="580"/>
    </row>
    <row r="64" spans="2:4" s="570" customFormat="1">
      <c r="C64" s="580"/>
      <c r="D64" s="580"/>
    </row>
    <row r="65" spans="2:20">
      <c r="H65" s="570"/>
    </row>
    <row r="66" spans="2:20">
      <c r="H66" s="570"/>
    </row>
    <row r="67" spans="2:20">
      <c r="H67" s="570"/>
    </row>
    <row r="68" spans="2:20">
      <c r="H68" s="570"/>
    </row>
    <row r="69" spans="2:20">
      <c r="H69" s="570"/>
    </row>
    <row r="70" spans="2:20">
      <c r="B70" s="75" t="s">
        <v>1104</v>
      </c>
      <c r="H70" s="570"/>
      <c r="N70" s="75" t="s">
        <v>918</v>
      </c>
    </row>
    <row r="71" spans="2:20" ht="13.5" thickBot="1">
      <c r="H71" s="570"/>
    </row>
    <row r="72" spans="2:20" s="580" customFormat="1" ht="13.5" thickBot="1">
      <c r="B72" s="597">
        <f>C36+C38</f>
        <v>10</v>
      </c>
      <c r="C72" s="598" t="s">
        <v>817</v>
      </c>
      <c r="D72" s="692">
        <v>0</v>
      </c>
      <c r="E72" s="693">
        <f>D73*$C$40</f>
        <v>0.5</v>
      </c>
      <c r="F72" s="693">
        <f>E73*$C$40</f>
        <v>1</v>
      </c>
      <c r="G72" s="693">
        <f>F73*$C$40</f>
        <v>1.5</v>
      </c>
      <c r="H72" s="681">
        <f>G73*$C$40</f>
        <v>2</v>
      </c>
      <c r="I72" s="693">
        <f>D73*$C$39+$H$72</f>
        <v>2.4500000000000002</v>
      </c>
      <c r="J72" s="693">
        <f>E73*$C$39+$H$72</f>
        <v>2.9</v>
      </c>
      <c r="K72" s="693">
        <f>F73*$C$39+$H$72</f>
        <v>3.35</v>
      </c>
      <c r="L72" s="694">
        <f>G73*$C$39+$H$72</f>
        <v>3.8</v>
      </c>
      <c r="N72" s="597">
        <f>C36</f>
        <v>5</v>
      </c>
      <c r="O72" s="598" t="s">
        <v>817</v>
      </c>
      <c r="P72" s="692">
        <v>0</v>
      </c>
      <c r="Q72" s="693">
        <f>P73*$C$39</f>
        <v>0.45</v>
      </c>
      <c r="R72" s="693">
        <f>Q73*$C$39</f>
        <v>0.9</v>
      </c>
      <c r="S72" s="693">
        <f>R73*$C$39</f>
        <v>1.35</v>
      </c>
      <c r="T72" s="694">
        <f>S73*$C$39</f>
        <v>1.8</v>
      </c>
    </row>
    <row r="73" spans="2:20" s="580" customFormat="1" ht="13.5" thickBot="1">
      <c r="B73" s="599" t="s">
        <v>816</v>
      </c>
      <c r="C73" s="600">
        <f>C46</f>
        <v>3.7896634049383103E-3</v>
      </c>
      <c r="D73" s="682">
        <v>1</v>
      </c>
      <c r="E73" s="683">
        <v>2</v>
      </c>
      <c r="F73" s="684">
        <v>3</v>
      </c>
      <c r="G73" s="685">
        <v>4</v>
      </c>
      <c r="H73" s="691">
        <v>5</v>
      </c>
      <c r="I73" s="689">
        <v>6</v>
      </c>
      <c r="J73" s="688">
        <v>7</v>
      </c>
      <c r="K73" s="687">
        <v>8</v>
      </c>
      <c r="L73" s="686">
        <v>9</v>
      </c>
      <c r="N73" s="599" t="s">
        <v>816</v>
      </c>
      <c r="O73" s="600">
        <f>C73</f>
        <v>3.7896634049383103E-3</v>
      </c>
      <c r="P73" s="711">
        <v>1</v>
      </c>
      <c r="Q73" s="712">
        <v>2</v>
      </c>
      <c r="R73" s="713">
        <v>3</v>
      </c>
      <c r="S73" s="714">
        <v>4</v>
      </c>
      <c r="T73" s="715">
        <v>5</v>
      </c>
    </row>
    <row r="74" spans="2:20" s="580" customFormat="1">
      <c r="B74" s="580">
        <v>0</v>
      </c>
      <c r="C74" s="580">
        <v>0</v>
      </c>
      <c r="D74" s="710">
        <f>$C$6</f>
        <v>298</v>
      </c>
      <c r="E74" s="710">
        <f t="shared" ref="E74:L74" si="0">$C$6</f>
        <v>298</v>
      </c>
      <c r="F74" s="710">
        <f t="shared" si="0"/>
        <v>298</v>
      </c>
      <c r="G74" s="710">
        <f t="shared" si="0"/>
        <v>298</v>
      </c>
      <c r="H74" s="716">
        <f t="shared" si="0"/>
        <v>298</v>
      </c>
      <c r="I74" s="710">
        <f t="shared" si="0"/>
        <v>298</v>
      </c>
      <c r="J74" s="710">
        <f t="shared" si="0"/>
        <v>298</v>
      </c>
      <c r="K74" s="710">
        <f t="shared" si="0"/>
        <v>298</v>
      </c>
      <c r="L74" s="710">
        <f t="shared" si="0"/>
        <v>298</v>
      </c>
      <c r="N74" s="580">
        <v>0</v>
      </c>
      <c r="O74" s="580">
        <v>0</v>
      </c>
      <c r="P74" s="710">
        <f>$C$6</f>
        <v>298</v>
      </c>
      <c r="Q74" s="710">
        <f>$C$6</f>
        <v>298</v>
      </c>
      <c r="R74" s="710">
        <f>$C$6</f>
        <v>298</v>
      </c>
      <c r="S74" s="710">
        <f>$C$6</f>
        <v>298</v>
      </c>
      <c r="T74" s="710">
        <f>$C$6</f>
        <v>298</v>
      </c>
    </row>
    <row r="75" spans="2:20" s="580" customFormat="1">
      <c r="B75" s="580">
        <v>1</v>
      </c>
      <c r="C75" s="710">
        <f>$C$73*B75</f>
        <v>3.7896634049383103E-3</v>
      </c>
      <c r="D75" s="710">
        <f t="shared" ref="D75:D106" si="1">(1-2*FoAb-2*FoAb*BiCombAb)*D74+2*FoAb*E74+2*FoAb*BiCombAb*Tcomb</f>
        <v>316.47861751949915</v>
      </c>
      <c r="E75" s="710">
        <f t="shared" ref="E75:E106" si="2">FoAb*D74+(1-2*FoAb)*E74+FoAb*F74</f>
        <v>297.99999999999994</v>
      </c>
      <c r="F75" s="710">
        <f t="shared" ref="F75:F106" si="3">FoAb*E74+(1-2*FoAb)*F74+FoAb*G74</f>
        <v>297.99999999999994</v>
      </c>
      <c r="G75" s="710">
        <f t="shared" ref="G75:G106" si="4">FoAb*F74+(1-2*FoAb)*G74+FoAb*H74</f>
        <v>297.99999999999994</v>
      </c>
      <c r="H75" s="717">
        <f t="shared" ref="H75:H106" si="5">_FoN1*G74+(1-_FoN1-_FoN2)*H74+_FoN2*I74</f>
        <v>298</v>
      </c>
      <c r="I75" s="710">
        <f t="shared" ref="I75:I106" si="6">FoCase*H74+(1-2*FoCase)*I74+FoCase*J74</f>
        <v>298</v>
      </c>
      <c r="J75" s="710">
        <f t="shared" ref="J75:J106" si="7">FoCase*I74+(1-2*FoCase)*J74+FoCase*K74</f>
        <v>298</v>
      </c>
      <c r="K75" s="710">
        <f t="shared" ref="K75:K106" si="8">FoCase*J74+(1-2*FoCase)*K74+FoCase*L74</f>
        <v>298</v>
      </c>
      <c r="L75" s="710">
        <f t="shared" ref="L75:L106" si="9">(1-2*FoCase-2*FoCase*BiAtmCase)*L74+2*FoCase*K74+2*FoCase*BiAtmCase*Tatm</f>
        <v>298.00000000000006</v>
      </c>
      <c r="N75" s="580">
        <v>1</v>
      </c>
      <c r="O75" s="710">
        <f>$O$73*N75</f>
        <v>3.7896634049383103E-3</v>
      </c>
      <c r="P75" s="710">
        <f t="shared" ref="P75:P106" si="10">(1-2*FoCase-2*FoCase*BiCombCase)*P74+2*FoCase*Q74+2*FoCase*BiCombCase*Tcomb</f>
        <v>310.15730386462809</v>
      </c>
      <c r="Q75" s="710">
        <f>FoCase*P74+(1-2*FoCase)*Q74+FoCase*R74</f>
        <v>298</v>
      </c>
      <c r="R75" s="710">
        <f>FoCase*Q74+(1-2*FoCase)*R74+FoCase*S74</f>
        <v>298</v>
      </c>
      <c r="S75" s="710">
        <f>FoCase*R74+(1-2*FoCase)*S74+FoCase*T74</f>
        <v>298</v>
      </c>
      <c r="T75" s="710">
        <f t="shared" ref="T75:T106" si="11">(1-2*FoCase-2*FoCase*BiAtmCase)*T74+2*FoCase*S74+2*FoCase*BiAtmCase*Tatm</f>
        <v>298.00000000000006</v>
      </c>
    </row>
    <row r="76" spans="2:20" s="580" customFormat="1">
      <c r="B76" s="580">
        <v>2</v>
      </c>
      <c r="C76" s="710">
        <f t="shared" ref="C76:C139" si="12">$C$73*B76</f>
        <v>7.5793268098766206E-3</v>
      </c>
      <c r="D76" s="710">
        <f t="shared" si="1"/>
        <v>334.64798460070659</v>
      </c>
      <c r="E76" s="710">
        <f t="shared" si="2"/>
        <v>298.02169960974373</v>
      </c>
      <c r="F76" s="710">
        <f t="shared" si="3"/>
        <v>297.99999999999989</v>
      </c>
      <c r="G76" s="710">
        <f t="shared" si="4"/>
        <v>297.99999999999989</v>
      </c>
      <c r="H76" s="717">
        <f t="shared" si="5"/>
        <v>298</v>
      </c>
      <c r="I76" s="710">
        <f t="shared" si="6"/>
        <v>298</v>
      </c>
      <c r="J76" s="710">
        <f t="shared" si="7"/>
        <v>298</v>
      </c>
      <c r="K76" s="710">
        <f t="shared" si="8"/>
        <v>298</v>
      </c>
      <c r="L76" s="710">
        <f t="shared" si="9"/>
        <v>298.00000000000006</v>
      </c>
      <c r="N76" s="580">
        <v>2</v>
      </c>
      <c r="O76" s="710">
        <f t="shared" ref="O76:O139" si="13">$O$73*N76</f>
        <v>7.5793268098766206E-3</v>
      </c>
      <c r="P76" s="710">
        <f t="shared" si="10"/>
        <v>316.23595579694211</v>
      </c>
      <c r="Q76" s="710">
        <f t="shared" ref="Q76:Q107" si="14">FoCase*P75+(1-2*FoCase)*Q75+FoCase*R75</f>
        <v>300.98178935869169</v>
      </c>
      <c r="R76" s="710">
        <f t="shared" ref="R76:R81" si="15">FoCase*Q75+(1-2*FoCase)*R75+FoCase*S75</f>
        <v>298</v>
      </c>
      <c r="S76" s="710">
        <f t="shared" ref="S76:S81" si="16">FoCase*R75+(1-2*FoCase)*S75+FoCase*T75</f>
        <v>298</v>
      </c>
      <c r="T76" s="710">
        <f t="shared" si="11"/>
        <v>298.00000000000006</v>
      </c>
    </row>
    <row r="77" spans="2:20" s="580" customFormat="1">
      <c r="B77" s="580">
        <v>3</v>
      </c>
      <c r="C77" s="710">
        <f t="shared" si="12"/>
        <v>1.136899021481493E-2</v>
      </c>
      <c r="D77" s="710">
        <f t="shared" si="1"/>
        <v>352.51332769411891</v>
      </c>
      <c r="E77" s="710">
        <f t="shared" si="2"/>
        <v>298.06468470950932</v>
      </c>
      <c r="F77" s="710">
        <f t="shared" si="3"/>
        <v>298.00002548205026</v>
      </c>
      <c r="G77" s="710">
        <f t="shared" si="4"/>
        <v>297.99999999999983</v>
      </c>
      <c r="H77" s="717">
        <f t="shared" si="5"/>
        <v>298</v>
      </c>
      <c r="I77" s="710">
        <f t="shared" si="6"/>
        <v>298</v>
      </c>
      <c r="J77" s="710">
        <f t="shared" si="7"/>
        <v>298</v>
      </c>
      <c r="K77" s="710">
        <f t="shared" si="8"/>
        <v>298</v>
      </c>
      <c r="L77" s="710">
        <f t="shared" si="9"/>
        <v>298.00000000000006</v>
      </c>
      <c r="N77" s="580">
        <v>3</v>
      </c>
      <c r="O77" s="710">
        <f t="shared" si="13"/>
        <v>1.136899021481493E-2</v>
      </c>
      <c r="P77" s="710">
        <f t="shared" si="10"/>
        <v>320.73795274321276</v>
      </c>
      <c r="Q77" s="710">
        <f t="shared" si="14"/>
        <v>303.99180241661566</v>
      </c>
      <c r="R77" s="710">
        <f t="shared" si="15"/>
        <v>298.73133549005678</v>
      </c>
      <c r="S77" s="710">
        <f t="shared" si="16"/>
        <v>298</v>
      </c>
      <c r="T77" s="710">
        <f t="shared" si="11"/>
        <v>298.00000000000006</v>
      </c>
    </row>
    <row r="78" spans="2:20" s="580" customFormat="1">
      <c r="B78" s="580">
        <v>4</v>
      </c>
      <c r="C78" s="710">
        <f t="shared" si="12"/>
        <v>1.5158653619753241E-2</v>
      </c>
      <c r="D78" s="710">
        <f t="shared" si="1"/>
        <v>370.07978480992705</v>
      </c>
      <c r="E78" s="710">
        <f t="shared" si="2"/>
        <v>298.1285483195764</v>
      </c>
      <c r="F78" s="710">
        <f t="shared" si="3"/>
        <v>298.00010138204925</v>
      </c>
      <c r="G78" s="710">
        <f t="shared" si="4"/>
        <v>298.00000002992363</v>
      </c>
      <c r="H78" s="717">
        <f t="shared" si="5"/>
        <v>298</v>
      </c>
      <c r="I78" s="710">
        <f t="shared" si="6"/>
        <v>298</v>
      </c>
      <c r="J78" s="710">
        <f t="shared" si="7"/>
        <v>298</v>
      </c>
      <c r="K78" s="710">
        <f t="shared" si="8"/>
        <v>298</v>
      </c>
      <c r="L78" s="710">
        <f t="shared" si="9"/>
        <v>298.00000000000006</v>
      </c>
      <c r="N78" s="580">
        <v>4</v>
      </c>
      <c r="O78" s="710">
        <f t="shared" si="13"/>
        <v>1.5158653619753241E-2</v>
      </c>
      <c r="P78" s="710">
        <f t="shared" si="10"/>
        <v>324.46546689870331</v>
      </c>
      <c r="Q78" s="710">
        <f t="shared" si="14"/>
        <v>306.80886522271862</v>
      </c>
      <c r="R78" s="710">
        <f t="shared" si="15"/>
        <v>299.84218342738365</v>
      </c>
      <c r="S78" s="710">
        <f t="shared" si="16"/>
        <v>298.17937269695375</v>
      </c>
      <c r="T78" s="710">
        <f t="shared" si="11"/>
        <v>298.00000000000006</v>
      </c>
    </row>
    <row r="79" spans="2:20" s="580" customFormat="1">
      <c r="B79" s="580">
        <v>5</v>
      </c>
      <c r="C79" s="710">
        <f t="shared" si="12"/>
        <v>1.894831702469155E-2</v>
      </c>
      <c r="D79" s="710">
        <f t="shared" si="1"/>
        <v>387.35240701488561</v>
      </c>
      <c r="E79" s="710">
        <f t="shared" si="2"/>
        <v>298.21289047895937</v>
      </c>
      <c r="F79" s="710">
        <f t="shared" si="3"/>
        <v>298.00025209944533</v>
      </c>
      <c r="G79" s="710">
        <f t="shared" si="4"/>
        <v>298.00000014890713</v>
      </c>
      <c r="H79" s="717">
        <f t="shared" si="5"/>
        <v>298.00000000001307</v>
      </c>
      <c r="I79" s="710">
        <f t="shared" si="6"/>
        <v>298</v>
      </c>
      <c r="J79" s="710">
        <f t="shared" si="7"/>
        <v>298</v>
      </c>
      <c r="K79" s="710">
        <f t="shared" si="8"/>
        <v>298</v>
      </c>
      <c r="L79" s="710">
        <f t="shared" si="9"/>
        <v>298.00000000000006</v>
      </c>
      <c r="N79" s="580">
        <v>5</v>
      </c>
      <c r="O79" s="710">
        <f t="shared" si="13"/>
        <v>1.894831702469155E-2</v>
      </c>
      <c r="P79" s="710">
        <f t="shared" si="10"/>
        <v>327.71109087580999</v>
      </c>
      <c r="Q79" s="710">
        <f t="shared" si="14"/>
        <v>309.43075324166739</v>
      </c>
      <c r="R79" s="710">
        <f t="shared" si="15"/>
        <v>301.14304967842975</v>
      </c>
      <c r="S79" s="710">
        <f t="shared" si="16"/>
        <v>298.54321157042034</v>
      </c>
      <c r="T79" s="710">
        <f t="shared" si="11"/>
        <v>298.08798852195724</v>
      </c>
    </row>
    <row r="80" spans="2:20" s="580" customFormat="1">
      <c r="B80" s="580">
        <v>6</v>
      </c>
      <c r="C80" s="710">
        <f t="shared" si="12"/>
        <v>2.2737980429629861E-2</v>
      </c>
      <c r="D80" s="710">
        <f t="shared" si="1"/>
        <v>404.33615990384635</v>
      </c>
      <c r="E80" s="710">
        <f t="shared" si="2"/>
        <v>298.317318126195</v>
      </c>
      <c r="F80" s="710">
        <f t="shared" si="3"/>
        <v>298.0005015067735</v>
      </c>
      <c r="G80" s="710">
        <f t="shared" si="4"/>
        <v>298.00000044460012</v>
      </c>
      <c r="H80" s="717">
        <f t="shared" si="5"/>
        <v>298.00000000007606</v>
      </c>
      <c r="I80" s="710">
        <f t="shared" si="6"/>
        <v>298.00000000000318</v>
      </c>
      <c r="J80" s="710">
        <f t="shared" si="7"/>
        <v>298</v>
      </c>
      <c r="K80" s="710">
        <f t="shared" si="8"/>
        <v>298</v>
      </c>
      <c r="L80" s="710">
        <f t="shared" si="9"/>
        <v>298.00000000000006</v>
      </c>
      <c r="N80" s="580">
        <v>6</v>
      </c>
      <c r="O80" s="710">
        <f t="shared" si="13"/>
        <v>2.2737980429629861E-2</v>
      </c>
      <c r="P80" s="710">
        <f t="shared" si="10"/>
        <v>330.62002976908423</v>
      </c>
      <c r="Q80" s="710">
        <f t="shared" si="14"/>
        <v>311.8816198375593</v>
      </c>
      <c r="R80" s="710">
        <f t="shared" si="15"/>
        <v>302.53809720516097</v>
      </c>
      <c r="S80" s="710">
        <f t="shared" si="16"/>
        <v>299.06921556227996</v>
      </c>
      <c r="T80" s="710">
        <f t="shared" si="11"/>
        <v>298.31128731322895</v>
      </c>
    </row>
    <row r="81" spans="2:20" s="580" customFormat="1">
      <c r="B81" s="580">
        <v>7</v>
      </c>
      <c r="C81" s="710">
        <f t="shared" si="12"/>
        <v>2.6527643834568172E-2</v>
      </c>
      <c r="D81" s="710">
        <f t="shared" si="1"/>
        <v>421.03592504638465</v>
      </c>
      <c r="E81" s="710">
        <f t="shared" si="2"/>
        <v>298.44144498214854</v>
      </c>
      <c r="F81" s="710">
        <f t="shared" si="3"/>
        <v>298.00087295902853</v>
      </c>
      <c r="G81" s="710">
        <f t="shared" si="4"/>
        <v>298.00000103247999</v>
      </c>
      <c r="H81" s="717">
        <f t="shared" si="5"/>
        <v>298.00000000025898</v>
      </c>
      <c r="I81" s="710">
        <f t="shared" si="6"/>
        <v>298.00000000002024</v>
      </c>
      <c r="J81" s="710">
        <f t="shared" si="7"/>
        <v>298.00000000000074</v>
      </c>
      <c r="K81" s="710">
        <f t="shared" si="8"/>
        <v>298</v>
      </c>
      <c r="L81" s="710">
        <f t="shared" si="9"/>
        <v>298.00000000000006</v>
      </c>
      <c r="N81" s="580">
        <v>7</v>
      </c>
      <c r="O81" s="710">
        <f t="shared" si="13"/>
        <v>2.6527643834568172E-2</v>
      </c>
      <c r="P81" s="710">
        <f t="shared" si="10"/>
        <v>333.27673418764897</v>
      </c>
      <c r="Q81" s="710">
        <f t="shared" si="14"/>
        <v>314.18587868364682</v>
      </c>
      <c r="R81" s="710">
        <f t="shared" si="15"/>
        <v>303.97895466695741</v>
      </c>
      <c r="S81" s="710">
        <f t="shared" si="16"/>
        <v>299.73412384059901</v>
      </c>
      <c r="T81" s="710">
        <f t="shared" si="11"/>
        <v>298.68306363394095</v>
      </c>
    </row>
    <row r="82" spans="2:20" s="580" customFormat="1">
      <c r="B82" s="580">
        <v>8</v>
      </c>
      <c r="C82" s="710">
        <f t="shared" si="12"/>
        <v>3.0317307239506482E-2</v>
      </c>
      <c r="D82" s="710">
        <f t="shared" si="1"/>
        <v>437.45650140894048</v>
      </c>
      <c r="E82" s="710">
        <f t="shared" si="2"/>
        <v>298.58489143480523</v>
      </c>
      <c r="F82" s="710">
        <f t="shared" si="3"/>
        <v>298.00138930287778</v>
      </c>
      <c r="G82" s="710">
        <f t="shared" si="4"/>
        <v>298.00000205517921</v>
      </c>
      <c r="H82" s="717">
        <f t="shared" si="5"/>
        <v>298.00000000067297</v>
      </c>
      <c r="I82" s="710">
        <f t="shared" si="6"/>
        <v>298.00000000007401</v>
      </c>
      <c r="J82" s="710">
        <f t="shared" si="7"/>
        <v>298.00000000000534</v>
      </c>
      <c r="K82" s="710">
        <f t="shared" si="8"/>
        <v>298.00000000000017</v>
      </c>
      <c r="L82" s="710">
        <f t="shared" si="9"/>
        <v>298.00000000000006</v>
      </c>
      <c r="N82" s="580">
        <v>8</v>
      </c>
      <c r="O82" s="710">
        <f t="shared" si="13"/>
        <v>3.0317307239506482E-2</v>
      </c>
      <c r="P82" s="710">
        <f t="shared" si="10"/>
        <v>335.73540518857158</v>
      </c>
      <c r="Q82" s="710">
        <f t="shared" si="14"/>
        <v>316.36481676623339</v>
      </c>
      <c r="R82" s="710">
        <f t="shared" ref="R82:R145" si="17">FoCase*Q81+(1-2*FoCase)*R81+FoCase*S81</f>
        <v>305.44126129582946</v>
      </c>
      <c r="S82" s="710">
        <f t="shared" ref="S82:S145" si="18">FoCase*R81+(1-2*FoCase)*S81+FoCase*T81</f>
        <v>300.51745140680652</v>
      </c>
      <c r="T82" s="710">
        <f t="shared" si="11"/>
        <v>299.19861492175681</v>
      </c>
    </row>
    <row r="83" spans="2:20" s="580" customFormat="1">
      <c r="B83" s="580">
        <v>9</v>
      </c>
      <c r="C83" s="710">
        <f t="shared" si="12"/>
        <v>3.410697064444479E-2</v>
      </c>
      <c r="D83" s="710">
        <f t="shared" si="1"/>
        <v>453.60260675288856</v>
      </c>
      <c r="E83" s="710">
        <f t="shared" si="2"/>
        <v>298.74728442601349</v>
      </c>
      <c r="F83" s="710">
        <f t="shared" si="3"/>
        <v>298.00207288571619</v>
      </c>
      <c r="G83" s="710">
        <f t="shared" si="4"/>
        <v>298.00000368182418</v>
      </c>
      <c r="H83" s="717">
        <f t="shared" si="5"/>
        <v>298.00000000147793</v>
      </c>
      <c r="I83" s="710">
        <f t="shared" si="6"/>
        <v>298.00000000020407</v>
      </c>
      <c r="J83" s="710">
        <f t="shared" si="7"/>
        <v>298.00000000002092</v>
      </c>
      <c r="K83" s="710">
        <f t="shared" si="8"/>
        <v>298.00000000000136</v>
      </c>
      <c r="L83" s="710">
        <f t="shared" si="9"/>
        <v>298.00000000000017</v>
      </c>
      <c r="N83" s="580">
        <v>9</v>
      </c>
      <c r="O83" s="710">
        <f t="shared" si="13"/>
        <v>3.410697064444479E-2</v>
      </c>
      <c r="P83" s="710">
        <f t="shared" si="10"/>
        <v>338.03358530462378</v>
      </c>
      <c r="Q83" s="710">
        <f t="shared" si="14"/>
        <v>318.43659791516711</v>
      </c>
      <c r="R83" s="710">
        <f t="shared" si="17"/>
        <v>306.91280282581215</v>
      </c>
      <c r="S83" s="710">
        <f t="shared" si="18"/>
        <v>301.40163357861263</v>
      </c>
      <c r="T83" s="710">
        <f t="shared" si="11"/>
        <v>299.84549699021721</v>
      </c>
    </row>
    <row r="84" spans="2:20" s="580" customFormat="1">
      <c r="B84" s="580">
        <v>10</v>
      </c>
      <c r="C84" s="710">
        <f t="shared" si="12"/>
        <v>3.78966340493831E-2</v>
      </c>
      <c r="D84" s="710">
        <f t="shared" si="1"/>
        <v>469.47887900894523</v>
      </c>
      <c r="E84" s="710">
        <f t="shared" si="2"/>
        <v>298.92825734014593</v>
      </c>
      <c r="F84" s="710">
        <f t="shared" si="3"/>
        <v>298.00294556456606</v>
      </c>
      <c r="G84" s="710">
        <f t="shared" si="4"/>
        <v>298.00000610738738</v>
      </c>
      <c r="H84" s="717">
        <f t="shared" si="5"/>
        <v>298.00000000288901</v>
      </c>
      <c r="I84" s="710">
        <f t="shared" si="6"/>
        <v>298.00000000047157</v>
      </c>
      <c r="J84" s="710">
        <f t="shared" si="7"/>
        <v>298.00000000006105</v>
      </c>
      <c r="K84" s="710">
        <f t="shared" si="8"/>
        <v>298.00000000000585</v>
      </c>
      <c r="L84" s="710">
        <f t="shared" si="9"/>
        <v>298.0000000000008</v>
      </c>
      <c r="N84" s="580">
        <v>10</v>
      </c>
      <c r="O84" s="710">
        <f t="shared" si="13"/>
        <v>3.78966340493831E-2</v>
      </c>
      <c r="P84" s="710">
        <f t="shared" si="10"/>
        <v>340.19895578999075</v>
      </c>
      <c r="Q84" s="710">
        <f t="shared" si="14"/>
        <v>320.4166881686611</v>
      </c>
      <c r="R84" s="710">
        <f t="shared" si="17"/>
        <v>308.38750346285855</v>
      </c>
      <c r="S84" s="710">
        <f t="shared" si="18"/>
        <v>302.37167384630817</v>
      </c>
      <c r="T84" s="710">
        <f t="shared" si="11"/>
        <v>300.60875442165337</v>
      </c>
    </row>
    <row r="85" spans="2:20" s="580" customFormat="1">
      <c r="B85" s="580">
        <v>11</v>
      </c>
      <c r="C85" s="710">
        <f t="shared" si="12"/>
        <v>4.1686297454321411E-2</v>
      </c>
      <c r="D85" s="710">
        <f t="shared" si="1"/>
        <v>485.08987762831191</v>
      </c>
      <c r="E85" s="710">
        <f t="shared" si="2"/>
        <v>299.12744989464687</v>
      </c>
      <c r="F85" s="710">
        <f t="shared" si="3"/>
        <v>298.00402871482481</v>
      </c>
      <c r="G85" s="710">
        <f t="shared" si="4"/>
        <v>298.0000095520503</v>
      </c>
      <c r="H85" s="717">
        <f t="shared" si="5"/>
        <v>298.00000000518264</v>
      </c>
      <c r="I85" s="710">
        <f t="shared" si="6"/>
        <v>298.00000000096378</v>
      </c>
      <c r="J85" s="710">
        <f t="shared" si="7"/>
        <v>298.00000000014813</v>
      </c>
      <c r="K85" s="710">
        <f t="shared" si="8"/>
        <v>298.00000000001813</v>
      </c>
      <c r="L85" s="710">
        <f t="shared" si="9"/>
        <v>298.0000000000033</v>
      </c>
      <c r="N85" s="580">
        <v>11</v>
      </c>
      <c r="O85" s="710">
        <f t="shared" si="13"/>
        <v>4.1686297454321411E-2</v>
      </c>
      <c r="P85" s="710">
        <f t="shared" si="10"/>
        <v>342.25294389930673</v>
      </c>
      <c r="Q85" s="710">
        <f t="shared" si="14"/>
        <v>322.31826605073047</v>
      </c>
      <c r="R85" s="710">
        <f t="shared" si="17"/>
        <v>309.86238296038727</v>
      </c>
      <c r="S85" s="710">
        <f t="shared" si="18"/>
        <v>303.41477373875733</v>
      </c>
      <c r="T85" s="710">
        <f t="shared" si="11"/>
        <v>301.47341230158071</v>
      </c>
    </row>
    <row r="86" spans="2:20" s="580" customFormat="1">
      <c r="B86" s="580">
        <v>12</v>
      </c>
      <c r="C86" s="710">
        <f t="shared" si="12"/>
        <v>4.5475960859259722E-2</v>
      </c>
      <c r="D86" s="710">
        <f t="shared" si="1"/>
        <v>500.44008491094945</v>
      </c>
      <c r="E86" s="710">
        <f t="shared" si="2"/>
        <v>299.34450803243328</v>
      </c>
      <c r="F86" s="710">
        <f t="shared" si="3"/>
        <v>298.00534323886268</v>
      </c>
      <c r="G86" s="710">
        <f t="shared" si="4"/>
        <v>298.00001426057901</v>
      </c>
      <c r="H86" s="717">
        <f t="shared" si="5"/>
        <v>298.00000000870216</v>
      </c>
      <c r="I86" s="710">
        <f t="shared" si="6"/>
        <v>298.00000000179847</v>
      </c>
      <c r="J86" s="710">
        <f t="shared" si="7"/>
        <v>298.00000000031628</v>
      </c>
      <c r="K86" s="710">
        <f t="shared" si="8"/>
        <v>298.00000000004638</v>
      </c>
      <c r="L86" s="710">
        <f t="shared" si="9"/>
        <v>298.00000000001063</v>
      </c>
      <c r="N86" s="580">
        <v>12</v>
      </c>
      <c r="O86" s="710">
        <f t="shared" si="13"/>
        <v>4.5475960859259722E-2</v>
      </c>
      <c r="P86" s="710">
        <f t="shared" si="10"/>
        <v>344.21272778246856</v>
      </c>
      <c r="Q86" s="710">
        <f t="shared" si="14"/>
        <v>324.15257001107</v>
      </c>
      <c r="R86" s="710">
        <f t="shared" si="17"/>
        <v>311.33601620056311</v>
      </c>
      <c r="S86" s="710">
        <f t="shared" si="18"/>
        <v>304.52000906403413</v>
      </c>
      <c r="T86" s="710">
        <f t="shared" si="11"/>
        <v>302.42556399749122</v>
      </c>
    </row>
    <row r="87" spans="2:20" s="580" customFormat="1">
      <c r="B87" s="580">
        <v>13</v>
      </c>
      <c r="C87" s="710">
        <f t="shared" si="12"/>
        <v>4.9265624264198032E-2</v>
      </c>
      <c r="D87" s="710">
        <f t="shared" si="1"/>
        <v>515.5339073113704</v>
      </c>
      <c r="E87" s="710">
        <f t="shared" si="2"/>
        <v>299.57908381611901</v>
      </c>
      <c r="F87" s="710">
        <f t="shared" si="3"/>
        <v>298.00690957447318</v>
      </c>
      <c r="G87" s="710">
        <f t="shared" si="4"/>
        <v>298.00002050171088</v>
      </c>
      <c r="H87" s="717">
        <f t="shared" si="5"/>
        <v>298.00000001386292</v>
      </c>
      <c r="I87" s="710">
        <f t="shared" si="6"/>
        <v>298.00000000312821</v>
      </c>
      <c r="J87" s="710">
        <f t="shared" si="7"/>
        <v>298.00000000061357</v>
      </c>
      <c r="K87" s="710">
        <f t="shared" si="8"/>
        <v>298.0000000001038</v>
      </c>
      <c r="L87" s="710">
        <f t="shared" si="9"/>
        <v>298.00000000002819</v>
      </c>
      <c r="N87" s="580">
        <v>13</v>
      </c>
      <c r="O87" s="710">
        <f t="shared" si="13"/>
        <v>4.9265624264198032E-2</v>
      </c>
      <c r="P87" s="710">
        <f t="shared" si="10"/>
        <v>346.09240936333947</v>
      </c>
      <c r="Q87" s="710">
        <f t="shared" si="14"/>
        <v>325.92918935444317</v>
      </c>
      <c r="R87" s="710">
        <f t="shared" si="17"/>
        <v>312.8077542123815</v>
      </c>
      <c r="S87" s="710">
        <f t="shared" si="18"/>
        <v>305.67805394746006</v>
      </c>
      <c r="T87" s="710">
        <f t="shared" si="11"/>
        <v>303.45276648125611</v>
      </c>
    </row>
    <row r="88" spans="2:20" s="580" customFormat="1">
      <c r="B88" s="580">
        <v>14</v>
      </c>
      <c r="C88" s="710">
        <f t="shared" si="12"/>
        <v>5.3055287669136343E-2</v>
      </c>
      <c r="D88" s="710">
        <f t="shared" si="1"/>
        <v>530.37567672233001</v>
      </c>
      <c r="E88" s="710">
        <f t="shared" si="2"/>
        <v>299.83083532403003</v>
      </c>
      <c r="F88" s="710">
        <f t="shared" si="3"/>
        <v>298.00874770317876</v>
      </c>
      <c r="G88" s="710">
        <f t="shared" si="4"/>
        <v>298.00002856755304</v>
      </c>
      <c r="H88" s="717">
        <f t="shared" si="5"/>
        <v>298.00000002115695</v>
      </c>
      <c r="I88" s="710">
        <f t="shared" si="6"/>
        <v>298.00000000514427</v>
      </c>
      <c r="J88" s="710">
        <f t="shared" si="7"/>
        <v>298.00000000110526</v>
      </c>
      <c r="K88" s="710">
        <f t="shared" si="8"/>
        <v>298.00000000021032</v>
      </c>
      <c r="L88" s="710">
        <f t="shared" si="9"/>
        <v>298.00000000006531</v>
      </c>
      <c r="N88" s="580">
        <v>14</v>
      </c>
      <c r="O88" s="710">
        <f t="shared" si="13"/>
        <v>5.3055287669136343E-2</v>
      </c>
      <c r="P88" s="710">
        <f t="shared" si="10"/>
        <v>347.90374349004492</v>
      </c>
      <c r="Q88" s="710">
        <f t="shared" si="14"/>
        <v>327.65630906913708</v>
      </c>
      <c r="R88" s="710">
        <f t="shared" si="17"/>
        <v>314.27733097838967</v>
      </c>
      <c r="S88" s="710">
        <f t="shared" si="18"/>
        <v>306.8809461394037</v>
      </c>
      <c r="T88" s="710">
        <f t="shared" si="11"/>
        <v>304.54410634583945</v>
      </c>
    </row>
    <row r="89" spans="2:20" s="580" customFormat="1">
      <c r="B89" s="580">
        <v>15</v>
      </c>
      <c r="C89" s="710">
        <f t="shared" si="12"/>
        <v>5.6844951074074654E-2</v>
      </c>
      <c r="D89" s="710">
        <f t="shared" si="1"/>
        <v>544.96965173678871</v>
      </c>
      <c r="E89" s="710">
        <f t="shared" si="2"/>
        <v>300.09942654798175</v>
      </c>
      <c r="F89" s="710">
        <f t="shared" si="3"/>
        <v>298.01087715839418</v>
      </c>
      <c r="G89" s="710">
        <f t="shared" si="4"/>
        <v>298.00003877299156</v>
      </c>
      <c r="H89" s="717">
        <f t="shared" si="5"/>
        <v>298.00000003115736</v>
      </c>
      <c r="I89" s="710">
        <f t="shared" si="6"/>
        <v>298.00000000808097</v>
      </c>
      <c r="J89" s="710">
        <f t="shared" si="7"/>
        <v>298.00000000187634</v>
      </c>
      <c r="K89" s="710">
        <f t="shared" si="8"/>
        <v>298.00000000039427</v>
      </c>
      <c r="L89" s="710">
        <f t="shared" si="9"/>
        <v>298.00000000013648</v>
      </c>
      <c r="N89" s="580">
        <v>15</v>
      </c>
      <c r="O89" s="710">
        <f t="shared" si="13"/>
        <v>5.6844951074074654E-2</v>
      </c>
      <c r="P89" s="710">
        <f t="shared" si="10"/>
        <v>349.65662260695905</v>
      </c>
      <c r="Q89" s="710">
        <f t="shared" si="14"/>
        <v>329.34091695785645</v>
      </c>
      <c r="R89" s="710">
        <f t="shared" si="17"/>
        <v>315.74466560242467</v>
      </c>
      <c r="S89" s="710">
        <f t="shared" si="18"/>
        <v>308.12188720201493</v>
      </c>
      <c r="T89" s="710">
        <f t="shared" si="11"/>
        <v>305.69011831095713</v>
      </c>
    </row>
    <row r="90" spans="2:20" s="580" customFormat="1">
      <c r="B90" s="580">
        <v>16</v>
      </c>
      <c r="C90" s="710">
        <f t="shared" si="12"/>
        <v>6.0634614479012965E-2</v>
      </c>
      <c r="D90" s="710">
        <f t="shared" si="1"/>
        <v>559.32001888851585</v>
      </c>
      <c r="E90" s="710">
        <f t="shared" si="2"/>
        <v>300.38452729278742</v>
      </c>
      <c r="F90" s="710">
        <f t="shared" si="3"/>
        <v>298.01331703344999</v>
      </c>
      <c r="G90" s="710">
        <f t="shared" si="4"/>
        <v>298.00005145511182</v>
      </c>
      <c r="H90" s="717">
        <f t="shared" si="5"/>
        <v>298.00000004452227</v>
      </c>
      <c r="I90" s="710">
        <f t="shared" si="6"/>
        <v>298.00000001221906</v>
      </c>
      <c r="J90" s="710">
        <f t="shared" si="7"/>
        <v>298.00000000303464</v>
      </c>
      <c r="K90" s="710">
        <f t="shared" si="8"/>
        <v>298.00000000069451</v>
      </c>
      <c r="L90" s="710">
        <f t="shared" si="9"/>
        <v>298.00000000026296</v>
      </c>
      <c r="N90" s="580">
        <v>16</v>
      </c>
      <c r="O90" s="710">
        <f t="shared" si="13"/>
        <v>6.0634614479012965E-2</v>
      </c>
      <c r="P90" s="710">
        <f t="shared" si="10"/>
        <v>351.3594206955778</v>
      </c>
      <c r="Q90" s="710">
        <f t="shared" si="14"/>
        <v>330.98897951614936</v>
      </c>
      <c r="R90" s="710">
        <f t="shared" si="17"/>
        <v>317.20976331570472</v>
      </c>
      <c r="S90" s="710">
        <f t="shared" si="18"/>
        <v>309.3950722016009</v>
      </c>
      <c r="T90" s="710">
        <f t="shared" si="11"/>
        <v>306.88264569280199</v>
      </c>
    </row>
    <row r="91" spans="2:20" s="580" customFormat="1">
      <c r="B91" s="580">
        <v>17</v>
      </c>
      <c r="C91" s="710">
        <f t="shared" si="12"/>
        <v>6.4424277883951275E-2</v>
      </c>
      <c r="D91" s="710">
        <f t="shared" si="1"/>
        <v>573.43089387169482</v>
      </c>
      <c r="E91" s="710">
        <f t="shared" si="2"/>
        <v>300.68581307746928</v>
      </c>
      <c r="F91" s="710">
        <f t="shared" si="3"/>
        <v>298.01608598947826</v>
      </c>
      <c r="G91" s="710">
        <f t="shared" si="4"/>
        <v>298.00006697262995</v>
      </c>
      <c r="H91" s="717">
        <f t="shared" si="5"/>
        <v>298.00000006199866</v>
      </c>
      <c r="I91" s="710">
        <f t="shared" si="6"/>
        <v>298.00000001788936</v>
      </c>
      <c r="J91" s="710">
        <f t="shared" si="7"/>
        <v>298.00000000471334</v>
      </c>
      <c r="K91" s="710">
        <f t="shared" si="8"/>
        <v>298.00000000116256</v>
      </c>
      <c r="L91" s="710">
        <f t="shared" si="9"/>
        <v>298.0000000004747</v>
      </c>
      <c r="N91" s="580">
        <v>17</v>
      </c>
      <c r="O91" s="710">
        <f t="shared" si="13"/>
        <v>6.4424277883951275E-2</v>
      </c>
      <c r="P91" s="710">
        <f t="shared" si="10"/>
        <v>353.01925151941583</v>
      </c>
      <c r="Q91" s="710">
        <f t="shared" si="14"/>
        <v>332.60559161385788</v>
      </c>
      <c r="R91" s="710">
        <f t="shared" si="17"/>
        <v>318.67266640919786</v>
      </c>
      <c r="S91" s="710">
        <f t="shared" si="18"/>
        <v>310.69554444060327</v>
      </c>
      <c r="T91" s="710">
        <f t="shared" si="11"/>
        <v>308.11468578257308</v>
      </c>
    </row>
    <row r="92" spans="2:20" s="580" customFormat="1">
      <c r="B92" s="580">
        <v>18</v>
      </c>
      <c r="C92" s="710">
        <f t="shared" si="12"/>
        <v>6.8213941288889579E-2</v>
      </c>
      <c r="D92" s="710">
        <f t="shared" si="1"/>
        <v>587.30632273988499</v>
      </c>
      <c r="E92" s="710">
        <f t="shared" si="2"/>
        <v>301.00296503814275</v>
      </c>
      <c r="F92" s="710">
        <f t="shared" si="3"/>
        <v>298.01920226316361</v>
      </c>
      <c r="G92" s="710">
        <f t="shared" si="4"/>
        <v>298.00008570533436</v>
      </c>
      <c r="H92" s="717">
        <f t="shared" si="5"/>
        <v>298.00000008442572</v>
      </c>
      <c r="I92" s="710">
        <f t="shared" si="6"/>
        <v>298.00000002547631</v>
      </c>
      <c r="J92" s="710">
        <f t="shared" si="7"/>
        <v>298.00000000707411</v>
      </c>
      <c r="K92" s="710">
        <f t="shared" si="8"/>
        <v>298.00000000186469</v>
      </c>
      <c r="L92" s="710">
        <f t="shared" si="9"/>
        <v>298.00000000081212</v>
      </c>
      <c r="N92" s="580">
        <v>18</v>
      </c>
      <c r="O92" s="710">
        <f t="shared" si="13"/>
        <v>6.8213941288889579E-2</v>
      </c>
      <c r="P92" s="710">
        <f t="shared" si="10"/>
        <v>354.64217117039226</v>
      </c>
      <c r="Q92" s="710">
        <f t="shared" si="14"/>
        <v>334.19510405697986</v>
      </c>
      <c r="R92" s="710">
        <f t="shared" si="17"/>
        <v>320.13343031783313</v>
      </c>
      <c r="S92" s="710">
        <f t="shared" si="18"/>
        <v>312.01907149029353</v>
      </c>
      <c r="T92" s="710">
        <f t="shared" si="11"/>
        <v>309.38023982002136</v>
      </c>
    </row>
    <row r="93" spans="2:20" s="580" customFormat="1">
      <c r="B93" s="580">
        <v>19</v>
      </c>
      <c r="C93" s="710">
        <f t="shared" si="12"/>
        <v>7.2003604693827897E-2</v>
      </c>
      <c r="D93" s="710">
        <f t="shared" si="1"/>
        <v>600.95028308469091</v>
      </c>
      <c r="E93" s="710">
        <f t="shared" si="2"/>
        <v>301.33566983254605</v>
      </c>
      <c r="F93" s="710">
        <f t="shared" si="3"/>
        <v>298.02268367436074</v>
      </c>
      <c r="G93" s="710">
        <f t="shared" si="4"/>
        <v>298.00010805353782</v>
      </c>
      <c r="H93" s="717">
        <f t="shared" si="5"/>
        <v>298.00000011273801</v>
      </c>
      <c r="I93" s="710">
        <f t="shared" si="6"/>
        <v>298.00000003542118</v>
      </c>
      <c r="J93" s="710">
        <f t="shared" si="7"/>
        <v>298.0000000103098</v>
      </c>
      <c r="K93" s="710">
        <f t="shared" si="8"/>
        <v>298.00000000288424</v>
      </c>
      <c r="L93" s="710">
        <f t="shared" si="9"/>
        <v>298.00000000132843</v>
      </c>
      <c r="N93" s="580">
        <v>19</v>
      </c>
      <c r="O93" s="710">
        <f t="shared" si="13"/>
        <v>7.2003604693827897E-2</v>
      </c>
      <c r="P93" s="710">
        <f t="shared" si="10"/>
        <v>356.23334191553579</v>
      </c>
      <c r="Q93" s="710">
        <f t="shared" si="14"/>
        <v>335.76123238826574</v>
      </c>
      <c r="R93" s="710">
        <f t="shared" si="17"/>
        <v>321.59211231786236</v>
      </c>
      <c r="S93" s="710">
        <f t="shared" si="18"/>
        <v>313.36203937137697</v>
      </c>
      <c r="T93" s="710">
        <f t="shared" si="11"/>
        <v>310.67417575653457</v>
      </c>
    </row>
    <row r="94" spans="2:20">
      <c r="B94" s="580">
        <v>20</v>
      </c>
      <c r="C94" s="710">
        <f t="shared" si="12"/>
        <v>7.5793268098766201E-2</v>
      </c>
      <c r="D94" s="710">
        <f t="shared" si="1"/>
        <v>614.36668519448108</v>
      </c>
      <c r="E94" s="710">
        <f t="shared" si="2"/>
        <v>301.68361954618712</v>
      </c>
      <c r="F94" s="710">
        <f t="shared" si="3"/>
        <v>298.0265476335818</v>
      </c>
      <c r="G94" s="710">
        <f t="shared" si="4"/>
        <v>298.00013443754017</v>
      </c>
      <c r="H94" s="717">
        <f t="shared" si="5"/>
        <v>298.00000014796865</v>
      </c>
      <c r="I94" s="710">
        <f t="shared" si="6"/>
        <v>298.0000000482255</v>
      </c>
      <c r="J94" s="710">
        <f t="shared" si="7"/>
        <v>298.00000001464758</v>
      </c>
      <c r="K94" s="710">
        <f t="shared" si="8"/>
        <v>298.00000000432391</v>
      </c>
      <c r="L94" s="710">
        <f t="shared" si="9"/>
        <v>298.00000000209155</v>
      </c>
      <c r="N94" s="580">
        <v>20</v>
      </c>
      <c r="O94" s="710">
        <f t="shared" si="13"/>
        <v>7.5793268098766201E-2</v>
      </c>
      <c r="P94" s="710">
        <f t="shared" si="10"/>
        <v>357.79716749079932</v>
      </c>
      <c r="Q94" s="710">
        <f t="shared" si="14"/>
        <v>337.30714973142869</v>
      </c>
      <c r="R94" s="710">
        <f t="shared" si="17"/>
        <v>323.04876649974818</v>
      </c>
      <c r="S94" s="710">
        <f t="shared" si="18"/>
        <v>314.72136221077858</v>
      </c>
      <c r="T94" s="710">
        <f t="shared" si="11"/>
        <v>311.99210643566232</v>
      </c>
    </row>
    <row r="95" spans="2:20">
      <c r="B95" s="580">
        <v>21</v>
      </c>
      <c r="C95" s="710">
        <f t="shared" si="12"/>
        <v>7.9582931503704518E-2</v>
      </c>
      <c r="D95" s="710">
        <f t="shared" si="1"/>
        <v>627.55937319349459</v>
      </c>
      <c r="E95" s="710">
        <f t="shared" si="2"/>
        <v>302.04651160008018</v>
      </c>
      <c r="F95" s="710">
        <f t="shared" si="3"/>
        <v>298.03081114935509</v>
      </c>
      <c r="G95" s="710">
        <f t="shared" si="4"/>
        <v>298.00016529710064</v>
      </c>
      <c r="H95" s="717">
        <f t="shared" si="5"/>
        <v>298.0000001912519</v>
      </c>
      <c r="I95" s="710">
        <f t="shared" si="6"/>
        <v>298.00000006445367</v>
      </c>
      <c r="J95" s="710">
        <f t="shared" si="7"/>
        <v>298.00000002035108</v>
      </c>
      <c r="K95" s="710">
        <f t="shared" si="8"/>
        <v>298.00000000630843</v>
      </c>
      <c r="L95" s="710">
        <f t="shared" si="9"/>
        <v>298.00000000318653</v>
      </c>
      <c r="N95" s="580">
        <v>21</v>
      </c>
      <c r="O95" s="710">
        <f t="shared" si="13"/>
        <v>7.9582931503704518E-2</v>
      </c>
      <c r="P95" s="710">
        <f t="shared" si="10"/>
        <v>359.33740629126885</v>
      </c>
      <c r="Q95" s="710">
        <f t="shared" si="14"/>
        <v>338.8355660422182</v>
      </c>
      <c r="R95" s="710">
        <f t="shared" si="17"/>
        <v>324.50344182043784</v>
      </c>
      <c r="S95" s="710">
        <f t="shared" si="18"/>
        <v>316.0944051035824</v>
      </c>
      <c r="T95" s="710">
        <f t="shared" si="11"/>
        <v>313.33028321921546</v>
      </c>
    </row>
    <row r="96" spans="2:20">
      <c r="B96" s="580">
        <v>22</v>
      </c>
      <c r="C96" s="710">
        <f t="shared" si="12"/>
        <v>8.3372594908642822E-2</v>
      </c>
      <c r="D96" s="710">
        <f t="shared" si="1"/>
        <v>640.53212616166752</v>
      </c>
      <c r="E96" s="710">
        <f t="shared" si="2"/>
        <v>302.42404866004551</v>
      </c>
      <c r="F96" s="710">
        <f t="shared" si="3"/>
        <v>298.03549083545732</v>
      </c>
      <c r="G96" s="710">
        <f t="shared" si="4"/>
        <v>298.0002010909202</v>
      </c>
      <c r="H96" s="717">
        <f t="shared" si="5"/>
        <v>298.00000024382581</v>
      </c>
      <c r="I96" s="710">
        <f t="shared" si="6"/>
        <v>298.00000008473614</v>
      </c>
      <c r="J96" s="710">
        <f t="shared" si="7"/>
        <v>298.00000002772379</v>
      </c>
      <c r="K96" s="710">
        <f t="shared" si="8"/>
        <v>298.00000000898694</v>
      </c>
      <c r="L96" s="710">
        <f t="shared" si="9"/>
        <v>298.00000000471783</v>
      </c>
      <c r="N96" s="580">
        <v>22</v>
      </c>
      <c r="O96" s="710">
        <f t="shared" si="13"/>
        <v>8.3372594908642822E-2</v>
      </c>
      <c r="P96" s="710">
        <f t="shared" si="10"/>
        <v>360.85726684166491</v>
      </c>
      <c r="Q96" s="710">
        <f t="shared" si="14"/>
        <v>340.34879576824238</v>
      </c>
      <c r="R96" s="710">
        <f t="shared" si="17"/>
        <v>325.95618162931692</v>
      </c>
      <c r="S96" s="710">
        <f t="shared" si="18"/>
        <v>317.47891824610639</v>
      </c>
      <c r="T96" s="710">
        <f t="shared" si="11"/>
        <v>314.68550395925428</v>
      </c>
    </row>
    <row r="97" spans="2:20">
      <c r="B97" s="580">
        <v>23</v>
      </c>
      <c r="C97" s="710">
        <f t="shared" si="12"/>
        <v>8.716225831358114E-2</v>
      </c>
      <c r="D97" s="710">
        <f t="shared" si="1"/>
        <v>653.28865923550518</v>
      </c>
      <c r="E97" s="710">
        <f t="shared" si="2"/>
        <v>302.81593854754595</v>
      </c>
      <c r="F97" s="710">
        <f t="shared" si="3"/>
        <v>298.04060291802233</v>
      </c>
      <c r="G97" s="710">
        <f t="shared" si="4"/>
        <v>298.00024229613376</v>
      </c>
      <c r="H97" s="717">
        <f t="shared" si="5"/>
        <v>298.00000030703461</v>
      </c>
      <c r="I97" s="710">
        <f t="shared" si="6"/>
        <v>298.00000010977237</v>
      </c>
      <c r="J97" s="710">
        <f t="shared" si="7"/>
        <v>298.00000003711148</v>
      </c>
      <c r="K97" s="710">
        <f t="shared" si="8"/>
        <v>298.00000001253539</v>
      </c>
      <c r="L97" s="710">
        <f t="shared" si="9"/>
        <v>298.00000000681177</v>
      </c>
      <c r="N97" s="580">
        <v>23</v>
      </c>
      <c r="O97" s="710">
        <f t="shared" si="13"/>
        <v>8.716225831358114E-2</v>
      </c>
      <c r="P97" s="710">
        <f t="shared" si="10"/>
        <v>362.35948872108003</v>
      </c>
      <c r="Q97" s="710">
        <f t="shared" si="14"/>
        <v>341.84881561882969</v>
      </c>
      <c r="R97" s="710">
        <f t="shared" si="17"/>
        <v>327.40702386643812</v>
      </c>
      <c r="S97" s="710">
        <f t="shared" si="18"/>
        <v>318.87298069125438</v>
      </c>
      <c r="T97" s="710">
        <f t="shared" si="11"/>
        <v>316.05503380705892</v>
      </c>
    </row>
    <row r="98" spans="2:20">
      <c r="B98" s="580">
        <v>24</v>
      </c>
      <c r="C98" s="710">
        <f t="shared" si="12"/>
        <v>9.0951921718519443E-2</v>
      </c>
      <c r="D98" s="710">
        <f t="shared" si="1"/>
        <v>665.83262469032161</v>
      </c>
      <c r="E98" s="710">
        <f t="shared" si="2"/>
        <v>303.22189415203343</v>
      </c>
      <c r="F98" s="710">
        <f t="shared" si="3"/>
        <v>298.04616324252731</v>
      </c>
      <c r="G98" s="710">
        <f t="shared" si="4"/>
        <v>298.00028940781152</v>
      </c>
      <c r="H98" s="717">
        <f t="shared" si="5"/>
        <v>298.000000382331</v>
      </c>
      <c r="I98" s="710">
        <f t="shared" si="6"/>
        <v>298.00000014033299</v>
      </c>
      <c r="J98" s="710">
        <f t="shared" si="7"/>
        <v>298.00000004890512</v>
      </c>
      <c r="K98" s="710">
        <f t="shared" si="8"/>
        <v>298.00000001715927</v>
      </c>
      <c r="L98" s="710">
        <f t="shared" si="9"/>
        <v>298.0000000096191</v>
      </c>
      <c r="N98" s="580">
        <v>24</v>
      </c>
      <c r="O98" s="710">
        <f t="shared" si="13"/>
        <v>9.0951921718519443E-2</v>
      </c>
      <c r="P98" s="710">
        <f t="shared" si="10"/>
        <v>363.84641136346636</v>
      </c>
      <c r="Q98" s="710">
        <f t="shared" si="14"/>
        <v>343.33731389358468</v>
      </c>
      <c r="R98" s="710">
        <f t="shared" si="17"/>
        <v>328.85600153759736</v>
      </c>
      <c r="S98" s="710">
        <f t="shared" si="18"/>
        <v>320.27495231946352</v>
      </c>
      <c r="T98" s="710">
        <f t="shared" si="11"/>
        <v>317.4365372815908</v>
      </c>
    </row>
    <row r="99" spans="2:20">
      <c r="B99" s="580">
        <v>25</v>
      </c>
      <c r="C99" s="710">
        <f t="shared" si="12"/>
        <v>9.4741585123457761E-2</v>
      </c>
      <c r="D99" s="710">
        <f t="shared" si="1"/>
        <v>678.16761300416078</v>
      </c>
      <c r="E99" s="710">
        <f t="shared" si="2"/>
        <v>303.6416333447807</v>
      </c>
      <c r="F99" s="710">
        <f t="shared" si="3"/>
        <v>298.05218728065933</v>
      </c>
      <c r="G99" s="710">
        <f t="shared" si="4"/>
        <v>298.0003429384704</v>
      </c>
      <c r="H99" s="717">
        <f t="shared" si="5"/>
        <v>298.00000047127821</v>
      </c>
      <c r="I99" s="710">
        <f t="shared" si="6"/>
        <v>298.0000001772629</v>
      </c>
      <c r="J99" s="710">
        <f t="shared" si="7"/>
        <v>298.00000006354315</v>
      </c>
      <c r="K99" s="710">
        <f t="shared" si="8"/>
        <v>298.00000002309611</v>
      </c>
      <c r="L99" s="710">
        <f t="shared" si="9"/>
        <v>298.00000001331745</v>
      </c>
      <c r="N99" s="580">
        <v>25</v>
      </c>
      <c r="O99" s="710">
        <f t="shared" si="13"/>
        <v>9.4741585123457761E-2</v>
      </c>
      <c r="P99" s="710">
        <f t="shared" si="10"/>
        <v>365.32003265524463</v>
      </c>
      <c r="Q99" s="710">
        <f t="shared" si="14"/>
        <v>344.81573260461028</v>
      </c>
      <c r="R99" s="710">
        <f t="shared" si="17"/>
        <v>330.30314327509399</v>
      </c>
      <c r="S99" s="710">
        <f t="shared" si="18"/>
        <v>321.68343282469976</v>
      </c>
      <c r="T99" s="710">
        <f t="shared" si="11"/>
        <v>318.82802010381198</v>
      </c>
    </row>
    <row r="100" spans="2:20">
      <c r="B100" s="580">
        <v>26</v>
      </c>
      <c r="C100" s="710">
        <f t="shared" si="12"/>
        <v>9.8531248528396065E-2</v>
      </c>
      <c r="D100" s="710">
        <f t="shared" si="1"/>
        <v>690.29715390371064</v>
      </c>
      <c r="E100" s="710">
        <f t="shared" si="2"/>
        <v>304.07487889417314</v>
      </c>
      <c r="F100" s="710">
        <f t="shared" si="3"/>
        <v>298.05869013706382</v>
      </c>
      <c r="G100" s="710">
        <f t="shared" si="4"/>
        <v>298.00040341759376</v>
      </c>
      <c r="H100" s="717">
        <f t="shared" si="5"/>
        <v>298.00000057555189</v>
      </c>
      <c r="I100" s="710">
        <f t="shared" si="6"/>
        <v>298.00000022148345</v>
      </c>
      <c r="J100" s="710">
        <f t="shared" si="7"/>
        <v>298.00000008151454</v>
      </c>
      <c r="K100" s="710">
        <f t="shared" si="8"/>
        <v>298.00000003061803</v>
      </c>
      <c r="L100" s="710">
        <f t="shared" si="9"/>
        <v>298.00000001811367</v>
      </c>
      <c r="N100" s="580">
        <v>26</v>
      </c>
      <c r="O100" s="710">
        <f t="shared" si="13"/>
        <v>9.8531248528396065E-2</v>
      </c>
      <c r="P100" s="710">
        <f t="shared" si="10"/>
        <v>366.78205889651804</v>
      </c>
      <c r="Q100" s="710">
        <f t="shared" si="14"/>
        <v>346.28530344593548</v>
      </c>
      <c r="R100" s="710">
        <f t="shared" si="17"/>
        <v>331.74847389522836</v>
      </c>
      <c r="S100" s="710">
        <f t="shared" si="18"/>
        <v>323.09722669063922</v>
      </c>
      <c r="T100" s="710">
        <f t="shared" si="11"/>
        <v>320.22777944706382</v>
      </c>
    </row>
    <row r="101" spans="2:20">
      <c r="B101" s="580">
        <v>27</v>
      </c>
      <c r="C101" s="710">
        <f t="shared" si="12"/>
        <v>0.10232091193333438</v>
      </c>
      <c r="D101" s="710">
        <f t="shared" si="1"/>
        <v>702.22471739251353</v>
      </c>
      <c r="E101" s="710">
        <f t="shared" si="2"/>
        <v>304.52135838243515</v>
      </c>
      <c r="F101" s="710">
        <f t="shared" si="3"/>
        <v>298.06568655597727</v>
      </c>
      <c r="G101" s="710">
        <f t="shared" si="4"/>
        <v>298.000471391161</v>
      </c>
      <c r="H101" s="717">
        <f t="shared" si="5"/>
        <v>298.0000006969421</v>
      </c>
      <c r="I101" s="710">
        <f t="shared" si="6"/>
        <v>298.00000027399506</v>
      </c>
      <c r="J101" s="710">
        <f t="shared" si="7"/>
        <v>298.00000010336106</v>
      </c>
      <c r="K101" s="710">
        <f t="shared" si="8"/>
        <v>298.00000004003437</v>
      </c>
      <c r="L101" s="710">
        <f t="shared" si="9"/>
        <v>298.00000002424673</v>
      </c>
      <c r="N101" s="580">
        <v>27</v>
      </c>
      <c r="O101" s="710">
        <f t="shared" si="13"/>
        <v>0.10232091193333438</v>
      </c>
      <c r="P101" s="710">
        <f t="shared" si="10"/>
        <v>368.23394742592961</v>
      </c>
      <c r="Q101" s="710">
        <f t="shared" si="14"/>
        <v>347.74707850928201</v>
      </c>
      <c r="R101" s="710">
        <f t="shared" si="17"/>
        <v>333.19201491425468</v>
      </c>
      <c r="S101" s="710">
        <f t="shared" si="18"/>
        <v>324.51531328202526</v>
      </c>
      <c r="T101" s="710">
        <f t="shared" si="11"/>
        <v>321.63436141315862</v>
      </c>
    </row>
    <row r="102" spans="2:20">
      <c r="B102" s="580">
        <v>28</v>
      </c>
      <c r="C102" s="710">
        <f t="shared" si="12"/>
        <v>0.10611057533827269</v>
      </c>
      <c r="D102" s="710">
        <f t="shared" si="1"/>
        <v>713.95371476177399</v>
      </c>
      <c r="E102" s="710">
        <f t="shared" si="2"/>
        <v>304.98080412376783</v>
      </c>
      <c r="F102" s="710">
        <f t="shared" si="3"/>
        <v>298.07319092774623</v>
      </c>
      <c r="G102" s="710">
        <f t="shared" si="4"/>
        <v>298.00054742118562</v>
      </c>
      <c r="H102" s="717">
        <f t="shared" si="5"/>
        <v>298.00000083735483</v>
      </c>
      <c r="I102" s="710">
        <f t="shared" si="6"/>
        <v>298.00000033587918</v>
      </c>
      <c r="J102" s="710">
        <f t="shared" si="7"/>
        <v>298.00000012968002</v>
      </c>
      <c r="K102" s="710">
        <f t="shared" si="8"/>
        <v>298.00000005169414</v>
      </c>
      <c r="L102" s="710">
        <f t="shared" si="9"/>
        <v>298.00000003199006</v>
      </c>
      <c r="N102" s="580">
        <v>28</v>
      </c>
      <c r="O102" s="710">
        <f t="shared" si="13"/>
        <v>0.10611057533827269</v>
      </c>
      <c r="P102" s="710">
        <f t="shared" si="10"/>
        <v>369.67694300023857</v>
      </c>
      <c r="Q102" s="710">
        <f t="shared" si="14"/>
        <v>349.20195651371353</v>
      </c>
      <c r="R102" s="710">
        <f t="shared" si="17"/>
        <v>334.63378500920203</v>
      </c>
      <c r="S102" s="710">
        <f t="shared" si="18"/>
        <v>325.93682130407251</v>
      </c>
      <c r="T102" s="710">
        <f t="shared" si="11"/>
        <v>323.04652469857302</v>
      </c>
    </row>
    <row r="103" spans="2:20">
      <c r="B103" s="580">
        <v>29</v>
      </c>
      <c r="C103" s="710">
        <f t="shared" si="12"/>
        <v>0.109900238743211</v>
      </c>
      <c r="D103" s="710">
        <f t="shared" si="1"/>
        <v>725.48749958405745</v>
      </c>
      <c r="E103" s="710">
        <f t="shared" si="2"/>
        <v>305.45295308387318</v>
      </c>
      <c r="F103" s="710">
        <f t="shared" si="3"/>
        <v>298.08121729523367</v>
      </c>
      <c r="G103" s="710">
        <f t="shared" si="4"/>
        <v>298.00063208526211</v>
      </c>
      <c r="H103" s="717">
        <f t="shared" si="5"/>
        <v>298.00000099881379</v>
      </c>
      <c r="I103" s="710">
        <f t="shared" si="6"/>
        <v>298.00000040830088</v>
      </c>
      <c r="J103" s="710">
        <f t="shared" si="7"/>
        <v>298.00000016112654</v>
      </c>
      <c r="K103" s="710">
        <f t="shared" si="8"/>
        <v>298.00000006598873</v>
      </c>
      <c r="L103" s="710">
        <f t="shared" si="9"/>
        <v>298.00000004165423</v>
      </c>
      <c r="N103" s="580">
        <v>29</v>
      </c>
      <c r="O103" s="710">
        <f t="shared" si="13"/>
        <v>0.109900238743211</v>
      </c>
      <c r="P103" s="710">
        <f t="shared" si="10"/>
        <v>371.11210885065998</v>
      </c>
      <c r="Q103" s="710">
        <f t="shared" si="14"/>
        <v>350.65070520447983</v>
      </c>
      <c r="R103" s="710">
        <f t="shared" si="17"/>
        <v>336.07380042164891</v>
      </c>
      <c r="S103" s="710">
        <f t="shared" si="18"/>
        <v>327.36100699194674</v>
      </c>
      <c r="T103" s="710">
        <f t="shared" si="11"/>
        <v>324.46320955668915</v>
      </c>
    </row>
    <row r="104" spans="2:20">
      <c r="B104" s="580">
        <v>30</v>
      </c>
      <c r="C104" s="710">
        <f t="shared" si="12"/>
        <v>0.11368990214814931</v>
      </c>
      <c r="D104" s="710">
        <f t="shared" si="1"/>
        <v>736.82936869016999</v>
      </c>
      <c r="E104" s="710">
        <f t="shared" si="2"/>
        <v>305.93754680084209</v>
      </c>
      <c r="F104" s="710">
        <f t="shared" si="3"/>
        <v>298.0897793601161</v>
      </c>
      <c r="G104" s="710">
        <f t="shared" si="4"/>
        <v>298.00072597612143</v>
      </c>
      <c r="H104" s="717">
        <f t="shared" si="5"/>
        <v>298.00000118346156</v>
      </c>
      <c r="I104" s="710">
        <f t="shared" si="6"/>
        <v>298.00000049251059</v>
      </c>
      <c r="J104" s="710">
        <f t="shared" si="7"/>
        <v>298.0000001984161</v>
      </c>
      <c r="K104" s="710">
        <f t="shared" si="8"/>
        <v>298.00000008335445</v>
      </c>
      <c r="L104" s="710">
        <f t="shared" si="9"/>
        <v>298.0000000535893</v>
      </c>
      <c r="N104" s="580">
        <v>30</v>
      </c>
      <c r="O104" s="710">
        <f t="shared" si="13"/>
        <v>0.11368990214814931</v>
      </c>
      <c r="P104" s="710">
        <f t="shared" si="10"/>
        <v>372.54035319844388</v>
      </c>
      <c r="Q104" s="710">
        <f t="shared" si="14"/>
        <v>352.09398048058932</v>
      </c>
      <c r="R104" s="710">
        <f t="shared" si="17"/>
        <v>337.51207530772928</v>
      </c>
      <c r="S104" s="710">
        <f t="shared" si="18"/>
        <v>328.78723548554535</v>
      </c>
      <c r="T104" s="710">
        <f t="shared" si="11"/>
        <v>325.88351128768659</v>
      </c>
    </row>
    <row r="105" spans="2:20">
      <c r="B105" s="580">
        <v>31</v>
      </c>
      <c r="C105" s="710">
        <f t="shared" si="12"/>
        <v>0.11747956555308763</v>
      </c>
      <c r="D105" s="710">
        <f t="shared" si="1"/>
        <v>747.98256312950355</v>
      </c>
      <c r="E105" s="710">
        <f t="shared" si="2"/>
        <v>306.43433130738231</v>
      </c>
      <c r="F105" s="710">
        <f t="shared" si="3"/>
        <v>298.09889048907183</v>
      </c>
      <c r="G105" s="710">
        <f t="shared" si="4"/>
        <v>298.00082970119496</v>
      </c>
      <c r="H105" s="717">
        <f t="shared" si="5"/>
        <v>298.00000139356149</v>
      </c>
      <c r="I105" s="710">
        <f t="shared" si="6"/>
        <v>298.00000058984648</v>
      </c>
      <c r="J105" s="710">
        <f t="shared" si="7"/>
        <v>298.00000024232702</v>
      </c>
      <c r="K105" s="710">
        <f t="shared" si="8"/>
        <v>298.00000010427487</v>
      </c>
      <c r="L105" s="710">
        <f t="shared" si="9"/>
        <v>298.00000006818783</v>
      </c>
      <c r="N105" s="580">
        <v>31</v>
      </c>
      <c r="O105" s="710">
        <f t="shared" si="13"/>
        <v>0.11747956555308763</v>
      </c>
      <c r="P105" s="710">
        <f t="shared" si="10"/>
        <v>373.9624518954015</v>
      </c>
      <c r="Q105" s="710">
        <f t="shared" si="14"/>
        <v>353.53234272889466</v>
      </c>
      <c r="R105" s="710">
        <f t="shared" si="17"/>
        <v>338.94862203965897</v>
      </c>
      <c r="S105" s="710">
        <f t="shared" si="18"/>
        <v>330.21496492437495</v>
      </c>
      <c r="T105" s="710">
        <f t="shared" si="11"/>
        <v>327.30665759741549</v>
      </c>
    </row>
    <row r="106" spans="2:20">
      <c r="B106" s="580">
        <v>32</v>
      </c>
      <c r="C106" s="710">
        <f t="shared" si="12"/>
        <v>0.12126922895802593</v>
      </c>
      <c r="D106" s="710">
        <f t="shared" si="1"/>
        <v>758.95026911412663</v>
      </c>
      <c r="E106" s="710">
        <f t="shared" si="2"/>
        <v>306.94305705436449</v>
      </c>
      <c r="F106" s="710">
        <f t="shared" si="3"/>
        <v>298.10856371986324</v>
      </c>
      <c r="G106" s="710">
        <f t="shared" si="4"/>
        <v>298.00094388218679</v>
      </c>
      <c r="H106" s="717">
        <f t="shared" si="5"/>
        <v>298.00000163149849</v>
      </c>
      <c r="I106" s="710">
        <f t="shared" si="6"/>
        <v>298.00000070173633</v>
      </c>
      <c r="J106" s="710">
        <f t="shared" si="7"/>
        <v>298.0000002937025</v>
      </c>
      <c r="K106" s="710">
        <f t="shared" si="8"/>
        <v>298.00000012928353</v>
      </c>
      <c r="L106" s="710">
        <f t="shared" si="9"/>
        <v>298.00000008588677</v>
      </c>
      <c r="N106" s="580">
        <v>32</v>
      </c>
      <c r="O106" s="710">
        <f t="shared" si="13"/>
        <v>0.12126922895802593</v>
      </c>
      <c r="P106" s="710">
        <f t="shared" si="10"/>
        <v>375.37906775660349</v>
      </c>
      <c r="Q106" s="710">
        <f t="shared" si="14"/>
        <v>354.96627077267954</v>
      </c>
      <c r="R106" s="710">
        <f t="shared" si="17"/>
        <v>340.3834514645639</v>
      </c>
      <c r="S106" s="710">
        <f t="shared" si="18"/>
        <v>331.64373286526859</v>
      </c>
      <c r="T106" s="710">
        <f t="shared" si="11"/>
        <v>328.73198926151298</v>
      </c>
    </row>
    <row r="107" spans="2:20">
      <c r="B107" s="580">
        <v>33</v>
      </c>
      <c r="C107" s="710">
        <f t="shared" si="12"/>
        <v>0.12505889236296425</v>
      </c>
      <c r="D107" s="710">
        <f t="shared" ref="D107:D138" si="19">(1-2*FoAb-2*FoAb*BiCombAb)*D106+2*FoAb*E106+2*FoAb*BiCombAb*Tcomb</f>
        <v>769.73561894689522</v>
      </c>
      <c r="E107" s="710">
        <f t="shared" ref="E107:E138" si="20">FoAb*D106+(1-2*FoAb)*E106+FoAb*F106</f>
        <v>307.4634788356633</v>
      </c>
      <c r="F107" s="710">
        <f t="shared" ref="F107:F138" si="21">FoAb*E106+(1-2*FoAb)*F106+FoAb*G106</f>
        <v>298.11881176731401</v>
      </c>
      <c r="G107" s="710">
        <f t="shared" ref="G107:G138" si="22">FoAb*F106+(1-2*FoAb)*G106+FoAb*H106</f>
        <v>298.00106915465392</v>
      </c>
      <c r="H107" s="717">
        <f t="shared" ref="H107:H138" si="23">_FoN1*G106+(1-_FoN1-_FoN2)*H106+_FoN2*I106</f>
        <v>298.00000189978061</v>
      </c>
      <c r="I107" s="710">
        <f t="shared" ref="I107:I138" si="24">FoCase*H106+(1-2*FoCase)*I106+FoCase*J106</f>
        <v>298.00000082969922</v>
      </c>
      <c r="J107" s="710">
        <f t="shared" ref="J107:J138" si="25">FoCase*I106+(1-2*FoCase)*J106+FoCase*K106</f>
        <v>298.00000035345329</v>
      </c>
      <c r="K107" s="710">
        <f t="shared" ref="K107:K138" si="26">FoCase*J106+(1-2*FoCase)*K106+FoCase*L106</f>
        <v>298.00000015896632</v>
      </c>
      <c r="L107" s="710">
        <f t="shared" ref="L107:L138" si="27">(1-2*FoCase-2*FoCase*BiAtmCase)*L106+2*FoCase*K106+2*FoCase*BiAtmCase*Tatm</f>
        <v>298.00000010717059</v>
      </c>
      <c r="N107" s="580">
        <v>33</v>
      </c>
      <c r="O107" s="710">
        <f t="shared" si="13"/>
        <v>0.12505889236296425</v>
      </c>
      <c r="P107" s="710">
        <f t="shared" ref="P107:P138" si="28">(1-2*FoCase-2*FoCase*BiCombCase)*P106+2*FoCase*Q106+2*FoCase*BiCombCase*Tcomb</f>
        <v>376.79076706899389</v>
      </c>
      <c r="Q107" s="710">
        <f t="shared" si="14"/>
        <v>356.39617378314171</v>
      </c>
      <c r="R107" s="710">
        <f t="shared" si="17"/>
        <v>341.81657312618631</v>
      </c>
      <c r="S107" s="710">
        <f t="shared" si="18"/>
        <v>333.07314468370498</v>
      </c>
      <c r="T107" s="710">
        <f t="shared" ref="T107:T138" si="29">(1-2*FoCase-2*FoCase*BiAtmCase)*T106+2*FoCase*S106+2*FoCase*BiAtmCase*Tatm</f>
        <v>330.15894361271324</v>
      </c>
    </row>
    <row r="108" spans="2:20">
      <c r="B108" s="580">
        <v>34</v>
      </c>
      <c r="C108" s="710">
        <f t="shared" si="12"/>
        <v>0.12884855576790255</v>
      </c>
      <c r="D108" s="710">
        <f t="shared" si="19"/>
        <v>780.34169193385526</v>
      </c>
      <c r="E108" s="710">
        <f t="shared" si="20"/>
        <v>307.99535571427208</v>
      </c>
      <c r="F108" s="710">
        <f t="shared" si="21"/>
        <v>298.12964702918424</v>
      </c>
      <c r="G108" s="710">
        <f t="shared" si="22"/>
        <v>298.00120616759483</v>
      </c>
      <c r="H108" s="717">
        <f t="shared" si="23"/>
        <v>298.00000220104005</v>
      </c>
      <c r="I108" s="710">
        <f t="shared" si="24"/>
        <v>298.00000097534763</v>
      </c>
      <c r="J108" s="710">
        <f t="shared" si="25"/>
        <v>298.00000042255954</v>
      </c>
      <c r="K108" s="710">
        <f t="shared" si="26"/>
        <v>298.00000019396379</v>
      </c>
      <c r="L108" s="710">
        <f t="shared" si="27"/>
        <v>298.00000013257346</v>
      </c>
      <c r="N108" s="580">
        <v>34</v>
      </c>
      <c r="O108" s="710">
        <f t="shared" si="13"/>
        <v>0.12884855576790255</v>
      </c>
      <c r="P108" s="710">
        <f t="shared" si="28"/>
        <v>378.19803368869236</v>
      </c>
      <c r="Q108" s="710">
        <f t="shared" ref="Q108:Q139" si="30">FoCase*P107+(1-2*FoCase)*Q107+FoCase*R107</f>
        <v>357.82240145128145</v>
      </c>
      <c r="R108" s="710">
        <f t="shared" si="17"/>
        <v>343.24799545455659</v>
      </c>
      <c r="S108" s="710">
        <f t="shared" si="18"/>
        <v>334.5028636690364</v>
      </c>
      <c r="T108" s="710">
        <f t="shared" si="29"/>
        <v>331.58704043937922</v>
      </c>
    </row>
    <row r="109" spans="2:20">
      <c r="B109" s="580">
        <v>35</v>
      </c>
      <c r="C109" s="710">
        <f t="shared" si="12"/>
        <v>0.13263821917284085</v>
      </c>
      <c r="D109" s="710">
        <f t="shared" si="19"/>
        <v>790.77151528120135</v>
      </c>
      <c r="E109" s="710">
        <f t="shared" si="20"/>
        <v>308.53845094966931</v>
      </c>
      <c r="F109" s="710">
        <f t="shared" si="21"/>
        <v>298.14108159194404</v>
      </c>
      <c r="G109" s="710">
        <f t="shared" si="22"/>
        <v>298.00135558304567</v>
      </c>
      <c r="H109" s="717">
        <f t="shared" si="23"/>
        <v>298.00000253803404</v>
      </c>
      <c r="I109" s="710">
        <f t="shared" si="24"/>
        <v>298.00000114038909</v>
      </c>
      <c r="J109" s="710">
        <f t="shared" si="25"/>
        <v>298.00000050207331</v>
      </c>
      <c r="K109" s="710">
        <f t="shared" si="26"/>
        <v>298.00000023497375</v>
      </c>
      <c r="L109" s="710">
        <f t="shared" si="27"/>
        <v>298.00000016268172</v>
      </c>
      <c r="N109" s="580">
        <v>35</v>
      </c>
      <c r="O109" s="710">
        <f t="shared" si="13"/>
        <v>0.13263821917284085</v>
      </c>
      <c r="P109" s="710">
        <f t="shared" si="28"/>
        <v>379.60128107930905</v>
      </c>
      <c r="Q109" s="710">
        <f t="shared" si="30"/>
        <v>359.24525267425446</v>
      </c>
      <c r="R109" s="710">
        <f t="shared" si="17"/>
        <v>344.67772592813947</v>
      </c>
      <c r="S109" s="710">
        <f t="shared" si="18"/>
        <v>335.93260256624171</v>
      </c>
      <c r="T109" s="710">
        <f t="shared" si="29"/>
        <v>333.01586994328079</v>
      </c>
    </row>
    <row r="110" spans="2:20">
      <c r="B110" s="580">
        <v>36</v>
      </c>
      <c r="C110" s="710">
        <f t="shared" si="12"/>
        <v>0.13642788257777916</v>
      </c>
      <c r="D110" s="710">
        <f t="shared" si="19"/>
        <v>801.02806497705433</v>
      </c>
      <c r="E110" s="710">
        <f t="shared" si="20"/>
        <v>309.09253192641569</v>
      </c>
      <c r="F110" s="710">
        <f t="shared" si="21"/>
        <v>298.1531272364478</v>
      </c>
      <c r="G110" s="710">
        <f t="shared" si="22"/>
        <v>298.00151807568409</v>
      </c>
      <c r="H110" s="717">
        <f t="shared" si="23"/>
        <v>298.00000291364626</v>
      </c>
      <c r="I110" s="710">
        <f t="shared" si="24"/>
        <v>298.00000132662768</v>
      </c>
      <c r="J110" s="710">
        <f t="shared" si="25"/>
        <v>298.00000059312049</v>
      </c>
      <c r="K110" s="710">
        <f t="shared" si="26"/>
        <v>298.00000028275366</v>
      </c>
      <c r="L110" s="710">
        <f t="shared" si="27"/>
        <v>298.00000019813632</v>
      </c>
      <c r="N110" s="580">
        <v>36</v>
      </c>
      <c r="O110" s="710">
        <f t="shared" si="13"/>
        <v>0.13642788257777916</v>
      </c>
      <c r="P110" s="710">
        <f t="shared" si="28"/>
        <v>381.00086259205852</v>
      </c>
      <c r="Q110" s="710">
        <f t="shared" si="30"/>
        <v>360.664982973142</v>
      </c>
      <c r="R110" s="710">
        <f t="shared" si="17"/>
        <v>346.1057712123889</v>
      </c>
      <c r="S110" s="710">
        <f t="shared" si="18"/>
        <v>337.36211635294762</v>
      </c>
      <c r="T110" s="710">
        <f t="shared" si="29"/>
        <v>334.44508245596899</v>
      </c>
    </row>
    <row r="111" spans="2:20">
      <c r="B111" s="580">
        <v>37</v>
      </c>
      <c r="C111" s="710">
        <f t="shared" si="12"/>
        <v>0.14021754598271749</v>
      </c>
      <c r="D111" s="710">
        <f t="shared" si="19"/>
        <v>811.1142666583138</v>
      </c>
      <c r="E111" s="710">
        <f t="shared" si="20"/>
        <v>309.65737008396138</v>
      </c>
      <c r="F111" s="710">
        <f t="shared" si="21"/>
        <v>298.16579544351106</v>
      </c>
      <c r="G111" s="710">
        <f t="shared" si="22"/>
        <v>298.00169433244105</v>
      </c>
      <c r="H111" s="717">
        <f t="shared" si="23"/>
        <v>298.0000033308873</v>
      </c>
      <c r="I111" s="710">
        <f t="shared" si="24"/>
        <v>298.00000153596608</v>
      </c>
      <c r="J111" s="710">
        <f t="shared" si="25"/>
        <v>298.00000069690299</v>
      </c>
      <c r="K111" s="710">
        <f t="shared" si="26"/>
        <v>298.00000033812262</v>
      </c>
      <c r="L111" s="710">
        <f t="shared" si="27"/>
        <v>298.00000023963531</v>
      </c>
      <c r="N111" s="580">
        <v>37</v>
      </c>
      <c r="O111" s="710">
        <f t="shared" si="13"/>
        <v>0.14021754598271749</v>
      </c>
      <c r="P111" s="710">
        <f t="shared" si="28"/>
        <v>382.39708024449072</v>
      </c>
      <c r="Q111" s="710">
        <f t="shared" si="30"/>
        <v>362.08181082740697</v>
      </c>
      <c r="R111" s="710">
        <f t="shared" si="17"/>
        <v>347.53213727811266</v>
      </c>
      <c r="S111" s="710">
        <f t="shared" si="18"/>
        <v>338.79119607131759</v>
      </c>
      <c r="T111" s="710">
        <f t="shared" si="29"/>
        <v>335.8743796569575</v>
      </c>
    </row>
    <row r="112" spans="2:20">
      <c r="B112" s="580">
        <v>38</v>
      </c>
      <c r="C112" s="710">
        <f t="shared" si="12"/>
        <v>0.14400720938765579</v>
      </c>
      <c r="D112" s="710">
        <f t="shared" si="19"/>
        <v>821.03299646283858</v>
      </c>
      <c r="E112" s="710">
        <f t="shared" si="20"/>
        <v>310.23274084764233</v>
      </c>
      <c r="F112" s="710">
        <f t="shared" si="21"/>
        <v>298.1790973993912</v>
      </c>
      <c r="G112" s="710">
        <f t="shared" si="22"/>
        <v>298.00188505211969</v>
      </c>
      <c r="H112" s="717">
        <f t="shared" si="23"/>
        <v>298.00000379289582</v>
      </c>
      <c r="I112" s="710">
        <f t="shared" si="24"/>
        <v>298.00000177040681</v>
      </c>
      <c r="J112" s="710">
        <f t="shared" si="25"/>
        <v>298.00000081470063</v>
      </c>
      <c r="K112" s="710">
        <f t="shared" si="26"/>
        <v>298.00000040196403</v>
      </c>
      <c r="L112" s="710">
        <f t="shared" si="27"/>
        <v>298.00000028793619</v>
      </c>
      <c r="N112" s="580">
        <v>38</v>
      </c>
      <c r="O112" s="710">
        <f t="shared" si="13"/>
        <v>0.14400720938765579</v>
      </c>
      <c r="P112" s="710">
        <f t="shared" si="28"/>
        <v>383.79019221712599</v>
      </c>
      <c r="Q112" s="710">
        <f t="shared" si="30"/>
        <v>363.49592308424633</v>
      </c>
      <c r="R112" s="710">
        <f t="shared" si="17"/>
        <v>348.95682950257424</v>
      </c>
      <c r="S112" s="710">
        <f t="shared" si="18"/>
        <v>340.21966356075023</v>
      </c>
      <c r="T112" s="710">
        <f t="shared" si="29"/>
        <v>337.3035070744059</v>
      </c>
    </row>
    <row r="113" spans="2:20">
      <c r="B113" s="580">
        <v>39</v>
      </c>
      <c r="C113" s="710">
        <f t="shared" si="12"/>
        <v>0.1477968727925941</v>
      </c>
      <c r="D113" s="710">
        <f t="shared" si="19"/>
        <v>830.78708186720326</v>
      </c>
      <c r="E113" s="710">
        <f t="shared" si="20"/>
        <v>310.81842356084559</v>
      </c>
      <c r="F113" s="710">
        <f t="shared" si="21"/>
        <v>298.19304400117397</v>
      </c>
      <c r="G113" s="710">
        <f t="shared" si="22"/>
        <v>298.00209094502173</v>
      </c>
      <c r="H113" s="717">
        <f t="shared" si="23"/>
        <v>298.00000430293932</v>
      </c>
      <c r="I113" s="710">
        <f t="shared" si="24"/>
        <v>298.00000203205377</v>
      </c>
      <c r="J113" s="710">
        <f t="shared" si="25"/>
        <v>298.00000094787333</v>
      </c>
      <c r="K113" s="710">
        <f t="shared" si="26"/>
        <v>298.00000047522747</v>
      </c>
      <c r="L113" s="710">
        <f t="shared" si="27"/>
        <v>298.00000034385806</v>
      </c>
      <c r="N113" s="580">
        <v>39</v>
      </c>
      <c r="O113" s="710">
        <f t="shared" si="13"/>
        <v>0.1477968727925941</v>
      </c>
      <c r="P113" s="710">
        <f t="shared" si="28"/>
        <v>385.18041925524767</v>
      </c>
      <c r="Q113" s="710">
        <f t="shared" si="30"/>
        <v>364.90747957794576</v>
      </c>
      <c r="R113" s="710">
        <f t="shared" si="17"/>
        <v>350.37985275584123</v>
      </c>
      <c r="S113" s="710">
        <f t="shared" si="18"/>
        <v>341.64736695983146</v>
      </c>
      <c r="T113" s="710">
        <f t="shared" si="29"/>
        <v>338.7322476810146</v>
      </c>
    </row>
    <row r="114" spans="2:20">
      <c r="B114" s="580">
        <v>40</v>
      </c>
      <c r="C114" s="710">
        <f t="shared" si="12"/>
        <v>0.1515865361975324</v>
      </c>
      <c r="D114" s="710">
        <f t="shared" si="19"/>
        <v>840.37930251027512</v>
      </c>
      <c r="E114" s="710">
        <f t="shared" si="20"/>
        <v>311.41420141832475</v>
      </c>
      <c r="F114" s="710">
        <f t="shared" si="21"/>
        <v>298.20764586206695</v>
      </c>
      <c r="G114" s="710">
        <f t="shared" si="22"/>
        <v>298.002312732581</v>
      </c>
      <c r="H114" s="717">
        <f t="shared" si="23"/>
        <v>298.00000486441479</v>
      </c>
      <c r="I114" s="710">
        <f t="shared" si="24"/>
        <v>298.00000232311373</v>
      </c>
      <c r="J114" s="710">
        <f t="shared" si="25"/>
        <v>298.00000109786276</v>
      </c>
      <c r="K114" s="710">
        <f t="shared" si="26"/>
        <v>298.00000055893145</v>
      </c>
      <c r="L114" s="710">
        <f t="shared" si="27"/>
        <v>298.00000040828417</v>
      </c>
      <c r="N114" s="580">
        <v>40</v>
      </c>
      <c r="O114" s="710">
        <f t="shared" si="13"/>
        <v>0.1515865361975324</v>
      </c>
      <c r="P114" s="710">
        <f t="shared" si="28"/>
        <v>386.56795013575186</v>
      </c>
      <c r="Q114" s="710">
        <f t="shared" si="30"/>
        <v>366.31661707460944</v>
      </c>
      <c r="R114" s="710">
        <f t="shared" si="17"/>
        <v>351.80121147452911</v>
      </c>
      <c r="S114" s="710">
        <f t="shared" si="18"/>
        <v>343.07417686519574</v>
      </c>
      <c r="T114" s="710">
        <f t="shared" si="29"/>
        <v>340.16041642518979</v>
      </c>
    </row>
    <row r="115" spans="2:20">
      <c r="B115" s="580">
        <v>41</v>
      </c>
      <c r="C115" s="710">
        <f t="shared" si="12"/>
        <v>0.15537619960247073</v>
      </c>
      <c r="D115" s="710">
        <f t="shared" si="19"/>
        <v>849.81239100285165</v>
      </c>
      <c r="E115" s="710">
        <f t="shared" si="20"/>
        <v>312.01986140064463</v>
      </c>
      <c r="F115" s="710">
        <f t="shared" si="21"/>
        <v>298.22291331660216</v>
      </c>
      <c r="G115" s="710">
        <f t="shared" si="22"/>
        <v>298.00255114700428</v>
      </c>
      <c r="H115" s="717">
        <f t="shared" si="23"/>
        <v>298.00000548084944</v>
      </c>
      <c r="I115" s="710">
        <f t="shared" si="24"/>
        <v>298.00000264589778</v>
      </c>
      <c r="J115" s="710">
        <f t="shared" si="25"/>
        <v>298.00000126619454</v>
      </c>
      <c r="K115" s="710">
        <f t="shared" si="26"/>
        <v>298.00000065416486</v>
      </c>
      <c r="L115" s="710">
        <f t="shared" si="27"/>
        <v>298.0000004821639</v>
      </c>
      <c r="N115" s="580">
        <v>41</v>
      </c>
      <c r="O115" s="710">
        <f t="shared" si="13"/>
        <v>0.15537619960247073</v>
      </c>
      <c r="P115" s="710">
        <f t="shared" si="28"/>
        <v>387.95294633559865</v>
      </c>
      <c r="Q115" s="710">
        <f t="shared" si="30"/>
        <v>367.7234526407899</v>
      </c>
      <c r="R115" s="710">
        <f t="shared" si="17"/>
        <v>353.22090972477906</v>
      </c>
      <c r="S115" s="710">
        <f t="shared" si="18"/>
        <v>344.49998305135938</v>
      </c>
      <c r="T115" s="710">
        <f t="shared" si="29"/>
        <v>341.58785556089111</v>
      </c>
    </row>
    <row r="116" spans="2:20">
      <c r="B116" s="580">
        <v>42</v>
      </c>
      <c r="C116" s="710">
        <f t="shared" si="12"/>
        <v>0.15916586300740904</v>
      </c>
      <c r="D116" s="710">
        <f t="shared" si="19"/>
        <v>859.08903372359418</v>
      </c>
      <c r="E116" s="710">
        <f t="shared" si="20"/>
        <v>312.63519420973716</v>
      </c>
      <c r="F116" s="710">
        <f t="shared" si="21"/>
        <v>298.23885642574902</v>
      </c>
      <c r="G116" s="710">
        <f t="shared" si="22"/>
        <v>298.00280693091861</v>
      </c>
      <c r="H116" s="717">
        <f t="shared" si="23"/>
        <v>298.00000615590142</v>
      </c>
      <c r="I116" s="710">
        <f t="shared" si="24"/>
        <v>298.00000300282261</v>
      </c>
      <c r="J116" s="710">
        <f t="shared" si="25"/>
        <v>298.00000145447979</v>
      </c>
      <c r="K116" s="710">
        <f t="shared" si="26"/>
        <v>298.00000076208948</v>
      </c>
      <c r="L116" s="710">
        <f t="shared" si="27"/>
        <v>298.0000005665151</v>
      </c>
      <c r="N116" s="580">
        <v>42</v>
      </c>
      <c r="O116" s="710">
        <f t="shared" si="13"/>
        <v>0.15916586300740904</v>
      </c>
      <c r="P116" s="710">
        <f t="shared" si="28"/>
        <v>389.33554601846777</v>
      </c>
      <c r="Q116" s="710">
        <f t="shared" si="30"/>
        <v>369.12808652015315</v>
      </c>
      <c r="R116" s="710">
        <f t="shared" si="17"/>
        <v>354.6389512560396</v>
      </c>
      <c r="S116" s="710">
        <f t="shared" si="18"/>
        <v>345.92469166959967</v>
      </c>
      <c r="T116" s="710">
        <f t="shared" si="29"/>
        <v>343.01443065952185</v>
      </c>
    </row>
    <row r="117" spans="2:20">
      <c r="B117" s="580">
        <v>43</v>
      </c>
      <c r="C117" s="710">
        <f t="shared" si="12"/>
        <v>0.16295552641234734</v>
      </c>
      <c r="D117" s="710">
        <f t="shared" si="19"/>
        <v>868.21187160148918</v>
      </c>
      <c r="E117" s="710">
        <f t="shared" si="20"/>
        <v>313.25999420554945</v>
      </c>
      <c r="F117" s="710">
        <f t="shared" si="21"/>
        <v>298.25548498193888</v>
      </c>
      <c r="G117" s="710">
        <f t="shared" si="22"/>
        <v>298.00308083702589</v>
      </c>
      <c r="H117" s="717">
        <f t="shared" si="23"/>
        <v>298.00000689336036</v>
      </c>
      <c r="I117" s="710">
        <f t="shared" si="24"/>
        <v>298.0000033964119</v>
      </c>
      <c r="J117" s="710">
        <f t="shared" si="25"/>
        <v>298.00000166441697</v>
      </c>
      <c r="K117" s="710">
        <f t="shared" si="26"/>
        <v>298.00000088394222</v>
      </c>
      <c r="L117" s="710">
        <f t="shared" si="27"/>
        <v>298.00000066242615</v>
      </c>
      <c r="N117" s="580">
        <v>43</v>
      </c>
      <c r="O117" s="710">
        <f t="shared" si="13"/>
        <v>0.16295552641234734</v>
      </c>
      <c r="P117" s="710">
        <f t="shared" si="28"/>
        <v>390.71586743918999</v>
      </c>
      <c r="Q117" s="710">
        <f t="shared" si="30"/>
        <v>370.53060459002711</v>
      </c>
      <c r="R117" s="710">
        <f t="shared" si="17"/>
        <v>356.0553395469957</v>
      </c>
      <c r="S117" s="710">
        <f t="shared" si="18"/>
        <v>347.34822285591895</v>
      </c>
      <c r="T117" s="710">
        <f t="shared" si="29"/>
        <v>344.44002720425391</v>
      </c>
    </row>
    <row r="118" spans="2:20">
      <c r="B118" s="580">
        <v>44</v>
      </c>
      <c r="C118" s="710">
        <f t="shared" si="12"/>
        <v>0.16674518981728564</v>
      </c>
      <c r="D118" s="710">
        <f t="shared" si="19"/>
        <v>877.18350088506691</v>
      </c>
      <c r="E118" s="710">
        <f t="shared" si="20"/>
        <v>313.89405934376492</v>
      </c>
      <c r="F118" s="710">
        <f t="shared" si="21"/>
        <v>298.27280851400337</v>
      </c>
      <c r="G118" s="710">
        <f t="shared" si="22"/>
        <v>298.00337362776406</v>
      </c>
      <c r="H118" s="717">
        <f t="shared" si="23"/>
        <v>298.00000769714791</v>
      </c>
      <c r="I118" s="710">
        <f t="shared" si="24"/>
        <v>298.00000382929733</v>
      </c>
      <c r="J118" s="710">
        <f t="shared" si="25"/>
        <v>298.00000189779371</v>
      </c>
      <c r="K118" s="710">
        <f t="shared" si="26"/>
        <v>298.0000010210365</v>
      </c>
      <c r="L118" s="710">
        <f t="shared" si="27"/>
        <v>298.00000077105824</v>
      </c>
      <c r="N118" s="580">
        <v>44</v>
      </c>
      <c r="O118" s="710">
        <f t="shared" si="13"/>
        <v>0.16674518981728564</v>
      </c>
      <c r="P118" s="710">
        <f t="shared" si="28"/>
        <v>392.09401185098523</v>
      </c>
      <c r="Q118" s="710">
        <f t="shared" si="30"/>
        <v>371.93108045918859</v>
      </c>
      <c r="R118" s="710">
        <f t="shared" si="17"/>
        <v>357.47007784479007</v>
      </c>
      <c r="S118" s="710">
        <f t="shared" si="18"/>
        <v>348.77050868834931</v>
      </c>
      <c r="T118" s="710">
        <f t="shared" si="29"/>
        <v>345.86454768172888</v>
      </c>
    </row>
    <row r="119" spans="2:20">
      <c r="B119" s="580">
        <v>45</v>
      </c>
      <c r="C119" s="710">
        <f t="shared" si="12"/>
        <v>0.17053485322222398</v>
      </c>
      <c r="D119" s="710">
        <f t="shared" si="19"/>
        <v>886.00647389859989</v>
      </c>
      <c r="E119" s="710">
        <f t="shared" si="20"/>
        <v>314.5371911145802</v>
      </c>
      <c r="F119" s="710">
        <f t="shared" si="21"/>
        <v>298.29083629202745</v>
      </c>
      <c r="G119" s="710">
        <f t="shared" si="22"/>
        <v>298.00368607497472</v>
      </c>
      <c r="H119" s="717">
        <f t="shared" si="23"/>
        <v>298.00000857131829</v>
      </c>
      <c r="I119" s="710">
        <f t="shared" si="24"/>
        <v>298.00000430421994</v>
      </c>
      <c r="J119" s="710">
        <f t="shared" si="25"/>
        <v>298.00000215648851</v>
      </c>
      <c r="K119" s="710">
        <f t="shared" si="26"/>
        <v>298.00000117476486</v>
      </c>
      <c r="L119" s="710">
        <f t="shared" si="27"/>
        <v>298.00000089364721</v>
      </c>
      <c r="N119" s="580">
        <v>45</v>
      </c>
      <c r="O119" s="710">
        <f t="shared" si="13"/>
        <v>0.17053485322222398</v>
      </c>
      <c r="P119" s="710">
        <f t="shared" si="28"/>
        <v>393.47006598811845</v>
      </c>
      <c r="Q119" s="710">
        <f t="shared" si="30"/>
        <v>373.32957725928344</v>
      </c>
      <c r="R119" s="710">
        <f t="shared" si="17"/>
        <v>358.88316919851798</v>
      </c>
      <c r="S119" s="710">
        <f t="shared" si="18"/>
        <v>350.19149144257875</v>
      </c>
      <c r="T119" s="710">
        <f t="shared" si="29"/>
        <v>347.2879090984955</v>
      </c>
    </row>
    <row r="120" spans="2:20">
      <c r="B120" s="580">
        <v>46</v>
      </c>
      <c r="C120" s="710">
        <f t="shared" si="12"/>
        <v>0.17432451662716228</v>
      </c>
      <c r="D120" s="710">
        <f t="shared" si="19"/>
        <v>894.68329978550173</v>
      </c>
      <c r="E120" s="710">
        <f t="shared" si="20"/>
        <v>315.18919448251944</v>
      </c>
      <c r="F120" s="710">
        <f t="shared" si="21"/>
        <v>298.30957733211852</v>
      </c>
      <c r="G120" s="710">
        <f t="shared" si="22"/>
        <v>298.00401895957754</v>
      </c>
      <c r="H120" s="717">
        <f t="shared" si="23"/>
        <v>298.00000952005871</v>
      </c>
      <c r="I120" s="710">
        <f t="shared" si="24"/>
        <v>298.00000482403135</v>
      </c>
      <c r="J120" s="710">
        <f t="shared" si="25"/>
        <v>298.00000244247212</v>
      </c>
      <c r="K120" s="710">
        <f t="shared" si="26"/>
        <v>298.00000134660058</v>
      </c>
      <c r="L120" s="710">
        <f t="shared" si="27"/>
        <v>298.00000103150575</v>
      </c>
      <c r="N120" s="580">
        <v>46</v>
      </c>
      <c r="O120" s="710">
        <f t="shared" si="13"/>
        <v>0.17432451662716228</v>
      </c>
      <c r="P120" s="710">
        <f t="shared" si="28"/>
        <v>394.84410418598156</v>
      </c>
      <c r="Q120" s="710">
        <f t="shared" si="30"/>
        <v>374.72614917462238</v>
      </c>
      <c r="R120" s="710">
        <f t="shared" si="17"/>
        <v>360.29461648782996</v>
      </c>
      <c r="S120" s="710">
        <f t="shared" si="18"/>
        <v>351.61112210233216</v>
      </c>
      <c r="T120" s="710">
        <f t="shared" si="29"/>
        <v>348.71004086015472</v>
      </c>
    </row>
    <row r="121" spans="2:20">
      <c r="B121" s="580">
        <v>47</v>
      </c>
      <c r="C121" s="710">
        <f t="shared" si="12"/>
        <v>0.17811418003210058</v>
      </c>
      <c r="D121" s="710">
        <f t="shared" si="19"/>
        <v>903.21644523914438</v>
      </c>
      <c r="E121" s="710">
        <f t="shared" si="20"/>
        <v>315.84987782726847</v>
      </c>
      <c r="F121" s="710">
        <f t="shared" si="21"/>
        <v>298.32904040109383</v>
      </c>
      <c r="G121" s="710">
        <f t="shared" si="22"/>
        <v>298.0043730712506</v>
      </c>
      <c r="H121" s="717">
        <f t="shared" si="23"/>
        <v>298.0000105476899</v>
      </c>
      <c r="I121" s="710">
        <f t="shared" si="24"/>
        <v>298.00000539169474</v>
      </c>
      <c r="J121" s="710">
        <f t="shared" si="25"/>
        <v>298.00000275780928</v>
      </c>
      <c r="K121" s="710">
        <f t="shared" si="26"/>
        <v>298.00000153809958</v>
      </c>
      <c r="L121" s="710">
        <f t="shared" si="27"/>
        <v>298.00000118602514</v>
      </c>
      <c r="N121" s="580">
        <v>47</v>
      </c>
      <c r="O121" s="710">
        <f t="shared" si="13"/>
        <v>0.17811418003210058</v>
      </c>
      <c r="P121" s="710">
        <f t="shared" si="28"/>
        <v>396.21619019155207</v>
      </c>
      <c r="Q121" s="710">
        <f t="shared" si="30"/>
        <v>376.1208427485613</v>
      </c>
      <c r="R121" s="710">
        <f t="shared" si="17"/>
        <v>361.70442244735852</v>
      </c>
      <c r="S121" s="710">
        <f t="shared" si="18"/>
        <v>353.02935908730029</v>
      </c>
      <c r="T121" s="710">
        <f t="shared" si="29"/>
        <v>350.13088296024148</v>
      </c>
    </row>
    <row r="122" spans="2:20">
      <c r="B122" s="580">
        <v>48</v>
      </c>
      <c r="C122" s="710">
        <f t="shared" si="12"/>
        <v>0.18190384343703889</v>
      </c>
      <c r="D122" s="710">
        <f t="shared" si="19"/>
        <v>911.60833522130497</v>
      </c>
      <c r="E122" s="710">
        <f t="shared" si="20"/>
        <v>316.51905288551148</v>
      </c>
      <c r="F122" s="710">
        <f t="shared" si="21"/>
        <v>298.34923402108649</v>
      </c>
      <c r="G122" s="710">
        <f t="shared" si="22"/>
        <v>298.00474920811735</v>
      </c>
      <c r="H122" s="717">
        <f t="shared" si="23"/>
        <v>298.00001165866644</v>
      </c>
      <c r="I122" s="710">
        <f t="shared" si="24"/>
        <v>298.0000060102858</v>
      </c>
      <c r="J122" s="710">
        <f t="shared" si="25"/>
        <v>298.00000310466038</v>
      </c>
      <c r="K122" s="710">
        <f t="shared" si="26"/>
        <v>298.00000175090213</v>
      </c>
      <c r="L122" s="710">
        <f t="shared" si="27"/>
        <v>298.00000135867748</v>
      </c>
      <c r="N122" s="580">
        <v>48</v>
      </c>
      <c r="O122" s="710">
        <f t="shared" si="13"/>
        <v>0.18190384343703889</v>
      </c>
      <c r="P122" s="710">
        <f t="shared" si="28"/>
        <v>397.58637870944722</v>
      </c>
      <c r="Q122" s="710">
        <f t="shared" si="30"/>
        <v>377.51369799909401</v>
      </c>
      <c r="R122" s="710">
        <f t="shared" si="17"/>
        <v>363.11258968757733</v>
      </c>
      <c r="S122" s="710">
        <f t="shared" si="18"/>
        <v>354.4461671668472</v>
      </c>
      <c r="T122" s="710">
        <f t="shared" si="29"/>
        <v>351.55038443360763</v>
      </c>
    </row>
    <row r="123" spans="2:20">
      <c r="B123" s="580">
        <v>49</v>
      </c>
      <c r="C123" s="710">
        <f t="shared" si="12"/>
        <v>0.18569350684197719</v>
      </c>
      <c r="D123" s="710">
        <f t="shared" si="19"/>
        <v>919.86135366845247</v>
      </c>
      <c r="E123" s="710">
        <f t="shared" si="20"/>
        <v>317.19653469375396</v>
      </c>
      <c r="F123" s="710">
        <f t="shared" si="21"/>
        <v>298.37016647407228</v>
      </c>
      <c r="G123" s="710">
        <f t="shared" si="22"/>
        <v>298.0051481764396</v>
      </c>
      <c r="H123" s="717">
        <f t="shared" si="23"/>
        <v>298.00001285757708</v>
      </c>
      <c r="I123" s="710">
        <f t="shared" si="24"/>
        <v>298.00000668299401</v>
      </c>
      <c r="J123" s="710">
        <f t="shared" si="25"/>
        <v>298.00000348528266</v>
      </c>
      <c r="K123" s="710">
        <f t="shared" si="26"/>
        <v>298.0000019867349</v>
      </c>
      <c r="L123" s="710">
        <f t="shared" si="27"/>
        <v>298.00000155101731</v>
      </c>
      <c r="N123" s="580">
        <v>49</v>
      </c>
      <c r="O123" s="710">
        <f t="shared" si="13"/>
        <v>0.18569350684197719</v>
      </c>
      <c r="P123" s="710">
        <f t="shared" si="28"/>
        <v>398.95471672218798</v>
      </c>
      <c r="Q123" s="710">
        <f t="shared" si="30"/>
        <v>378.90474937152078</v>
      </c>
      <c r="R123" s="710">
        <f t="shared" si="17"/>
        <v>364.51912071261478</v>
      </c>
      <c r="S123" s="710">
        <f t="shared" si="18"/>
        <v>355.86151653236283</v>
      </c>
      <c r="T123" s="710">
        <f t="shared" si="29"/>
        <v>352.96850203567834</v>
      </c>
    </row>
    <row r="124" spans="2:20">
      <c r="B124" s="580">
        <v>50</v>
      </c>
      <c r="C124" s="710">
        <f t="shared" si="12"/>
        <v>0.18948317024691552</v>
      </c>
      <c r="D124" s="710">
        <f t="shared" si="19"/>
        <v>927.97784418608069</v>
      </c>
      <c r="E124" s="710">
        <f t="shared" si="20"/>
        <v>317.88214153211408</v>
      </c>
      <c r="F124" s="710">
        <f t="shared" si="21"/>
        <v>298.39184580631826</v>
      </c>
      <c r="G124" s="710">
        <f t="shared" si="22"/>
        <v>298.00557079031665</v>
      </c>
      <c r="H124" s="717">
        <f t="shared" si="23"/>
        <v>298.00001414914516</v>
      </c>
      <c r="I124" s="710">
        <f t="shared" si="24"/>
        <v>298.00000741312334</v>
      </c>
      <c r="J124" s="710">
        <f t="shared" si="25"/>
        <v>298.00000390203195</v>
      </c>
      <c r="K124" s="710">
        <f t="shared" si="26"/>
        <v>298.0000022474124</v>
      </c>
      <c r="L124" s="710">
        <f t="shared" si="27"/>
        <v>298.00000176468342</v>
      </c>
      <c r="N124" s="580">
        <v>50</v>
      </c>
      <c r="O124" s="710">
        <f t="shared" si="13"/>
        <v>0.18948317024691552</v>
      </c>
      <c r="P124" s="710">
        <f t="shared" si="28"/>
        <v>400.32124461764789</v>
      </c>
      <c r="Q124" s="710">
        <f t="shared" si="30"/>
        <v>380.2940265519868</v>
      </c>
      <c r="R124" s="710">
        <f t="shared" si="17"/>
        <v>365.92401793546611</v>
      </c>
      <c r="S124" s="710">
        <f t="shared" si="18"/>
        <v>357.27538200509287</v>
      </c>
      <c r="T124" s="710">
        <f t="shared" si="29"/>
        <v>354.38519911459423</v>
      </c>
    </row>
    <row r="125" spans="2:20">
      <c r="B125" s="580">
        <v>51</v>
      </c>
      <c r="C125" s="710">
        <f t="shared" si="12"/>
        <v>0.19327283365185383</v>
      </c>
      <c r="D125" s="710">
        <f t="shared" si="19"/>
        <v>935.96011073128841</v>
      </c>
      <c r="E125" s="710">
        <f t="shared" si="20"/>
        <v>318.57569486906669</v>
      </c>
      <c r="F125" s="710">
        <f t="shared" si="21"/>
        <v>298.41427983275457</v>
      </c>
      <c r="G125" s="710">
        <f t="shared" si="22"/>
        <v>298.00601787139004</v>
      </c>
      <c r="H125" s="717">
        <f t="shared" si="23"/>
        <v>298.00001553822892</v>
      </c>
      <c r="I125" s="710">
        <f t="shared" si="24"/>
        <v>298.00000820409338</v>
      </c>
      <c r="J125" s="710">
        <f t="shared" si="25"/>
        <v>298.00000435736382</v>
      </c>
      <c r="K125" s="710">
        <f t="shared" si="26"/>
        <v>298.00000253483881</v>
      </c>
      <c r="L125" s="710">
        <f t="shared" si="27"/>
        <v>298.00000200140084</v>
      </c>
      <c r="N125" s="580">
        <v>51</v>
      </c>
      <c r="O125" s="710">
        <f t="shared" si="13"/>
        <v>0.19327283365185383</v>
      </c>
      <c r="P125" s="710">
        <f t="shared" si="28"/>
        <v>401.68599715184632</v>
      </c>
      <c r="Q125" s="710">
        <f t="shared" si="30"/>
        <v>381.68155516220907</v>
      </c>
      <c r="R125" s="710">
        <f t="shared" si="17"/>
        <v>367.32728369098447</v>
      </c>
      <c r="S125" s="710">
        <f t="shared" si="18"/>
        <v>358.68774235965981</v>
      </c>
      <c r="T125" s="710">
        <f t="shared" si="29"/>
        <v>355.80044464806946</v>
      </c>
    </row>
    <row r="126" spans="2:20">
      <c r="B126" s="580">
        <v>52</v>
      </c>
      <c r="C126" s="710">
        <f t="shared" si="12"/>
        <v>0.19706249705679213</v>
      </c>
      <c r="D126" s="710">
        <f t="shared" si="19"/>
        <v>943.81041828380671</v>
      </c>
      <c r="E126" s="710">
        <f t="shared" si="20"/>
        <v>319.27701930712431</v>
      </c>
      <c r="F126" s="710">
        <f t="shared" si="21"/>
        <v>298.43747614127079</v>
      </c>
      <c r="G126" s="710">
        <f t="shared" si="22"/>
        <v>298.00649024855454</v>
      </c>
      <c r="H126" s="717">
        <f t="shared" si="23"/>
        <v>298.00001702982161</v>
      </c>
      <c r="I126" s="710">
        <f t="shared" si="24"/>
        <v>298.00000905944012</v>
      </c>
      <c r="J126" s="710">
        <f t="shared" si="25"/>
        <v>298.00000485383504</v>
      </c>
      <c r="K126" s="710">
        <f t="shared" si="26"/>
        <v>298.0000028510097</v>
      </c>
      <c r="L126" s="710">
        <f t="shared" si="27"/>
        <v>298.00000226298226</v>
      </c>
      <c r="N126" s="580">
        <v>52</v>
      </c>
      <c r="O126" s="710">
        <f t="shared" si="13"/>
        <v>0.19706249705679213</v>
      </c>
      <c r="P126" s="710">
        <f t="shared" si="28"/>
        <v>403.0490042711329</v>
      </c>
      <c r="Q126" s="710">
        <f t="shared" si="30"/>
        <v>383.06735735274367</v>
      </c>
      <c r="R126" s="710">
        <f t="shared" si="17"/>
        <v>368.72892024697506</v>
      </c>
      <c r="S126" s="710">
        <f t="shared" si="18"/>
        <v>360.09857974637924</v>
      </c>
      <c r="T126" s="710">
        <f t="shared" si="29"/>
        <v>357.21421242091077</v>
      </c>
    </row>
    <row r="127" spans="2:20">
      <c r="B127" s="580">
        <v>53</v>
      </c>
      <c r="C127" s="710">
        <f t="shared" si="12"/>
        <v>0.20085216046173043</v>
      </c>
      <c r="D127" s="710">
        <f t="shared" si="19"/>
        <v>951.53099350566799</v>
      </c>
      <c r="E127" s="710">
        <f t="shared" si="20"/>
        <v>319.98594252943803</v>
      </c>
      <c r="F127" s="710">
        <f t="shared" si="21"/>
        <v>298.46144209693784</v>
      </c>
      <c r="G127" s="710">
        <f t="shared" si="22"/>
        <v>298.00698875767449</v>
      </c>
      <c r="H127" s="717">
        <f t="shared" si="23"/>
        <v>298.00001862905174</v>
      </c>
      <c r="I127" s="710">
        <f t="shared" si="24"/>
        <v>298.00000998281672</v>
      </c>
      <c r="J127" s="710">
        <f t="shared" si="25"/>
        <v>298.0000053941049</v>
      </c>
      <c r="K127" s="710">
        <f t="shared" si="26"/>
        <v>298.00000319801336</v>
      </c>
      <c r="L127" s="710">
        <f t="shared" si="27"/>
        <v>298.00000255133017</v>
      </c>
      <c r="N127" s="580">
        <v>53</v>
      </c>
      <c r="O127" s="710">
        <f t="shared" si="13"/>
        <v>0.20085216046173043</v>
      </c>
      <c r="P127" s="710">
        <f t="shared" si="28"/>
        <v>404.41029181429747</v>
      </c>
      <c r="Q127" s="710">
        <f t="shared" si="30"/>
        <v>384.45145230961106</v>
      </c>
      <c r="R127" s="710">
        <f t="shared" si="17"/>
        <v>370.12892981366929</v>
      </c>
      <c r="S127" s="710">
        <f t="shared" si="18"/>
        <v>361.50787919794368</v>
      </c>
      <c r="T127" s="710">
        <f t="shared" si="29"/>
        <v>358.62648032265406</v>
      </c>
    </row>
    <row r="128" spans="2:20">
      <c r="B128" s="580">
        <v>54</v>
      </c>
      <c r="C128" s="710">
        <f t="shared" si="12"/>
        <v>0.20464182386666877</v>
      </c>
      <c r="D128" s="710">
        <f t="shared" si="19"/>
        <v>959.12402538971139</v>
      </c>
      <c r="E128" s="710">
        <f t="shared" si="20"/>
        <v>320.70229524730394</v>
      </c>
      <c r="F128" s="710">
        <f t="shared" si="21"/>
        <v>298.4861848461573</v>
      </c>
      <c r="G128" s="710">
        <f t="shared" si="22"/>
        <v>298.00751424130596</v>
      </c>
      <c r="H128" s="717">
        <f t="shared" si="23"/>
        <v>298.00002034118347</v>
      </c>
      <c r="I128" s="710">
        <f t="shared" si="24"/>
        <v>298.00001097799458</v>
      </c>
      <c r="J128" s="710">
        <f t="shared" si="25"/>
        <v>298.00000598093641</v>
      </c>
      <c r="K128" s="710">
        <f t="shared" si="26"/>
        <v>298.00000357803253</v>
      </c>
      <c r="L128" s="710">
        <f t="shared" si="27"/>
        <v>298.00000286843806</v>
      </c>
      <c r="N128" s="580">
        <v>54</v>
      </c>
      <c r="O128" s="710">
        <f t="shared" si="13"/>
        <v>0.20464182386666877</v>
      </c>
      <c r="P128" s="710">
        <f t="shared" si="28"/>
        <v>405.76988211214268</v>
      </c>
      <c r="Q128" s="710">
        <f t="shared" si="30"/>
        <v>385.83385668693239</v>
      </c>
      <c r="R128" s="710">
        <f t="shared" si="17"/>
        <v>371.52731455181606</v>
      </c>
      <c r="S128" s="710">
        <f t="shared" si="18"/>
        <v>362.91562820815165</v>
      </c>
      <c r="T128" s="710">
        <f t="shared" si="29"/>
        <v>360.03722974777719</v>
      </c>
    </row>
    <row r="129" spans="2:20">
      <c r="B129" s="580">
        <v>55</v>
      </c>
      <c r="C129" s="710">
        <f t="shared" si="12"/>
        <v>0.20843148727160707</v>
      </c>
      <c r="D129" s="710">
        <f t="shared" si="19"/>
        <v>966.59166589710958</v>
      </c>
      <c r="E129" s="710">
        <f t="shared" si="20"/>
        <v>321.42591114855918</v>
      </c>
      <c r="F129" s="710">
        <f t="shared" si="21"/>
        <v>298.51171132073858</v>
      </c>
      <c r="G129" s="710">
        <f t="shared" si="22"/>
        <v>298.00806754842444</v>
      </c>
      <c r="H129" s="717">
        <f t="shared" si="23"/>
        <v>298.00002217161665</v>
      </c>
      <c r="I129" s="710">
        <f t="shared" si="24"/>
        <v>298.00001204886377</v>
      </c>
      <c r="J129" s="710">
        <f t="shared" si="25"/>
        <v>298.00000661719764</v>
      </c>
      <c r="K129" s="710">
        <f t="shared" si="26"/>
        <v>298.00000399334601</v>
      </c>
      <c r="L129" s="710">
        <f t="shared" si="27"/>
        <v>298.00000321639214</v>
      </c>
      <c r="N129" s="580">
        <v>55</v>
      </c>
      <c r="O129" s="710">
        <f t="shared" si="13"/>
        <v>0.20843148727160707</v>
      </c>
      <c r="P129" s="710">
        <f t="shared" si="28"/>
        <v>407.12779449949323</v>
      </c>
      <c r="Q129" s="710">
        <f t="shared" si="30"/>
        <v>387.21458497638264</v>
      </c>
      <c r="R129" s="710">
        <f t="shared" si="17"/>
        <v>372.92407657959109</v>
      </c>
      <c r="S129" s="710">
        <f t="shared" si="18"/>
        <v>364.32181637216138</v>
      </c>
      <c r="T129" s="710">
        <f t="shared" si="29"/>
        <v>361.44644508350751</v>
      </c>
    </row>
    <row r="130" spans="2:20">
      <c r="B130" s="580">
        <v>56</v>
      </c>
      <c r="C130" s="710">
        <f t="shared" si="12"/>
        <v>0.21222115067654537</v>
      </c>
      <c r="D130" s="710">
        <f t="shared" si="19"/>
        <v>973.93603058410656</v>
      </c>
      <c r="E130" s="710">
        <f t="shared" si="20"/>
        <v>322.15662684685236</v>
      </c>
      <c r="F130" s="710">
        <f t="shared" si="21"/>
        <v>298.53802824190609</v>
      </c>
      <c r="G130" s="710">
        <f t="shared" si="22"/>
        <v>298.00864953415794</v>
      </c>
      <c r="H130" s="717">
        <f t="shared" si="23"/>
        <v>298.00002412588691</v>
      </c>
      <c r="I130" s="710">
        <f t="shared" si="24"/>
        <v>298.00001319943402</v>
      </c>
      <c r="J130" s="710">
        <f t="shared" si="25"/>
        <v>298.00000730586277</v>
      </c>
      <c r="K130" s="710">
        <f t="shared" si="26"/>
        <v>298.00000444632968</v>
      </c>
      <c r="L130" s="710">
        <f t="shared" si="27"/>
        <v>298.000003597373</v>
      </c>
      <c r="N130" s="580">
        <v>56</v>
      </c>
      <c r="O130" s="710">
        <f t="shared" si="13"/>
        <v>0.21222115067654537</v>
      </c>
      <c r="P130" s="710">
        <f t="shared" si="28"/>
        <v>408.48404575243012</v>
      </c>
      <c r="Q130" s="710">
        <f t="shared" si="30"/>
        <v>388.59364982268806</v>
      </c>
      <c r="R130" s="710">
        <f t="shared" si="17"/>
        <v>374.31921797849822</v>
      </c>
      <c r="S130" s="710">
        <f t="shared" si="18"/>
        <v>365.72643507928274</v>
      </c>
      <c r="T130" s="710">
        <f t="shared" si="29"/>
        <v>362.85411327243224</v>
      </c>
    </row>
    <row r="131" spans="2:20">
      <c r="B131" s="580">
        <v>57</v>
      </c>
      <c r="C131" s="710">
        <f t="shared" si="12"/>
        <v>0.21601081408148368</v>
      </c>
      <c r="D131" s="710">
        <f t="shared" si="19"/>
        <v>981.15919921814725</v>
      </c>
      <c r="E131" s="710">
        <f t="shared" si="20"/>
        <v>322.89428183177421</v>
      </c>
      <c r="F131" s="710">
        <f t="shared" si="21"/>
        <v>298.56514212423679</v>
      </c>
      <c r="G131" s="710">
        <f t="shared" si="22"/>
        <v>298.0092610595255</v>
      </c>
      <c r="H131" s="717">
        <f t="shared" si="23"/>
        <v>298.00002620966592</v>
      </c>
      <c r="I131" s="710">
        <f t="shared" si="24"/>
        <v>298.00001443383542</v>
      </c>
      <c r="J131" s="710">
        <f t="shared" si="25"/>
        <v>298.00000805001315</v>
      </c>
      <c r="K131" s="710">
        <f t="shared" si="26"/>
        <v>298.00000493945834</v>
      </c>
      <c r="L131" s="710">
        <f t="shared" si="27"/>
        <v>298.00000401365685</v>
      </c>
      <c r="N131" s="580">
        <v>57</v>
      </c>
      <c r="O131" s="710">
        <f t="shared" si="13"/>
        <v>0.21601081408148368</v>
      </c>
      <c r="P131" s="710">
        <f t="shared" si="28"/>
        <v>409.83865046167011</v>
      </c>
      <c r="Q131" s="710">
        <f t="shared" si="30"/>
        <v>389.97106229304802</v>
      </c>
      <c r="R131" s="710">
        <f t="shared" si="17"/>
        <v>375.71274079840879</v>
      </c>
      <c r="S131" s="710">
        <f t="shared" si="18"/>
        <v>367.12947725063555</v>
      </c>
      <c r="T131" s="710">
        <f t="shared" si="29"/>
        <v>364.26022343898643</v>
      </c>
    </row>
    <row r="132" spans="2:20">
      <c r="B132" s="580">
        <v>58</v>
      </c>
      <c r="C132" s="710">
        <f t="shared" si="12"/>
        <v>0.21980047748642201</v>
      </c>
      <c r="D132" s="710">
        <f t="shared" si="19"/>
        <v>988.26321638357763</v>
      </c>
      <c r="E132" s="710">
        <f t="shared" si="20"/>
        <v>323.63871841983325</v>
      </c>
      <c r="F132" s="710">
        <f t="shared" si="21"/>
        <v>298.59305927952954</v>
      </c>
      <c r="G132" s="710">
        <f t="shared" si="22"/>
        <v>298.0099029911807</v>
      </c>
      <c r="H132" s="717">
        <f t="shared" si="23"/>
        <v>298.00002842876142</v>
      </c>
      <c r="I132" s="710">
        <f t="shared" si="24"/>
        <v>298.00001575631882</v>
      </c>
      <c r="J132" s="710">
        <f t="shared" si="25"/>
        <v>298.00000885283868</v>
      </c>
      <c r="K132" s="710">
        <f t="shared" si="26"/>
        <v>298.00000547530692</v>
      </c>
      <c r="L132" s="710">
        <f t="shared" si="27"/>
        <v>298.00000446761737</v>
      </c>
      <c r="N132" s="580">
        <v>58</v>
      </c>
      <c r="O132" s="710">
        <f t="shared" si="13"/>
        <v>0.21980047748642201</v>
      </c>
      <c r="P132" s="710">
        <f t="shared" si="28"/>
        <v>411.1916213514163</v>
      </c>
      <c r="Q132" s="710">
        <f t="shared" si="30"/>
        <v>391.34683210720965</v>
      </c>
      <c r="R132" s="710">
        <f t="shared" si="17"/>
        <v>377.10464706186559</v>
      </c>
      <c r="S132" s="710">
        <f t="shared" si="18"/>
        <v>368.53093711512139</v>
      </c>
      <c r="T132" s="710">
        <f t="shared" si="29"/>
        <v>365.66476657049071</v>
      </c>
    </row>
    <row r="133" spans="2:20">
      <c r="B133" s="580">
        <v>59</v>
      </c>
      <c r="C133" s="710">
        <f t="shared" si="12"/>
        <v>0.22359014089136031</v>
      </c>
      <c r="D133" s="710">
        <f t="shared" si="19"/>
        <v>995.25009207709445</v>
      </c>
      <c r="E133" s="710">
        <f t="shared" si="20"/>
        <v>324.3897817062624</v>
      </c>
      <c r="F133" s="710">
        <f t="shared" si="21"/>
        <v>298.62178582060778</v>
      </c>
      <c r="G133" s="710">
        <f t="shared" si="22"/>
        <v>298.0105762011604</v>
      </c>
      <c r="H133" s="717">
        <f t="shared" si="23"/>
        <v>298.00003078911726</v>
      </c>
      <c r="I133" s="710">
        <f t="shared" si="24"/>
        <v>298.00001717125679</v>
      </c>
      <c r="J133" s="710">
        <f t="shared" si="25"/>
        <v>298.00000971763853</v>
      </c>
      <c r="K133" s="710">
        <f t="shared" si="26"/>
        <v>298.00000605655174</v>
      </c>
      <c r="L133" s="710">
        <f t="shared" si="27"/>
        <v>298.0000049617268</v>
      </c>
      <c r="N133" s="580">
        <v>59</v>
      </c>
      <c r="O133" s="710">
        <f t="shared" si="13"/>
        <v>0.22359014089136031</v>
      </c>
      <c r="P133" s="710">
        <f t="shared" si="28"/>
        <v>412.5429695516429</v>
      </c>
      <c r="Q133" s="710">
        <f t="shared" si="30"/>
        <v>392.72096783394227</v>
      </c>
      <c r="R133" s="710">
        <f t="shared" si="17"/>
        <v>378.49493876775864</v>
      </c>
      <c r="S133" s="710">
        <f t="shared" si="18"/>
        <v>369.93081001811356</v>
      </c>
      <c r="T133" s="710">
        <f t="shared" si="29"/>
        <v>367.06773524477148</v>
      </c>
    </row>
    <row r="134" spans="2:20">
      <c r="B134" s="580">
        <v>60</v>
      </c>
      <c r="C134" s="710">
        <f t="shared" si="12"/>
        <v>0.22737980429629862</v>
      </c>
      <c r="D134" s="710">
        <f t="shared" si="19"/>
        <v>1002.1218022931156</v>
      </c>
      <c r="E134" s="710">
        <f t="shared" si="20"/>
        <v>325.14731951764264</v>
      </c>
      <c r="F134" s="710">
        <f t="shared" si="21"/>
        <v>298.65132766505627</v>
      </c>
      <c r="G134" s="710">
        <f t="shared" si="22"/>
        <v>298.01128156663884</v>
      </c>
      <c r="H134" s="717">
        <f t="shared" si="23"/>
        <v>298.00003329681351</v>
      </c>
      <c r="I134" s="710">
        <f t="shared" si="24"/>
        <v>298.00001868314394</v>
      </c>
      <c r="J134" s="710">
        <f t="shared" si="25"/>
        <v>298.00001064782259</v>
      </c>
      <c r="K134" s="710">
        <f t="shared" si="26"/>
        <v>298.00000668597187</v>
      </c>
      <c r="L134" s="710">
        <f t="shared" si="27"/>
        <v>298.0000054985573</v>
      </c>
      <c r="N134" s="580">
        <v>60</v>
      </c>
      <c r="O134" s="710">
        <f t="shared" si="13"/>
        <v>0.22737980429629862</v>
      </c>
      <c r="P134" s="710">
        <f t="shared" si="28"/>
        <v>413.89270483061523</v>
      </c>
      <c r="Q134" s="710">
        <f t="shared" si="30"/>
        <v>394.09347705881828</v>
      </c>
      <c r="R134" s="710">
        <f t="shared" si="17"/>
        <v>379.88361789446435</v>
      </c>
      <c r="S134" s="710">
        <f t="shared" si="18"/>
        <v>371.32909225808675</v>
      </c>
      <c r="T134" s="710">
        <f t="shared" si="29"/>
        <v>368.46912339756028</v>
      </c>
    </row>
    <row r="135" spans="2:20">
      <c r="B135" s="580">
        <v>61</v>
      </c>
      <c r="C135" s="710">
        <f t="shared" si="12"/>
        <v>0.23116946770123692</v>
      </c>
      <c r="D135" s="710">
        <f t="shared" si="19"/>
        <v>1008.880289599243</v>
      </c>
      <c r="E135" s="710">
        <f t="shared" si="20"/>
        <v>325.91118236532964</v>
      </c>
      <c r="F135" s="710">
        <f t="shared" si="21"/>
        <v>298.68169053889301</v>
      </c>
      <c r="G135" s="710">
        <f t="shared" si="22"/>
        <v>298.01201996968621</v>
      </c>
      <c r="H135" s="717">
        <f t="shared" si="23"/>
        <v>298.00003595806635</v>
      </c>
      <c r="I135" s="710">
        <f t="shared" si="24"/>
        <v>298.00002029659777</v>
      </c>
      <c r="J135" s="710">
        <f t="shared" si="25"/>
        <v>298.00001164691184</v>
      </c>
      <c r="K135" s="710">
        <f t="shared" si="26"/>
        <v>298.0000073664504</v>
      </c>
      <c r="L135" s="710">
        <f t="shared" si="27"/>
        <v>298.00000608078255</v>
      </c>
      <c r="N135" s="580">
        <v>61</v>
      </c>
      <c r="O135" s="710">
        <f t="shared" si="13"/>
        <v>0.23116946770123692</v>
      </c>
      <c r="P135" s="710">
        <f t="shared" si="28"/>
        <v>415.24083579345205</v>
      </c>
      <c r="Q135" s="710">
        <f t="shared" si="30"/>
        <v>395.46436652749151</v>
      </c>
      <c r="R135" s="710">
        <f t="shared" si="17"/>
        <v>381.27068640252685</v>
      </c>
      <c r="S135" s="710">
        <f t="shared" si="18"/>
        <v>372.72578094710616</v>
      </c>
      <c r="T135" s="710">
        <f t="shared" si="29"/>
        <v>369.8689261238639</v>
      </c>
    </row>
    <row r="136" spans="2:20">
      <c r="B136" s="580">
        <v>62</v>
      </c>
      <c r="C136" s="710">
        <f t="shared" si="12"/>
        <v>0.23495913110617525</v>
      </c>
      <c r="D136" s="710">
        <f t="shared" si="19"/>
        <v>1015.5274637019854</v>
      </c>
      <c r="E136" s="710">
        <f t="shared" si="20"/>
        <v>326.68122339966988</v>
      </c>
      <c r="F136" s="710">
        <f t="shared" si="21"/>
        <v>298.71287998017772</v>
      </c>
      <c r="G136" s="710">
        <f t="shared" si="22"/>
        <v>298.01279229703255</v>
      </c>
      <c r="H136" s="717">
        <f t="shared" si="23"/>
        <v>298.0000387792283</v>
      </c>
      <c r="I136" s="710">
        <f t="shared" si="24"/>
        <v>298.00002201635891</v>
      </c>
      <c r="J136" s="710">
        <f t="shared" si="25"/>
        <v>298.00001271853984</v>
      </c>
      <c r="K136" s="710">
        <f t="shared" si="26"/>
        <v>298.00000810097538</v>
      </c>
      <c r="L136" s="710">
        <f t="shared" si="27"/>
        <v>298.00000671117874</v>
      </c>
      <c r="N136" s="580">
        <v>62</v>
      </c>
      <c r="O136" s="710">
        <f t="shared" si="13"/>
        <v>0.23495913110617525</v>
      </c>
      <c r="P136" s="710">
        <f t="shared" si="28"/>
        <v>416.58737005168956</v>
      </c>
      <c r="Q136" s="710">
        <f t="shared" si="30"/>
        <v>396.8336422680506</v>
      </c>
      <c r="R136" s="710">
        <f t="shared" si="17"/>
        <v>382.65614623694779</v>
      </c>
      <c r="S136" s="710">
        <f t="shared" si="18"/>
        <v>374.12087389169199</v>
      </c>
      <c r="T136" s="710">
        <f t="shared" si="29"/>
        <v>371.26713950834255</v>
      </c>
    </row>
    <row r="137" spans="2:20">
      <c r="B137" s="580">
        <v>63</v>
      </c>
      <c r="C137" s="710">
        <f t="shared" si="12"/>
        <v>0.23874879451111355</v>
      </c>
      <c r="D137" s="710">
        <f t="shared" si="19"/>
        <v>1022.0652020029057</v>
      </c>
      <c r="E137" s="710">
        <f t="shared" si="20"/>
        <v>327.45729836499288</v>
      </c>
      <c r="F137" s="710">
        <f t="shared" si="21"/>
        <v>298.74490134255768</v>
      </c>
      <c r="G137" s="710">
        <f t="shared" si="22"/>
        <v>298.01359943983618</v>
      </c>
      <c r="H137" s="717">
        <f t="shared" si="23"/>
        <v>298.000041766788</v>
      </c>
      <c r="I137" s="710">
        <f t="shared" si="24"/>
        <v>298.0000238472918</v>
      </c>
      <c r="J137" s="710">
        <f t="shared" si="25"/>
        <v>298.00001386645334</v>
      </c>
      <c r="K137" s="710">
        <f t="shared" si="26"/>
        <v>298.00000889264135</v>
      </c>
      <c r="L137" s="710">
        <f t="shared" si="27"/>
        <v>298.00000739262583</v>
      </c>
      <c r="N137" s="580">
        <v>63</v>
      </c>
      <c r="O137" s="710">
        <f t="shared" si="13"/>
        <v>0.23874879451111355</v>
      </c>
      <c r="P137" s="710">
        <f t="shared" si="28"/>
        <v>417.93231436808219</v>
      </c>
      <c r="Q137" s="710">
        <f t="shared" si="30"/>
        <v>398.20130969550451</v>
      </c>
      <c r="R137" s="710">
        <f t="shared" si="17"/>
        <v>384.03999932914252</v>
      </c>
      <c r="S137" s="710">
        <f t="shared" si="18"/>
        <v>375.51436949108273</v>
      </c>
      <c r="T137" s="710">
        <f t="shared" si="29"/>
        <v>372.66376048046141</v>
      </c>
    </row>
    <row r="138" spans="2:20">
      <c r="B138" s="580">
        <v>64</v>
      </c>
      <c r="C138" s="710">
        <f t="shared" si="12"/>
        <v>0.24253845791605186</v>
      </c>
      <c r="D138" s="710">
        <f t="shared" si="19"/>
        <v>1028.4953501453556</v>
      </c>
      <c r="E138" s="710">
        <f t="shared" si="20"/>
        <v>328.23926555536627</v>
      </c>
      <c r="F138" s="710">
        <f t="shared" si="21"/>
        <v>298.7777597987523</v>
      </c>
      <c r="G138" s="710">
        <f t="shared" si="22"/>
        <v>298.0144422934568</v>
      </c>
      <c r="H138" s="717">
        <f t="shared" si="23"/>
        <v>298.00004492737025</v>
      </c>
      <c r="I138" s="710">
        <f t="shared" si="24"/>
        <v>298.00002579438507</v>
      </c>
      <c r="J138" s="710">
        <f t="shared" si="25"/>
        <v>298.00001509451329</v>
      </c>
      <c r="K138" s="710">
        <f t="shared" si="26"/>
        <v>298.00000974465013</v>
      </c>
      <c r="L138" s="710">
        <f t="shared" si="27"/>
        <v>298.00000812810907</v>
      </c>
      <c r="N138" s="580">
        <v>64</v>
      </c>
      <c r="O138" s="710">
        <f t="shared" si="13"/>
        <v>0.24253845791605186</v>
      </c>
      <c r="P138" s="710">
        <f t="shared" si="28"/>
        <v>419.27567478025674</v>
      </c>
      <c r="Q138" s="710">
        <f t="shared" si="30"/>
        <v>399.56737370100814</v>
      </c>
      <c r="R138" s="710">
        <f t="shared" si="17"/>
        <v>385.4222475986104</v>
      </c>
      <c r="S138" s="710">
        <f t="shared" si="18"/>
        <v>376.906266650357</v>
      </c>
      <c r="T138" s="710">
        <f t="shared" si="29"/>
        <v>374.05878669079584</v>
      </c>
    </row>
    <row r="139" spans="2:20">
      <c r="B139" s="580">
        <v>65</v>
      </c>
      <c r="C139" s="710">
        <f t="shared" si="12"/>
        <v>0.24632812132099016</v>
      </c>
      <c r="D139" s="710">
        <f t="shared" ref="D139:D170" si="31">(1-2*FoAb-2*FoAb*BiCombAb)*D138+2*FoAb*E138+2*FoAb*BiCombAb*Tcomb</f>
        <v>1034.8197225519561</v>
      </c>
      <c r="E139" s="710">
        <f t="shared" ref="E139:E170" si="32">FoAb*D138+(1-2*FoAb)*E138+FoAb*F138</f>
        <v>329.02698577110112</v>
      </c>
      <c r="F139" s="710">
        <f t="shared" ref="F139:F170" si="33">FoAb*E138+(1-2*FoAb)*F138+FoAb*G138</f>
        <v>298.8114603439771</v>
      </c>
      <c r="G139" s="710">
        <f t="shared" ref="G139:G170" si="34">FoAb*F138+(1-2*FoAb)*G138+FoAb*H138</f>
        <v>298.01532175723338</v>
      </c>
      <c r="H139" s="717">
        <f t="shared" ref="H139:H170" si="35">_FoN1*G138+(1-_FoN1-_FoN2)*H138+_FoN2*I138</f>
        <v>298.00004826773596</v>
      </c>
      <c r="I139" s="710">
        <f t="shared" ref="I139:I170" si="36">FoCase*H138+(1-2*FoCase)*I138+FoCase*J138</f>
        <v>298.00002786275218</v>
      </c>
      <c r="J139" s="710">
        <f t="shared" ref="J139:J170" si="37">FoCase*I138+(1-2*FoCase)*J138+FoCase*K138</f>
        <v>298.00001640669558</v>
      </c>
      <c r="K139" s="710">
        <f t="shared" ref="K139:K170" si="38">FoCase*J138+(1-2*FoCase)*K138+FoCase*L138</f>
        <v>298.00001066031206</v>
      </c>
      <c r="L139" s="710">
        <f t="shared" ref="L139:L170" si="39">(1-2*FoCase-2*FoCase*BiAtmCase)*L138+2*FoCase*K138+2*FoCase*BiAtmCase*Tatm</f>
        <v>298.00000892071961</v>
      </c>
      <c r="N139" s="580">
        <v>65</v>
      </c>
      <c r="O139" s="710">
        <f t="shared" si="13"/>
        <v>0.24632812132099016</v>
      </c>
      <c r="P139" s="710">
        <f t="shared" ref="P139:P170" si="40">(1-2*FoCase-2*FoCase*BiCombCase)*P138+2*FoCase*Q138+2*FoCase*BiCombCase*Tcomb</f>
        <v>420.61745670630739</v>
      </c>
      <c r="Q139" s="710">
        <f t="shared" si="30"/>
        <v>400.93183872805889</v>
      </c>
      <c r="R139" s="710">
        <f t="shared" si="17"/>
        <v>386.80289295436188</v>
      </c>
      <c r="S139" s="710">
        <f t="shared" si="18"/>
        <v>378.29656470624366</v>
      </c>
      <c r="T139" s="710">
        <f t="shared" ref="T139:T170" si="41">(1-2*FoCase-2*FoCase*BiAtmCase)*T138+2*FoCase*S138+2*FoCase*BiAtmCase*Tatm</f>
        <v>375.45221640540234</v>
      </c>
    </row>
    <row r="140" spans="2:20">
      <c r="B140" s="580">
        <v>66</v>
      </c>
      <c r="C140" s="710">
        <f t="shared" ref="C140:C202" si="42">$C$73*B140</f>
        <v>0.25011778472592849</v>
      </c>
      <c r="D140" s="710">
        <f t="shared" si="31"/>
        <v>1041.0401029529808</v>
      </c>
      <c r="E140" s="710">
        <f t="shared" si="32"/>
        <v>329.82032227599456</v>
      </c>
      <c r="F140" s="710">
        <f t="shared" si="33"/>
        <v>298.84600779930838</v>
      </c>
      <c r="G140" s="710">
        <f t="shared" si="34"/>
        <v>298.01623873426666</v>
      </c>
      <c r="H140" s="717">
        <f t="shared" si="35"/>
        <v>298.00005179478205</v>
      </c>
      <c r="I140" s="710">
        <f t="shared" si="36"/>
        <v>298.00003005763159</v>
      </c>
      <c r="J140" s="710">
        <f t="shared" si="37"/>
        <v>298.00001780709181</v>
      </c>
      <c r="K140" s="710">
        <f t="shared" si="38"/>
        <v>298.00001164304695</v>
      </c>
      <c r="L140" s="710">
        <f t="shared" si="39"/>
        <v>298.00000977365613</v>
      </c>
      <c r="N140" s="580">
        <v>66</v>
      </c>
      <c r="O140" s="710">
        <f t="shared" ref="O140:O200" si="43">$O$73*N140</f>
        <v>0.25011778472592849</v>
      </c>
      <c r="P140" s="710">
        <f t="shared" si="40"/>
        <v>421.95766503497077</v>
      </c>
      <c r="Q140" s="710">
        <f t="shared" ref="Q140:Q171" si="44">FoCase*P139+(1-2*FoCase)*Q139+FoCase*R139</f>
        <v>402.29470883756375</v>
      </c>
      <c r="R140" s="710">
        <f t="shared" si="17"/>
        <v>388.18193729613762</v>
      </c>
      <c r="S140" s="710">
        <f t="shared" si="18"/>
        <v>379.68526336376732</v>
      </c>
      <c r="T140" s="710">
        <f t="shared" si="41"/>
        <v>376.8440484156157</v>
      </c>
    </row>
    <row r="141" spans="2:20">
      <c r="B141" s="580">
        <v>67</v>
      </c>
      <c r="C141" s="710">
        <f t="shared" si="42"/>
        <v>0.2539074481308668</v>
      </c>
      <c r="D141" s="710">
        <f t="shared" si="31"/>
        <v>1047.1582449057955</v>
      </c>
      <c r="E141" s="710">
        <f t="shared" si="32"/>
        <v>330.619140755297</v>
      </c>
      <c r="F141" s="710">
        <f t="shared" si="33"/>
        <v>298.88140681498942</v>
      </c>
      <c r="G141" s="710">
        <f t="shared" si="34"/>
        <v>298.01719413120594</v>
      </c>
      <c r="H141" s="717">
        <f t="shared" si="35"/>
        <v>298.00005551554131</v>
      </c>
      <c r="I141" s="710">
        <f t="shared" si="36"/>
        <v>298.00003238438717</v>
      </c>
      <c r="J141" s="710">
        <f t="shared" si="37"/>
        <v>298.00001929991009</v>
      </c>
      <c r="K141" s="710">
        <f t="shared" si="38"/>
        <v>298.00001269638528</v>
      </c>
      <c r="L141" s="710">
        <f t="shared" si="39"/>
        <v>298.00001069022562</v>
      </c>
      <c r="N141" s="580">
        <v>67</v>
      </c>
      <c r="O141" s="710">
        <f t="shared" si="43"/>
        <v>0.2539074481308668</v>
      </c>
      <c r="P141" s="710">
        <f t="shared" si="40"/>
        <v>423.29630420263067</v>
      </c>
      <c r="Q141" s="710">
        <f t="shared" si="44"/>
        <v>403.65598776340585</v>
      </c>
      <c r="R141" s="710">
        <f t="shared" si="17"/>
        <v>389.55938251544967</v>
      </c>
      <c r="S141" s="710">
        <f t="shared" si="18"/>
        <v>381.07236264214635</v>
      </c>
      <c r="T141" s="710">
        <f t="shared" si="41"/>
        <v>378.23428196102071</v>
      </c>
    </row>
    <row r="142" spans="2:20">
      <c r="B142" s="580">
        <v>68</v>
      </c>
      <c r="C142" s="710">
        <f t="shared" si="42"/>
        <v>0.2576971115358051</v>
      </c>
      <c r="D142" s="710">
        <f t="shared" si="31"/>
        <v>1053.1758723055077</v>
      </c>
      <c r="E142" s="710">
        <f t="shared" si="32"/>
        <v>331.42330927439212</v>
      </c>
      <c r="F142" s="710">
        <f t="shared" si="33"/>
        <v>298.91766187367966</v>
      </c>
      <c r="G142" s="710">
        <f t="shared" si="34"/>
        <v>298.01818885803993</v>
      </c>
      <c r="H142" s="717">
        <f t="shared" si="35"/>
        <v>298.00005943718247</v>
      </c>
      <c r="I142" s="710">
        <f t="shared" si="36"/>
        <v>298.00003484850873</v>
      </c>
      <c r="J142" s="710">
        <f t="shared" si="37"/>
        <v>298.00002088947588</v>
      </c>
      <c r="K142" s="710">
        <f t="shared" si="38"/>
        <v>298.00001382396874</v>
      </c>
      <c r="L142" s="710">
        <f t="shared" si="39"/>
        <v>298.00001167384454</v>
      </c>
      <c r="N142" s="580">
        <v>68</v>
      </c>
      <c r="O142" s="710">
        <f t="shared" si="43"/>
        <v>0.2576971115358051</v>
      </c>
      <c r="P142" s="710">
        <f t="shared" si="40"/>
        <v>424.63337825907803</v>
      </c>
      <c r="Q142" s="710">
        <f t="shared" si="44"/>
        <v>405.01567895989558</v>
      </c>
      <c r="R142" s="710">
        <f t="shared" si="17"/>
        <v>390.93523049647104</v>
      </c>
      <c r="S142" s="710">
        <f t="shared" si="18"/>
        <v>382.45786282859308</v>
      </c>
      <c r="T142" s="710">
        <f t="shared" si="41"/>
        <v>379.62291666367292</v>
      </c>
    </row>
    <row r="143" spans="2:20">
      <c r="B143" s="580">
        <v>69</v>
      </c>
      <c r="C143" s="710">
        <f t="shared" si="42"/>
        <v>0.2614867749407434</v>
      </c>
      <c r="D143" s="710">
        <f t="shared" si="31"/>
        <v>1059.0946798869709</v>
      </c>
      <c r="E143" s="710">
        <f t="shared" si="32"/>
        <v>332.23269823817776</v>
      </c>
      <c r="F143" s="710">
        <f t="shared" si="33"/>
        <v>298.95477729364694</v>
      </c>
      <c r="G143" s="710">
        <f t="shared" si="34"/>
        <v>298.01922382789286</v>
      </c>
      <c r="H143" s="717">
        <f t="shared" si="35"/>
        <v>298.0000635670097</v>
      </c>
      <c r="I143" s="710">
        <f t="shared" si="36"/>
        <v>298.00003745561224</v>
      </c>
      <c r="J143" s="710">
        <f t="shared" si="37"/>
        <v>298.00002258023244</v>
      </c>
      <c r="K143" s="710">
        <f t="shared" si="38"/>
        <v>298.00001502955155</v>
      </c>
      <c r="L143" s="710">
        <f t="shared" si="39"/>
        <v>298.00001272803962</v>
      </c>
      <c r="N143" s="580">
        <v>69</v>
      </c>
      <c r="O143" s="710">
        <f t="shared" si="43"/>
        <v>0.2614867749407434</v>
      </c>
      <c r="P143" s="710">
        <f t="shared" si="40"/>
        <v>425.96889092366723</v>
      </c>
      <c r="Q143" s="710">
        <f t="shared" si="44"/>
        <v>406.37378564229152</v>
      </c>
      <c r="R143" s="710">
        <f t="shared" si="17"/>
        <v>392.30948311679583</v>
      </c>
      <c r="S143" s="710">
        <f t="shared" si="18"/>
        <v>383.84176443886076</v>
      </c>
      <c r="T143" s="710">
        <f t="shared" si="41"/>
        <v>381.00995247192708</v>
      </c>
    </row>
    <row r="144" spans="2:20">
      <c r="B144" s="580">
        <v>70</v>
      </c>
      <c r="C144" s="710">
        <f t="shared" si="42"/>
        <v>0.26527643834568171</v>
      </c>
      <c r="D144" s="710">
        <f t="shared" si="31"/>
        <v>1064.9163337182931</v>
      </c>
      <c r="E144" s="710">
        <f t="shared" si="32"/>
        <v>333.04718035113467</v>
      </c>
      <c r="F144" s="710">
        <f t="shared" si="33"/>
        <v>298.99275723190476</v>
      </c>
      <c r="G144" s="710">
        <f t="shared" si="34"/>
        <v>298.02029995682381</v>
      </c>
      <c r="H144" s="717">
        <f t="shared" si="35"/>
        <v>298.0000679124629</v>
      </c>
      <c r="I144" s="710">
        <f t="shared" si="36"/>
        <v>298.00004021144019</v>
      </c>
      <c r="J144" s="710">
        <f t="shared" si="37"/>
        <v>298.00002437674169</v>
      </c>
      <c r="K144" s="710">
        <f t="shared" si="38"/>
        <v>298.00001631700115</v>
      </c>
      <c r="L144" s="710">
        <f t="shared" si="39"/>
        <v>298.00001385644902</v>
      </c>
      <c r="N144" s="580">
        <v>70</v>
      </c>
      <c r="O144" s="710">
        <f t="shared" si="43"/>
        <v>0.26527643834568171</v>
      </c>
      <c r="P144" s="710">
        <f t="shared" si="40"/>
        <v>427.30284563327132</v>
      </c>
      <c r="Q144" s="710">
        <f t="shared" si="44"/>
        <v>407.73031082140534</v>
      </c>
      <c r="R144" s="710">
        <f t="shared" si="17"/>
        <v>393.68214224808855</v>
      </c>
      <c r="S144" s="710">
        <f t="shared" si="18"/>
        <v>385.22406818355347</v>
      </c>
      <c r="T144" s="710">
        <f t="shared" si="41"/>
        <v>382.39538961246882</v>
      </c>
    </row>
    <row r="145" spans="2:20">
      <c r="B145" s="580">
        <v>71</v>
      </c>
      <c r="C145" s="710">
        <f t="shared" si="42"/>
        <v>0.26906610175062001</v>
      </c>
      <c r="D145" s="710">
        <f t="shared" si="31"/>
        <v>1070.6424716859924</v>
      </c>
      <c r="E145" s="710">
        <f t="shared" si="32"/>
        <v>333.86663057807277</v>
      </c>
      <c r="F145" s="710">
        <f t="shared" si="33"/>
        <v>299.03160568729481</v>
      </c>
      <c r="G145" s="710">
        <f t="shared" si="34"/>
        <v>298.02141816363081</v>
      </c>
      <c r="H145" s="717">
        <f t="shared" si="35"/>
        <v>298.00007248111723</v>
      </c>
      <c r="I145" s="710">
        <f t="shared" si="36"/>
        <v>298.00004312186172</v>
      </c>
      <c r="J145" s="710">
        <f t="shared" si="37"/>
        <v>298.00002628368475</v>
      </c>
      <c r="K145" s="710">
        <f t="shared" si="38"/>
        <v>298.0000176902991</v>
      </c>
      <c r="L145" s="710">
        <f t="shared" si="39"/>
        <v>298.00001506282337</v>
      </c>
      <c r="N145" s="580">
        <v>71</v>
      </c>
      <c r="O145" s="710">
        <f t="shared" si="43"/>
        <v>0.26906610175062001</v>
      </c>
      <c r="P145" s="710">
        <f t="shared" si="40"/>
        <v>428.635245583234</v>
      </c>
      <c r="Q145" s="710">
        <f t="shared" si="44"/>
        <v>409.08525733315196</v>
      </c>
      <c r="R145" s="710">
        <f t="shared" si="17"/>
        <v>395.05320975663898</v>
      </c>
      <c r="S145" s="710">
        <f t="shared" si="18"/>
        <v>386.60477493935605</v>
      </c>
      <c r="T145" s="710">
        <f t="shared" si="41"/>
        <v>383.77922854935247</v>
      </c>
    </row>
    <row r="146" spans="2:20">
      <c r="B146" s="580">
        <v>72</v>
      </c>
      <c r="C146" s="710">
        <f t="shared" si="42"/>
        <v>0.27285576515555832</v>
      </c>
      <c r="D146" s="710">
        <f t="shared" si="31"/>
        <v>1076.2747039719416</v>
      </c>
      <c r="E146" s="710">
        <f t="shared" si="32"/>
        <v>334.69092610554304</v>
      </c>
      <c r="F146" s="710">
        <f t="shared" si="33"/>
        <v>299.07132650351599</v>
      </c>
      <c r="G146" s="710">
        <f t="shared" si="34"/>
        <v>298.02257936965873</v>
      </c>
      <c r="H146" s="717">
        <f t="shared" si="35"/>
        <v>298.000077280683</v>
      </c>
      <c r="I146" s="710">
        <f t="shared" si="36"/>
        <v>298.00004619287313</v>
      </c>
      <c r="J146" s="710">
        <f t="shared" si="37"/>
        <v>298.00002830586266</v>
      </c>
      <c r="K146" s="710">
        <f t="shared" si="38"/>
        <v>298.00001915354187</v>
      </c>
      <c r="L146" s="710">
        <f t="shared" si="39"/>
        <v>298.00001635102632</v>
      </c>
      <c r="N146" s="580">
        <v>72</v>
      </c>
      <c r="O146" s="710">
        <f t="shared" si="43"/>
        <v>0.27285576515555832</v>
      </c>
      <c r="P146" s="710">
        <f t="shared" si="40"/>
        <v>429.96609376234187</v>
      </c>
      <c r="Q146" s="710">
        <f t="shared" si="44"/>
        <v>410.43862786378509</v>
      </c>
      <c r="R146" s="710">
        <f t="shared" ref="R146:R202" si="45">FoCase*Q145+(1-2*FoCase)*R145+FoCase*S145</f>
        <v>396.42268750383658</v>
      </c>
      <c r="S146" s="710">
        <f t="shared" ref="S146:S202" si="46">FoCase*R145+(1-2*FoCase)*S145+FoCase*T145</f>
        <v>387.9838857244664</v>
      </c>
      <c r="T146" s="710">
        <f t="shared" si="41"/>
        <v>385.16146994902152</v>
      </c>
    </row>
    <row r="147" spans="2:20">
      <c r="B147" s="580">
        <v>73</v>
      </c>
      <c r="C147" s="710">
        <f t="shared" si="42"/>
        <v>0.27664542856049668</v>
      </c>
      <c r="D147" s="710">
        <f t="shared" si="31"/>
        <v>1081.8146135222385</v>
      </c>
      <c r="E147" s="710">
        <f t="shared" si="32"/>
        <v>335.5199463039034</v>
      </c>
      <c r="F147" s="710">
        <f t="shared" si="33"/>
        <v>299.11192337210088</v>
      </c>
      <c r="G147" s="710">
        <f t="shared" si="34"/>
        <v>298.02378449861123</v>
      </c>
      <c r="H147" s="717">
        <f t="shared" si="35"/>
        <v>298.00008231900546</v>
      </c>
      <c r="I147" s="710">
        <f t="shared" si="36"/>
        <v>298.00004943059787</v>
      </c>
      <c r="J147" s="710">
        <f t="shared" si="37"/>
        <v>298.00003044819658</v>
      </c>
      <c r="K147" s="710">
        <f t="shared" si="38"/>
        <v>298.00002071094156</v>
      </c>
      <c r="L147" s="710">
        <f t="shared" si="39"/>
        <v>298.00001772503543</v>
      </c>
      <c r="N147" s="580">
        <v>73</v>
      </c>
      <c r="O147" s="710">
        <f t="shared" si="43"/>
        <v>0.27664542856049668</v>
      </c>
      <c r="P147" s="710">
        <f t="shared" si="40"/>
        <v>431.29539298268855</v>
      </c>
      <c r="Q147" s="710">
        <f t="shared" si="44"/>
        <v>411.79042497144769</v>
      </c>
      <c r="R147" s="710">
        <f t="shared" si="45"/>
        <v>397.79057734657567</v>
      </c>
      <c r="S147" s="710">
        <f t="shared" si="46"/>
        <v>389.36140167761573</v>
      </c>
      <c r="T147" s="710">
        <f t="shared" si="41"/>
        <v>386.54211465043778</v>
      </c>
    </row>
    <row r="148" spans="2:20">
      <c r="B148" s="580">
        <v>74</v>
      </c>
      <c r="C148" s="710">
        <f t="shared" si="42"/>
        <v>0.28043509196543498</v>
      </c>
      <c r="D148" s="710">
        <f t="shared" si="31"/>
        <v>1087.2637565081423</v>
      </c>
      <c r="E148" s="710">
        <f t="shared" si="32"/>
        <v>336.35357269002776</v>
      </c>
      <c r="F148" s="710">
        <f t="shared" si="33"/>
        <v>299.15339983534022</v>
      </c>
      <c r="G148" s="710">
        <f t="shared" si="34"/>
        <v>298.02503447636684</v>
      </c>
      <c r="H148" s="717">
        <f t="shared" si="35"/>
        <v>298.00008760406467</v>
      </c>
      <c r="I148" s="710">
        <f t="shared" si="36"/>
        <v>298.00005284128679</v>
      </c>
      <c r="J148" s="710">
        <f t="shared" si="37"/>
        <v>298.00003271572882</v>
      </c>
      <c r="K148" s="710">
        <f t="shared" si="38"/>
        <v>298.00002236682678</v>
      </c>
      <c r="L148" s="710">
        <f t="shared" si="39"/>
        <v>298.00001918894333</v>
      </c>
      <c r="N148" s="580">
        <v>74</v>
      </c>
      <c r="O148" s="710">
        <f t="shared" si="43"/>
        <v>0.28043509196543498</v>
      </c>
      <c r="P148" s="710">
        <f t="shared" si="40"/>
        <v>432.62314590517872</v>
      </c>
      <c r="Q148" s="710">
        <f t="shared" si="44"/>
        <v>413.14065110457506</v>
      </c>
      <c r="R148" s="710">
        <f t="shared" si="45"/>
        <v>399.15688113760206</v>
      </c>
      <c r="S148" s="710">
        <f t="shared" si="46"/>
        <v>390.73732404015368</v>
      </c>
      <c r="T148" s="710">
        <f t="shared" si="41"/>
        <v>387.92116363957314</v>
      </c>
    </row>
    <row r="149" spans="2:20">
      <c r="B149" s="580">
        <v>75</v>
      </c>
      <c r="C149" s="710">
        <f t="shared" si="42"/>
        <v>0.28422475537037328</v>
      </c>
      <c r="D149" s="710">
        <f t="shared" si="31"/>
        <v>1092.6236627792073</v>
      </c>
      <c r="E149" s="710">
        <f t="shared" si="32"/>
        <v>337.19168889064764</v>
      </c>
      <c r="F149" s="710">
        <f t="shared" si="33"/>
        <v>299.19575928915674</v>
      </c>
      <c r="G149" s="710">
        <f t="shared" si="34"/>
        <v>298.02633023079869</v>
      </c>
      <c r="H149" s="717">
        <f t="shared" si="35"/>
        <v>298.00009314397511</v>
      </c>
      <c r="I149" s="710">
        <f t="shared" si="36"/>
        <v>298.00005643131851</v>
      </c>
      <c r="J149" s="710">
        <f t="shared" si="37"/>
        <v>298.00003511362297</v>
      </c>
      <c r="K149" s="710">
        <f t="shared" si="38"/>
        <v>298.00002412564328</v>
      </c>
      <c r="L149" s="710">
        <f t="shared" si="39"/>
        <v>298.00002074695811</v>
      </c>
      <c r="N149" s="580">
        <v>75</v>
      </c>
      <c r="O149" s="710">
        <f t="shared" si="43"/>
        <v>0.28422475537037328</v>
      </c>
      <c r="P149" s="710">
        <f t="shared" si="40"/>
        <v>433.94935506130707</v>
      </c>
      <c r="Q149" s="710">
        <f t="shared" si="44"/>
        <v>414.48930861761119</v>
      </c>
      <c r="R149" s="710">
        <f t="shared" si="45"/>
        <v>400.52160072580915</v>
      </c>
      <c r="S149" s="710">
        <f t="shared" si="46"/>
        <v>392.11165414074952</v>
      </c>
      <c r="T149" s="710">
        <f t="shared" si="41"/>
        <v>389.2986180276277</v>
      </c>
    </row>
    <row r="150" spans="2:20">
      <c r="B150" s="580">
        <v>76</v>
      </c>
      <c r="C150" s="710">
        <f t="shared" si="42"/>
        <v>0.28801441877531159</v>
      </c>
      <c r="D150" s="710">
        <f t="shared" si="31"/>
        <v>1097.8958363087472</v>
      </c>
      <c r="E150" s="710">
        <f t="shared" si="32"/>
        <v>338.03418060631509</v>
      </c>
      <c r="F150" s="710">
        <f t="shared" si="33"/>
        <v>299.23900498592883</v>
      </c>
      <c r="G150" s="710">
        <f t="shared" si="34"/>
        <v>298.02767269159796</v>
      </c>
      <c r="H150" s="717">
        <f t="shared" si="35"/>
        <v>298.00009894698559</v>
      </c>
      <c r="I150" s="710">
        <f t="shared" si="36"/>
        <v>298.00006020719934</v>
      </c>
      <c r="J150" s="710">
        <f t="shared" si="37"/>
        <v>298.00003764716473</v>
      </c>
      <c r="K150" s="710">
        <f t="shared" si="38"/>
        <v>298.00002599195454</v>
      </c>
      <c r="L150" s="710">
        <f t="shared" si="39"/>
        <v>298.00002240340433</v>
      </c>
      <c r="N150" s="580">
        <v>76</v>
      </c>
      <c r="O150" s="710">
        <f t="shared" si="43"/>
        <v>0.28801441877531159</v>
      </c>
      <c r="P150" s="710">
        <f t="shared" si="40"/>
        <v>435.27402287175715</v>
      </c>
      <c r="Q150" s="710">
        <f t="shared" si="44"/>
        <v>415.83639978442972</v>
      </c>
      <c r="R150" s="710">
        <f t="shared" si="45"/>
        <v>401.88473795649151</v>
      </c>
      <c r="S150" s="710">
        <f t="shared" si="46"/>
        <v>393.48439338232845</v>
      </c>
      <c r="T150" s="710">
        <f t="shared" si="41"/>
        <v>390.67447903242874</v>
      </c>
    </row>
    <row r="151" spans="2:20">
      <c r="B151" s="580">
        <v>77</v>
      </c>
      <c r="C151" s="710">
        <f t="shared" si="42"/>
        <v>0.29180408218024989</v>
      </c>
      <c r="D151" s="710">
        <f t="shared" si="31"/>
        <v>1103.0817556317593</v>
      </c>
      <c r="E151" s="710">
        <f t="shared" si="32"/>
        <v>338.88093557597699</v>
      </c>
      <c r="F151" s="710">
        <f t="shared" si="33"/>
        <v>299.28314003726518</v>
      </c>
      <c r="G151" s="710">
        <f t="shared" si="34"/>
        <v>298.02906279010142</v>
      </c>
      <c r="H151" s="717">
        <f t="shared" si="35"/>
        <v>298.00010502147887</v>
      </c>
      <c r="I151" s="710">
        <f t="shared" si="36"/>
        <v>298.00006417556369</v>
      </c>
      <c r="J151" s="710">
        <f t="shared" si="37"/>
        <v>298.00004032176179</v>
      </c>
      <c r="K151" s="710">
        <f t="shared" si="38"/>
        <v>298.0000279704426</v>
      </c>
      <c r="L151" s="710">
        <f t="shared" si="39"/>
        <v>298.00002416272349</v>
      </c>
      <c r="N151" s="580">
        <v>77</v>
      </c>
      <c r="O151" s="710">
        <f t="shared" si="43"/>
        <v>0.29180408218024989</v>
      </c>
      <c r="P151" s="710">
        <f t="shared" si="40"/>
        <v>436.59715166228466</v>
      </c>
      <c r="Q151" s="710">
        <f t="shared" si="44"/>
        <v>417.18192680979553</v>
      </c>
      <c r="R151" s="710">
        <f t="shared" si="45"/>
        <v>403.24629467156126</v>
      </c>
      <c r="S151" s="710">
        <f t="shared" si="46"/>
        <v>394.85554323091588</v>
      </c>
      <c r="T151" s="710">
        <f t="shared" si="41"/>
        <v>392.0487479625466</v>
      </c>
    </row>
    <row r="152" spans="2:20">
      <c r="B152" s="580">
        <v>78</v>
      </c>
      <c r="C152" s="710">
        <f t="shared" si="42"/>
        <v>0.29559374558518819</v>
      </c>
      <c r="D152" s="710">
        <f t="shared" si="31"/>
        <v>1108.1828742754374</v>
      </c>
      <c r="E152" s="710">
        <f t="shared" si="32"/>
        <v>339.73184354214959</v>
      </c>
      <c r="F152" s="710">
        <f t="shared" si="33"/>
        <v>299.32816741673088</v>
      </c>
      <c r="G152" s="710">
        <f t="shared" si="34"/>
        <v>298.03050145912226</v>
      </c>
      <c r="H152" s="717">
        <f t="shared" si="35"/>
        <v>298.00011137597147</v>
      </c>
      <c r="I152" s="710">
        <f t="shared" si="36"/>
        <v>298.00006834317378</v>
      </c>
      <c r="J152" s="710">
        <f t="shared" si="37"/>
        <v>298.00004314294489</v>
      </c>
      <c r="K152" s="710">
        <f t="shared" si="38"/>
        <v>298.0000300659085</v>
      </c>
      <c r="L152" s="710">
        <f t="shared" si="39"/>
        <v>298.0000260294749</v>
      </c>
      <c r="N152" s="580">
        <v>78</v>
      </c>
      <c r="O152" s="710">
        <f t="shared" si="43"/>
        <v>0.29559374558518819</v>
      </c>
      <c r="P152" s="710">
        <f t="shared" si="40"/>
        <v>437.91874367728099</v>
      </c>
      <c r="Q152" s="710">
        <f t="shared" si="44"/>
        <v>418.52589183915273</v>
      </c>
      <c r="R152" s="710">
        <f t="shared" si="45"/>
        <v>404.60627270973384</v>
      </c>
      <c r="S152" s="710">
        <f t="shared" si="46"/>
        <v>396.22510520611149</v>
      </c>
      <c r="T152" s="710">
        <f t="shared" si="41"/>
        <v>393.42142620373107</v>
      </c>
    </row>
    <row r="153" spans="2:20">
      <c r="B153" s="580">
        <v>79</v>
      </c>
      <c r="C153" s="710">
        <f t="shared" si="42"/>
        <v>0.2993834089901265</v>
      </c>
      <c r="D153" s="710">
        <f t="shared" si="31"/>
        <v>1113.2006211823973</v>
      </c>
      <c r="E153" s="710">
        <f t="shared" si="32"/>
        <v>340.58679621668415</v>
      </c>
      <c r="F153" s="710">
        <f t="shared" si="33"/>
        <v>299.37408996252651</v>
      </c>
      <c r="G153" s="710">
        <f t="shared" si="34"/>
        <v>298.03198963278481</v>
      </c>
      <c r="H153" s="717">
        <f t="shared" si="35"/>
        <v>298.00011801911336</v>
      </c>
      <c r="I153" s="710">
        <f t="shared" si="36"/>
        <v>298.00007271692016</v>
      </c>
      <c r="J153" s="710">
        <f t="shared" si="37"/>
        <v>298.00004611636786</v>
      </c>
      <c r="K153" s="710">
        <f t="shared" si="38"/>
        <v>298.00003228327296</v>
      </c>
      <c r="L153" s="710">
        <f t="shared" si="39"/>
        <v>298.0000280083363</v>
      </c>
      <c r="N153" s="580">
        <v>79</v>
      </c>
      <c r="O153" s="710">
        <f t="shared" si="43"/>
        <v>0.2993834089901265</v>
      </c>
      <c r="P153" s="710">
        <f t="shared" si="40"/>
        <v>439.23880109135644</v>
      </c>
      <c r="Q153" s="710">
        <f t="shared" si="44"/>
        <v>419.86829696698345</v>
      </c>
      <c r="R153" s="710">
        <f t="shared" si="45"/>
        <v>405.96467390668653</v>
      </c>
      <c r="S153" s="710">
        <f t="shared" si="46"/>
        <v>397.5930808729546</v>
      </c>
      <c r="T153" s="710">
        <f t="shared" si="41"/>
        <v>394.79251520732868</v>
      </c>
    </row>
    <row r="154" spans="2:20">
      <c r="B154" s="580">
        <v>80</v>
      </c>
      <c r="C154" s="710">
        <f t="shared" si="42"/>
        <v>0.3031730723950648</v>
      </c>
      <c r="D154" s="710">
        <f t="shared" si="31"/>
        <v>1118.1364011267401</v>
      </c>
      <c r="E154" s="710">
        <f t="shared" si="32"/>
        <v>341.44568724711286</v>
      </c>
      <c r="F154" s="710">
        <f t="shared" si="33"/>
        <v>299.42091038011972</v>
      </c>
      <c r="G154" s="710">
        <f t="shared" si="34"/>
        <v>298.03352824636255</v>
      </c>
      <c r="H154" s="717">
        <f t="shared" si="35"/>
        <v>298.00012495968764</v>
      </c>
      <c r="I154" s="710">
        <f t="shared" si="36"/>
        <v>298.00007730382151</v>
      </c>
      <c r="J154" s="710">
        <f t="shared" si="37"/>
        <v>298.00004924780791</v>
      </c>
      <c r="K154" s="710">
        <f t="shared" si="38"/>
        <v>298.00003462757678</v>
      </c>
      <c r="L154" s="710">
        <f t="shared" si="39"/>
        <v>298.00003010410433</v>
      </c>
      <c r="N154" s="580">
        <v>80</v>
      </c>
      <c r="O154" s="710">
        <f t="shared" si="43"/>
        <v>0.3031730723950648</v>
      </c>
      <c r="P154" s="710">
        <f t="shared" si="40"/>
        <v>440.55732601923222</v>
      </c>
      <c r="Q154" s="710">
        <f t="shared" si="44"/>
        <v>421.20914424394618</v>
      </c>
      <c r="R154" s="710">
        <f t="shared" si="45"/>
        <v>407.32150009519432</v>
      </c>
      <c r="S154" s="710">
        <f t="shared" si="46"/>
        <v>398.95947183497788</v>
      </c>
      <c r="T154" s="710">
        <f t="shared" si="41"/>
        <v>396.16201648039231</v>
      </c>
    </row>
    <row r="155" spans="2:20">
      <c r="B155" s="580">
        <v>81</v>
      </c>
      <c r="C155" s="710">
        <f t="shared" si="42"/>
        <v>0.30696273580000311</v>
      </c>
      <c r="D155" s="710">
        <f t="shared" si="31"/>
        <v>1122.991595123071</v>
      </c>
      <c r="E155" s="710">
        <f t="shared" si="32"/>
        <v>342.30841218356522</v>
      </c>
      <c r="F155" s="710">
        <f t="shared" si="33"/>
        <v>299.4686312448319</v>
      </c>
      <c r="G155" s="710">
        <f t="shared" si="34"/>
        <v>298.03511823611973</v>
      </c>
      <c r="H155" s="717">
        <f t="shared" si="35"/>
        <v>298.00013220661026</v>
      </c>
      <c r="I155" s="710">
        <f t="shared" si="36"/>
        <v>298.00008211102488</v>
      </c>
      <c r="J155" s="710">
        <f t="shared" si="37"/>
        <v>298.0000525431663</v>
      </c>
      <c r="K155" s="710">
        <f t="shared" si="38"/>
        <v>298.00003710398175</v>
      </c>
      <c r="L155" s="710">
        <f t="shared" si="39"/>
        <v>298.00003232169524</v>
      </c>
      <c r="N155" s="580">
        <v>81</v>
      </c>
      <c r="O155" s="710">
        <f t="shared" si="43"/>
        <v>0.30696273580000311</v>
      </c>
      <c r="P155" s="710">
        <f t="shared" si="40"/>
        <v>441.87432052418797</v>
      </c>
      <c r="Q155" s="710">
        <f t="shared" si="44"/>
        <v>422.54843568297224</v>
      </c>
      <c r="R155" s="710">
        <f t="shared" si="45"/>
        <v>408.67675310524618</v>
      </c>
      <c r="S155" s="710">
        <f t="shared" si="46"/>
        <v>400.32427972827651</v>
      </c>
      <c r="T155" s="710">
        <f t="shared" si="41"/>
        <v>397.52993157723483</v>
      </c>
    </row>
    <row r="156" spans="2:20">
      <c r="B156" s="580">
        <v>82</v>
      </c>
      <c r="C156" s="710">
        <f t="shared" si="42"/>
        <v>0.31075239920494147</v>
      </c>
      <c r="D156" s="710">
        <f t="shared" si="31"/>
        <v>1127.7675608285983</v>
      </c>
      <c r="E156" s="710">
        <f t="shared" si="32"/>
        <v>343.17486844624619</v>
      </c>
      <c r="F156" s="710">
        <f t="shared" si="33"/>
        <v>299.51725500437891</v>
      </c>
      <c r="G156" s="710">
        <f t="shared" si="34"/>
        <v>298.03676053915638</v>
      </c>
      <c r="H156" s="717">
        <f t="shared" si="35"/>
        <v>298.00013976892961</v>
      </c>
      <c r="I156" s="710">
        <f t="shared" si="36"/>
        <v>298.00008714580542</v>
      </c>
      <c r="J156" s="710">
        <f t="shared" si="37"/>
        <v>298.00005600846833</v>
      </c>
      <c r="K156" s="710">
        <f t="shared" si="38"/>
        <v>298.00003971777062</v>
      </c>
      <c r="L156" s="710">
        <f t="shared" si="39"/>
        <v>298.0000346661455</v>
      </c>
      <c r="N156" s="580">
        <v>82</v>
      </c>
      <c r="O156" s="710">
        <f t="shared" si="43"/>
        <v>0.31075239920494147</v>
      </c>
      <c r="P156" s="710">
        <f t="shared" si="40"/>
        <v>443.1897866252761</v>
      </c>
      <c r="Q156" s="710">
        <f t="shared" si="44"/>
        <v>423.88617326447201</v>
      </c>
      <c r="R156" s="710">
        <f t="shared" si="45"/>
        <v>410.03043476414513</v>
      </c>
      <c r="S156" s="710">
        <f t="shared" si="46"/>
        <v>401.68750621644278</v>
      </c>
      <c r="T156" s="710">
        <f t="shared" si="41"/>
        <v>398.89626209221763</v>
      </c>
    </row>
    <row r="157" spans="2:20">
      <c r="B157" s="580">
        <v>83</v>
      </c>
      <c r="C157" s="710">
        <f t="shared" si="42"/>
        <v>0.31454206260987977</v>
      </c>
      <c r="D157" s="710">
        <f t="shared" si="31"/>
        <v>1132.4656329384247</v>
      </c>
      <c r="E157" s="710">
        <f t="shared" si="32"/>
        <v>344.04495529346491</v>
      </c>
      <c r="F157" s="710">
        <f t="shared" si="33"/>
        <v>299.56678398136785</v>
      </c>
      <c r="G157" s="710">
        <f t="shared" si="34"/>
        <v>298.03845609325657</v>
      </c>
      <c r="H157" s="717">
        <f t="shared" si="35"/>
        <v>298.00014765582625</v>
      </c>
      <c r="I157" s="710">
        <f t="shared" si="36"/>
        <v>298.00009241556688</v>
      </c>
      <c r="J157" s="710">
        <f t="shared" si="37"/>
        <v>298.00005964986377</v>
      </c>
      <c r="K157" s="710">
        <f t="shared" si="38"/>
        <v>298.00004247434788</v>
      </c>
      <c r="L157" s="710">
        <f t="shared" si="39"/>
        <v>298.0000371426122</v>
      </c>
      <c r="N157" s="580">
        <v>83</v>
      </c>
      <c r="O157" s="710">
        <f t="shared" si="43"/>
        <v>0.31454206260987977</v>
      </c>
      <c r="P157" s="710">
        <f t="shared" si="40"/>
        <v>444.50372630348267</v>
      </c>
      <c r="Q157" s="710">
        <f t="shared" si="44"/>
        <v>425.22235894078125</v>
      </c>
      <c r="R157" s="710">
        <f t="shared" si="45"/>
        <v>411.38254689659345</v>
      </c>
      <c r="S157" s="710">
        <f t="shared" si="46"/>
        <v>403.04915298624201</v>
      </c>
      <c r="T157" s="710">
        <f t="shared" si="41"/>
        <v>400.26100965359177</v>
      </c>
    </row>
    <row r="158" spans="2:20">
      <c r="B158" s="580">
        <v>84</v>
      </c>
      <c r="C158" s="710">
        <f t="shared" si="42"/>
        <v>0.31833172601481807</v>
      </c>
      <c r="D158" s="710">
        <f t="shared" si="31"/>
        <v>1137.0871235741479</v>
      </c>
      <c r="E158" s="710">
        <f t="shared" si="32"/>
        <v>344.91857379020655</v>
      </c>
      <c r="F158" s="710">
        <f t="shared" si="33"/>
        <v>299.61722037575038</v>
      </c>
      <c r="G158" s="710">
        <f t="shared" si="34"/>
        <v>298.04020583674014</v>
      </c>
      <c r="H158" s="717">
        <f t="shared" si="35"/>
        <v>298.00015587661255</v>
      </c>
      <c r="I158" s="710">
        <f t="shared" si="36"/>
        <v>298.00009792784113</v>
      </c>
      <c r="J158" s="710">
        <f t="shared" si="37"/>
        <v>298.00006347362722</v>
      </c>
      <c r="K158" s="710">
        <f t="shared" si="38"/>
        <v>298.00004537924013</v>
      </c>
      <c r="L158" s="710">
        <f t="shared" si="39"/>
        <v>298.0000397563735</v>
      </c>
      <c r="N158" s="580">
        <v>84</v>
      </c>
      <c r="O158" s="710">
        <f t="shared" si="43"/>
        <v>0.31833172601481807</v>
      </c>
      <c r="P158" s="710">
        <f t="shared" si="40"/>
        <v>445.81614150698908</v>
      </c>
      <c r="Q158" s="710">
        <f t="shared" si="44"/>
        <v>426.5569946399583</v>
      </c>
      <c r="R158" s="710">
        <f t="shared" si="45"/>
        <v>412.73309132476652</v>
      </c>
      <c r="S158" s="710">
        <f t="shared" si="46"/>
        <v>404.40922174391915</v>
      </c>
      <c r="T158" s="710">
        <f t="shared" si="41"/>
        <v>401.62417591823981</v>
      </c>
    </row>
    <row r="159" spans="2:20">
      <c r="B159" s="580">
        <v>85</v>
      </c>
      <c r="C159" s="710">
        <f t="shared" si="42"/>
        <v>0.32212138941975638</v>
      </c>
      <c r="D159" s="710">
        <f t="shared" si="31"/>
        <v>1141.6333226658851</v>
      </c>
      <c r="E159" s="710">
        <f t="shared" si="32"/>
        <v>345.79562677723669</v>
      </c>
      <c r="F159" s="710">
        <f t="shared" si="33"/>
        <v>299.6685662672329</v>
      </c>
      <c r="G159" s="710">
        <f t="shared" si="34"/>
        <v>298.0420107083176</v>
      </c>
      <c r="H159" s="717">
        <f t="shared" si="35"/>
        <v>298.00016444073242</v>
      </c>
      <c r="I159" s="710">
        <f t="shared" si="36"/>
        <v>298.00010369028831</v>
      </c>
      <c r="J159" s="710">
        <f t="shared" si="37"/>
        <v>298.00006748615812</v>
      </c>
      <c r="K159" s="710">
        <f t="shared" si="38"/>
        <v>298.00004843809654</v>
      </c>
      <c r="L159" s="710">
        <f t="shared" si="39"/>
        <v>298.00004251282922</v>
      </c>
      <c r="N159" s="580">
        <v>85</v>
      </c>
      <c r="O159" s="710">
        <f t="shared" si="43"/>
        <v>0.32212138941975638</v>
      </c>
      <c r="P159" s="710">
        <f t="shared" si="40"/>
        <v>447.12703415566534</v>
      </c>
      <c r="Q159" s="710">
        <f t="shared" si="44"/>
        <v>427.89008226902746</v>
      </c>
      <c r="R159" s="710">
        <f t="shared" si="45"/>
        <v>414.08206986837513</v>
      </c>
      <c r="S159" s="710">
        <f t="shared" si="46"/>
        <v>405.76771421204614</v>
      </c>
      <c r="T159" s="710">
        <f t="shared" si="41"/>
        <v>402.98576256718513</v>
      </c>
    </row>
    <row r="160" spans="2:20">
      <c r="B160" s="580">
        <v>86</v>
      </c>
      <c r="C160" s="710">
        <f t="shared" si="42"/>
        <v>0.32591105282469468</v>
      </c>
      <c r="D160" s="710">
        <f t="shared" si="31"/>
        <v>1146.1054983278309</v>
      </c>
      <c r="E160" s="710">
        <f t="shared" si="32"/>
        <v>346.67601884072991</v>
      </c>
      <c r="F160" s="710">
        <f t="shared" si="33"/>
        <v>299.72082361764461</v>
      </c>
      <c r="G160" s="710">
        <f t="shared" si="34"/>
        <v>298.04387164694805</v>
      </c>
      <c r="H160" s="717">
        <f t="shared" si="35"/>
        <v>298.00017335776073</v>
      </c>
      <c r="I160" s="710">
        <f t="shared" si="36"/>
        <v>298.00010971069696</v>
      </c>
      <c r="J160" s="710">
        <f t="shared" si="37"/>
        <v>298.00007169398111</v>
      </c>
      <c r="K160" s="710">
        <f t="shared" si="38"/>
        <v>298.00005165668915</v>
      </c>
      <c r="L160" s="710">
        <f t="shared" si="39"/>
        <v>298.00004541750127</v>
      </c>
      <c r="N160" s="580">
        <v>86</v>
      </c>
      <c r="O160" s="710">
        <f t="shared" si="43"/>
        <v>0.32591105282469468</v>
      </c>
      <c r="P160" s="710">
        <f t="shared" si="40"/>
        <v>448.43640614490812</v>
      </c>
      <c r="Q160" s="710">
        <f t="shared" si="44"/>
        <v>429.22162371674858</v>
      </c>
      <c r="R160" s="710">
        <f t="shared" si="45"/>
        <v>415.42948434472044</v>
      </c>
      <c r="S160" s="710">
        <f t="shared" si="46"/>
        <v>407.12463212682945</v>
      </c>
      <c r="T160" s="710">
        <f t="shared" si="41"/>
        <v>404.34577130175779</v>
      </c>
    </row>
    <row r="161" spans="2:20">
      <c r="B161" s="580">
        <v>87</v>
      </c>
      <c r="C161" s="710">
        <f t="shared" si="42"/>
        <v>0.32970071622963298</v>
      </c>
      <c r="D161" s="710">
        <f t="shared" si="31"/>
        <v>1150.504897227459</v>
      </c>
      <c r="E161" s="710">
        <f t="shared" si="32"/>
        <v>347.55965628241324</v>
      </c>
      <c r="F161" s="710">
        <f t="shared" si="33"/>
        <v>299.77399427326452</v>
      </c>
      <c r="G161" s="710">
        <f t="shared" si="34"/>
        <v>298.04578959170027</v>
      </c>
      <c r="H161" s="717">
        <f t="shared" si="35"/>
        <v>298.00018263740304</v>
      </c>
      <c r="I161" s="710">
        <f t="shared" si="36"/>
        <v>298.00011599698371</v>
      </c>
      <c r="J161" s="710">
        <f t="shared" si="37"/>
        <v>298.00007610374627</v>
      </c>
      <c r="K161" s="710">
        <f t="shared" si="38"/>
        <v>298.00005504091314</v>
      </c>
      <c r="L161" s="710">
        <f t="shared" si="39"/>
        <v>298.00004847603401</v>
      </c>
      <c r="N161" s="580">
        <v>87</v>
      </c>
      <c r="O161" s="710">
        <f t="shared" si="43"/>
        <v>0.32970071622963298</v>
      </c>
      <c r="P161" s="710">
        <f t="shared" si="40"/>
        <v>449.74425934891769</v>
      </c>
      <c r="Q161" s="710">
        <f t="shared" si="44"/>
        <v>430.55162085598272</v>
      </c>
      <c r="R161" s="710">
        <f t="shared" si="45"/>
        <v>416.77533656873999</v>
      </c>
      <c r="S161" s="710">
        <f t="shared" si="46"/>
        <v>408.47997723581136</v>
      </c>
      <c r="T161" s="710">
        <f t="shared" si="41"/>
        <v>405.70420384032099</v>
      </c>
    </row>
    <row r="162" spans="2:20">
      <c r="B162" s="580">
        <v>88</v>
      </c>
      <c r="C162" s="710">
        <f t="shared" si="42"/>
        <v>0.33349037963457129</v>
      </c>
      <c r="D162" s="710">
        <f t="shared" si="31"/>
        <v>1154.8327449484746</v>
      </c>
      <c r="E162" s="710">
        <f t="shared" si="32"/>
        <v>348.44644709021645</v>
      </c>
      <c r="F162" s="710">
        <f t="shared" si="33"/>
        <v>299.8280799671075</v>
      </c>
      <c r="G162" s="710">
        <f t="shared" si="34"/>
        <v>298.04776548161732</v>
      </c>
      <c r="H162" s="717">
        <f t="shared" si="35"/>
        <v>298.00019228949526</v>
      </c>
      <c r="I162" s="710">
        <f t="shared" si="36"/>
        <v>298.00012255719338</v>
      </c>
      <c r="J162" s="710">
        <f t="shared" si="37"/>
        <v>298.00008072222909</v>
      </c>
      <c r="K162" s="710">
        <f t="shared" si="38"/>
        <v>298.00005859678748</v>
      </c>
      <c r="L162" s="710">
        <f t="shared" si="39"/>
        <v>298.00005169419455</v>
      </c>
      <c r="N162" s="580">
        <v>88</v>
      </c>
      <c r="O162" s="710">
        <f t="shared" si="43"/>
        <v>0.33349037963457129</v>
      </c>
      <c r="P162" s="710">
        <f t="shared" si="40"/>
        <v>451.05059562349754</v>
      </c>
      <c r="Q162" s="710">
        <f t="shared" si="44"/>
        <v>431.88007554571277</v>
      </c>
      <c r="R162" s="710">
        <f t="shared" si="45"/>
        <v>418.11962835304848</v>
      </c>
      <c r="S162" s="710">
        <f t="shared" si="46"/>
        <v>409.83375129590729</v>
      </c>
      <c r="T162" s="710">
        <f t="shared" si="41"/>
        <v>407.06106191547525</v>
      </c>
    </row>
    <row r="163" spans="2:20">
      <c r="B163" s="580">
        <v>89</v>
      </c>
      <c r="C163" s="710">
        <f t="shared" si="42"/>
        <v>0.33728004303950959</v>
      </c>
      <c r="D163" s="710">
        <f t="shared" si="31"/>
        <v>1159.0902463476236</v>
      </c>
      <c r="E163" s="710">
        <f t="shared" si="32"/>
        <v>349.33630090941966</v>
      </c>
      <c r="F163" s="710">
        <f t="shared" si="33"/>
        <v>299.88308232117015</v>
      </c>
      <c r="G163" s="710">
        <f t="shared" si="34"/>
        <v>298.04980025558314</v>
      </c>
      <c r="H163" s="717">
        <f t="shared" si="35"/>
        <v>298.00020232400323</v>
      </c>
      <c r="I163" s="710">
        <f t="shared" si="36"/>
        <v>298.00012939949863</v>
      </c>
      <c r="J163" s="710">
        <f t="shared" si="37"/>
        <v>298.00008555633093</v>
      </c>
      <c r="K163" s="710">
        <f t="shared" si="38"/>
        <v>298.00006233045474</v>
      </c>
      <c r="L163" s="710">
        <f t="shared" si="39"/>
        <v>298.00005507787336</v>
      </c>
      <c r="N163" s="580">
        <v>89</v>
      </c>
      <c r="O163" s="710">
        <f t="shared" si="43"/>
        <v>0.33728004303950959</v>
      </c>
      <c r="P163" s="710">
        <f t="shared" si="40"/>
        <v>452.35541680844489</v>
      </c>
      <c r="Q163" s="710">
        <f t="shared" si="44"/>
        <v>433.20698963276902</v>
      </c>
      <c r="R163" s="710">
        <f t="shared" si="45"/>
        <v>419.46236150797182</v>
      </c>
      <c r="S163" s="710">
        <f t="shared" si="46"/>
        <v>411.18595607173029</v>
      </c>
      <c r="T163" s="710">
        <f t="shared" si="41"/>
        <v>408.4163472716719</v>
      </c>
    </row>
    <row r="164" spans="2:20">
      <c r="B164" s="580">
        <v>90</v>
      </c>
      <c r="C164" s="710">
        <f t="shared" si="42"/>
        <v>0.34106970644444795</v>
      </c>
      <c r="D164" s="710">
        <f t="shared" si="31"/>
        <v>1163.2785859054632</v>
      </c>
      <c r="E164" s="710">
        <f t="shared" si="32"/>
        <v>350.22912901429078</v>
      </c>
      <c r="F164" s="710">
        <f t="shared" si="33"/>
        <v>299.93900284863793</v>
      </c>
      <c r="G164" s="710">
        <f t="shared" si="34"/>
        <v>298.05189485219313</v>
      </c>
      <c r="H164" s="717">
        <f t="shared" si="35"/>
        <v>298.00021275102216</v>
      </c>
      <c r="I164" s="710">
        <f t="shared" si="36"/>
        <v>298.0001365322002</v>
      </c>
      <c r="J164" s="710">
        <f t="shared" si="37"/>
        <v>298.00009061307878</v>
      </c>
      <c r="K164" s="710">
        <f t="shared" si="38"/>
        <v>298.00006624818195</v>
      </c>
      <c r="L164" s="710">
        <f t="shared" si="39"/>
        <v>298.00005863308417</v>
      </c>
      <c r="N164" s="580">
        <v>90</v>
      </c>
      <c r="O164" s="710">
        <f t="shared" si="43"/>
        <v>0.34106970644444795</v>
      </c>
      <c r="P164" s="710">
        <f t="shared" si="40"/>
        <v>453.65872472959256</v>
      </c>
      <c r="Q164" s="710">
        <f t="shared" si="44"/>
        <v>434.53236495330361</v>
      </c>
      <c r="R164" s="710">
        <f t="shared" si="45"/>
        <v>420.80353784157751</v>
      </c>
      <c r="S164" s="710">
        <f t="shared" si="46"/>
        <v>412.53659333416022</v>
      </c>
      <c r="T164" s="710">
        <f t="shared" si="41"/>
        <v>409.77006166317545</v>
      </c>
    </row>
    <row r="165" spans="2:20">
      <c r="B165" s="580">
        <v>91</v>
      </c>
      <c r="C165" s="710">
        <f t="shared" si="42"/>
        <v>0.34485936984938625</v>
      </c>
      <c r="D165" s="710">
        <f t="shared" si="31"/>
        <v>1167.3989280711946</v>
      </c>
      <c r="E165" s="710">
        <f t="shared" si="32"/>
        <v>351.124844280204</v>
      </c>
      <c r="F165" s="710">
        <f t="shared" si="33"/>
        <v>299.9958429560532</v>
      </c>
      <c r="G165" s="710">
        <f t="shared" si="34"/>
        <v>298.05405020962712</v>
      </c>
      <c r="H165" s="717">
        <f t="shared" si="35"/>
        <v>298.00022358077638</v>
      </c>
      <c r="I165" s="710">
        <f t="shared" si="36"/>
        <v>298.0001439637266</v>
      </c>
      <c r="J165" s="710">
        <f t="shared" si="37"/>
        <v>298.00009589962571</v>
      </c>
      <c r="K165" s="710">
        <f t="shared" si="38"/>
        <v>298.00007035636031</v>
      </c>
      <c r="L165" s="710">
        <f t="shared" si="39"/>
        <v>298.00006236596488</v>
      </c>
      <c r="N165" s="580">
        <v>91</v>
      </c>
      <c r="O165" s="710">
        <f t="shared" si="43"/>
        <v>0.34485936984938625</v>
      </c>
      <c r="P165" s="710">
        <f t="shared" si="40"/>
        <v>454.96052120055327</v>
      </c>
      <c r="Q165" s="710">
        <f t="shared" si="44"/>
        <v>435.85620333404938</v>
      </c>
      <c r="R165" s="710">
        <f t="shared" si="45"/>
        <v>422.14315915970019</v>
      </c>
      <c r="S165" s="710">
        <f t="shared" si="46"/>
        <v>413.88566485912264</v>
      </c>
      <c r="T165" s="710">
        <f t="shared" si="41"/>
        <v>411.12220685232325</v>
      </c>
    </row>
    <row r="166" spans="2:20">
      <c r="B166" s="580">
        <v>92</v>
      </c>
      <c r="C166" s="710">
        <f t="shared" si="42"/>
        <v>0.34864903325432456</v>
      </c>
      <c r="D166" s="710">
        <f t="shared" si="31"/>
        <v>1171.4524176016607</v>
      </c>
      <c r="E166" s="710">
        <f t="shared" si="32"/>
        <v>352.02336115623103</v>
      </c>
      <c r="F166" s="710">
        <f t="shared" si="33"/>
        <v>300.05360394544522</v>
      </c>
      <c r="G166" s="710">
        <f t="shared" si="34"/>
        <v>298.05626726552521</v>
      </c>
      <c r="H166" s="717">
        <f t="shared" si="35"/>
        <v>298.00023482361877</v>
      </c>
      <c r="I166" s="710">
        <f t="shared" si="36"/>
        <v>298.00015170263384</v>
      </c>
      <c r="J166" s="710">
        <f t="shared" si="37"/>
        <v>298.00010142325073</v>
      </c>
      <c r="K166" s="710">
        <f t="shared" si="38"/>
        <v>298.00007466150566</v>
      </c>
      <c r="L166" s="710">
        <f t="shared" si="39"/>
        <v>298.00006628277737</v>
      </c>
      <c r="N166" s="580">
        <v>92</v>
      </c>
      <c r="O166" s="710">
        <f t="shared" si="43"/>
        <v>0.34864903325432456</v>
      </c>
      <c r="P166" s="710">
        <f t="shared" si="40"/>
        <v>456.2608080242091</v>
      </c>
      <c r="Q166" s="710">
        <f t="shared" si="44"/>
        <v>437.1785065933957</v>
      </c>
      <c r="R166" s="710">
        <f t="shared" si="45"/>
        <v>423.48122726596461</v>
      </c>
      <c r="S166" s="710">
        <f t="shared" si="46"/>
        <v>415.23317242654616</v>
      </c>
      <c r="T166" s="710">
        <f t="shared" si="41"/>
        <v>412.47278460804029</v>
      </c>
    </row>
    <row r="167" spans="2:20">
      <c r="B167" s="580">
        <v>93</v>
      </c>
      <c r="C167" s="710">
        <f t="shared" si="42"/>
        <v>0.35243869665926286</v>
      </c>
      <c r="D167" s="710">
        <f t="shared" si="31"/>
        <v>1175.4401798946044</v>
      </c>
      <c r="E167" s="710">
        <f t="shared" si="32"/>
        <v>352.92459563819756</v>
      </c>
      <c r="F167" s="710">
        <f t="shared" si="33"/>
        <v>300.11228701642324</v>
      </c>
      <c r="G167" s="710">
        <f t="shared" si="34"/>
        <v>298.05854695686651</v>
      </c>
      <c r="H167" s="717">
        <f t="shared" si="35"/>
        <v>298.00024649003046</v>
      </c>
      <c r="I167" s="710">
        <f t="shared" si="36"/>
        <v>298.0001597576055</v>
      </c>
      <c r="J167" s="710">
        <f t="shared" si="37"/>
        <v>298.00010719135884</v>
      </c>
      <c r="K167" s="710">
        <f t="shared" si="38"/>
        <v>298.00007917025891</v>
      </c>
      <c r="L167" s="710">
        <f t="shared" si="39"/>
        <v>298.00007038990765</v>
      </c>
      <c r="N167" s="580">
        <v>93</v>
      </c>
      <c r="O167" s="710">
        <f t="shared" si="43"/>
        <v>0.35243869665926286</v>
      </c>
      <c r="P167" s="710">
        <f t="shared" si="40"/>
        <v>457.559586993984</v>
      </c>
      <c r="Q167" s="710">
        <f t="shared" si="44"/>
        <v>438.49927654230703</v>
      </c>
      <c r="R167" s="710">
        <f t="shared" si="45"/>
        <v>424.81774396180481</v>
      </c>
      <c r="S167" s="710">
        <f t="shared" si="46"/>
        <v>416.57911781947234</v>
      </c>
      <c r="T167" s="710">
        <f t="shared" si="41"/>
        <v>413.82179670457123</v>
      </c>
    </row>
    <row r="168" spans="2:20">
      <c r="B168" s="580">
        <v>94</v>
      </c>
      <c r="C168" s="710">
        <f t="shared" si="42"/>
        <v>0.35622836006420117</v>
      </c>
      <c r="D168" s="710">
        <f t="shared" si="31"/>
        <v>1179.3633213162873</v>
      </c>
      <c r="E168" s="710">
        <f t="shared" si="32"/>
        <v>353.8284652421965</v>
      </c>
      <c r="F168" s="710">
        <f t="shared" si="33"/>
        <v>300.17189326823251</v>
      </c>
      <c r="G168" s="710">
        <f t="shared" si="34"/>
        <v>298.06089021985048</v>
      </c>
      <c r="H168" s="717">
        <f t="shared" si="35"/>
        <v>298.00025859062032</v>
      </c>
      <c r="I168" s="710">
        <f t="shared" si="36"/>
        <v>298.00016813745253</v>
      </c>
      <c r="J168" s="710">
        <f t="shared" si="37"/>
        <v>298.00011321148122</v>
      </c>
      <c r="K168" s="710">
        <f t="shared" si="38"/>
        <v>298.00008388938579</v>
      </c>
      <c r="L168" s="710">
        <f t="shared" si="39"/>
        <v>298.00007469386657</v>
      </c>
      <c r="N168" s="580">
        <v>94</v>
      </c>
      <c r="O168" s="710">
        <f t="shared" si="43"/>
        <v>0.35622836006420117</v>
      </c>
      <c r="P168" s="710">
        <f t="shared" si="40"/>
        <v>458.85685989493084</v>
      </c>
      <c r="Q168" s="710">
        <f t="shared" si="44"/>
        <v>439.81851498510838</v>
      </c>
      <c r="R168" s="710">
        <f t="shared" si="45"/>
        <v>426.15271104648133</v>
      </c>
      <c r="S168" s="710">
        <f t="shared" si="46"/>
        <v>417.92350282329636</v>
      </c>
      <c r="T168" s="710">
        <f t="shared" si="41"/>
        <v>415.16924492039749</v>
      </c>
    </row>
    <row r="169" spans="2:20">
      <c r="B169" s="580">
        <v>95</v>
      </c>
      <c r="C169" s="710">
        <f t="shared" si="42"/>
        <v>0.36001802346913947</v>
      </c>
      <c r="D169" s="710">
        <f t="shared" si="31"/>
        <v>1183.2229295235636</v>
      </c>
      <c r="E169" s="710">
        <f t="shared" si="32"/>
        <v>354.73488897855088</v>
      </c>
      <c r="F169" s="710">
        <f t="shared" si="33"/>
        <v>300.23242370177422</v>
      </c>
      <c r="G169" s="710">
        <f t="shared" si="34"/>
        <v>298.06329798978129</v>
      </c>
      <c r="H169" s="717">
        <f t="shared" si="35"/>
        <v>298.00027113612441</v>
      </c>
      <c r="I169" s="710">
        <f t="shared" si="36"/>
        <v>298.00017685111283</v>
      </c>
      <c r="J169" s="710">
        <f t="shared" si="37"/>
        <v>298.00011949127526</v>
      </c>
      <c r="K169" s="710">
        <f t="shared" si="38"/>
        <v>298.0000888257772</v>
      </c>
      <c r="L169" s="710">
        <f t="shared" si="39"/>
        <v>298.00007920128974</v>
      </c>
      <c r="N169" s="580">
        <v>95</v>
      </c>
      <c r="O169" s="710">
        <f t="shared" si="43"/>
        <v>0.36001802346913947</v>
      </c>
      <c r="P169" s="710">
        <f t="shared" si="40"/>
        <v>460.15262850465996</v>
      </c>
      <c r="Q169" s="710">
        <f t="shared" si="44"/>
        <v>441.13622372015578</v>
      </c>
      <c r="R169" s="710">
        <f t="shared" si="45"/>
        <v>427.48613031709607</v>
      </c>
      <c r="S169" s="710">
        <f t="shared" si="46"/>
        <v>419.26632922511828</v>
      </c>
      <c r="T169" s="710">
        <f t="shared" si="41"/>
        <v>416.51513103731349</v>
      </c>
    </row>
    <row r="170" spans="2:20">
      <c r="B170" s="580">
        <v>96</v>
      </c>
      <c r="C170" s="710">
        <f t="shared" si="42"/>
        <v>0.36380768687407777</v>
      </c>
      <c r="D170" s="710">
        <f t="shared" si="31"/>
        <v>1187.0200737805019</v>
      </c>
      <c r="E170" s="710">
        <f t="shared" si="32"/>
        <v>355.64378732621839</v>
      </c>
      <c r="F170" s="710">
        <f t="shared" si="33"/>
        <v>300.29387922159043</v>
      </c>
      <c r="G170" s="710">
        <f t="shared" si="34"/>
        <v>298.06577120095409</v>
      </c>
      <c r="H170" s="717">
        <f t="shared" si="35"/>
        <v>298.00028413740557</v>
      </c>
      <c r="I170" s="710">
        <f t="shared" si="36"/>
        <v>298.00018590765131</v>
      </c>
      <c r="J170" s="710">
        <f t="shared" si="37"/>
        <v>298.0001260385244</v>
      </c>
      <c r="K170" s="710">
        <f t="shared" si="38"/>
        <v>298.00009398644954</v>
      </c>
      <c r="L170" s="710">
        <f t="shared" si="39"/>
        <v>298.00008391893772</v>
      </c>
      <c r="N170" s="580">
        <v>96</v>
      </c>
      <c r="O170" s="710">
        <f t="shared" si="43"/>
        <v>0.36380768687407777</v>
      </c>
      <c r="P170" s="710">
        <f t="shared" si="40"/>
        <v>461.4468945941324</v>
      </c>
      <c r="Q170" s="710">
        <f t="shared" si="44"/>
        <v>442.45240454040925</v>
      </c>
      <c r="R170" s="710">
        <f t="shared" si="45"/>
        <v>428.81800356860538</v>
      </c>
      <c r="S170" s="710">
        <f t="shared" si="46"/>
        <v>420.60759881319007</v>
      </c>
      <c r="T170" s="710">
        <f t="shared" si="41"/>
        <v>417.85945683963763</v>
      </c>
    </row>
    <row r="171" spans="2:20">
      <c r="B171" s="580">
        <v>97</v>
      </c>
      <c r="C171" s="710">
        <f t="shared" si="42"/>
        <v>0.36759735027901608</v>
      </c>
      <c r="D171" s="710">
        <f t="shared" ref="D171:D202" si="47">(1-2*FoAb-2*FoAb*BiCombAb)*D170+2*FoAb*E170+2*FoAb*BiCombAb*Tcomb</f>
        <v>1190.7558052696488</v>
      </c>
      <c r="E171" s="710">
        <f t="shared" ref="E171:E202" si="48">FoAb*D170+(1-2*FoAb)*E170+FoAb*F170</f>
        <v>356.55508220763005</v>
      </c>
      <c r="F171" s="710">
        <f t="shared" ref="F171:F202" si="49">FoAb*E170+(1-2*FoAb)*F170+FoAb*G170</f>
        <v>300.35626063781348</v>
      </c>
      <c r="G171" s="710">
        <f t="shared" ref="G171:G202" si="50">FoAb*F170+(1-2*FoAb)*G170+FoAb*H170</f>
        <v>298.068310786545</v>
      </c>
      <c r="H171" s="717">
        <f t="shared" ref="H171:H202" si="51">_FoN1*G170+(1-_FoN1-_FoN2)*H170+_FoN2*I170</f>
        <v>298.000297605453</v>
      </c>
      <c r="I171" s="710">
        <f t="shared" ref="I171:I202" si="52">FoCase*H170+(1-2*FoCase)*I170+FoCase*J170</f>
        <v>298.00019531625964</v>
      </c>
      <c r="J171" s="710">
        <f t="shared" ref="J171:J202" si="53">FoCase*I170+(1-2*FoCase)*J170+FoCase*K170</f>
        <v>298.00013286113824</v>
      </c>
      <c r="K171" s="710">
        <f t="shared" ref="K171:K202" si="54">FoCase*J170+(1-2*FoCase)*K170+FoCase*L170</f>
        <v>298.00009937854441</v>
      </c>
      <c r="L171" s="710">
        <f t="shared" ref="L171:L202" si="55">(1-2*FoCase-2*FoCase*BiAtmCase)*L170+2*FoCase*K170+2*FoCase*BiAtmCase*Tatm</f>
        <v>298.00008885369618</v>
      </c>
      <c r="N171" s="580">
        <v>97</v>
      </c>
      <c r="O171" s="710">
        <f t="shared" si="43"/>
        <v>0.36759735027901608</v>
      </c>
      <c r="P171" s="710">
        <f t="shared" ref="P171:P202" si="56">(1-2*FoCase-2*FoCase*BiCombCase)*P170+2*FoCase*Q170+2*FoCase*BiCombCase*Tcomb</f>
        <v>462.7396599283378</v>
      </c>
      <c r="Q171" s="710">
        <f t="shared" si="44"/>
        <v>443.76705923392296</v>
      </c>
      <c r="R171" s="710">
        <f t="shared" si="45"/>
        <v>430.1483325938317</v>
      </c>
      <c r="S171" s="710">
        <f t="shared" si="46"/>
        <v>421.94731337644316</v>
      </c>
      <c r="T171" s="710">
        <f t="shared" ref="T171:T202" si="57">(1-2*FoCase-2*FoCase*BiAtmCase)*T170+2*FoCase*S170+2*FoCase*BiAtmCase*Tatm</f>
        <v>419.20222411353888</v>
      </c>
    </row>
    <row r="172" spans="2:20">
      <c r="B172" s="580">
        <v>98</v>
      </c>
      <c r="C172" s="710">
        <f t="shared" si="42"/>
        <v>0.37138701368395438</v>
      </c>
      <c r="D172" s="710">
        <f t="shared" si="47"/>
        <v>1194.4311573980235</v>
      </c>
      <c r="E172" s="710">
        <f t="shared" si="48"/>
        <v>357.46869696395595</v>
      </c>
      <c r="F172" s="710">
        <f t="shared" si="49"/>
        <v>300.41956866808175</v>
      </c>
      <c r="G172" s="710">
        <f t="shared" si="50"/>
        <v>298.07091767850261</v>
      </c>
      <c r="H172" s="717">
        <f t="shared" si="51"/>
        <v>298.00031155138174</v>
      </c>
      <c r="I172" s="710">
        <f t="shared" si="52"/>
        <v>298.00020508625579</v>
      </c>
      <c r="J172" s="710">
        <f t="shared" si="53"/>
        <v>298.00013996715245</v>
      </c>
      <c r="K172" s="710">
        <f t="shared" si="54"/>
        <v>298.00010500932922</v>
      </c>
      <c r="L172" s="710">
        <f t="shared" si="55"/>
        <v>298.0000940125762</v>
      </c>
      <c r="N172" s="580">
        <v>98</v>
      </c>
      <c r="O172" s="710">
        <f t="shared" si="43"/>
        <v>0.37138701368395438</v>
      </c>
      <c r="P172" s="710">
        <f t="shared" si="56"/>
        <v>464.03092626687339</v>
      </c>
      <c r="Q172" s="710">
        <f t="shared" ref="Q172:Q202" si="58">FoCase*P171+(1-2*FoCase)*Q171+FoCase*R171</f>
        <v>445.08018958426362</v>
      </c>
      <c r="R172" s="710">
        <f t="shared" si="45"/>
        <v>431.47711918347363</v>
      </c>
      <c r="S172" s="710">
        <f t="shared" si="46"/>
        <v>423.28547470408603</v>
      </c>
      <c r="T172" s="710">
        <f t="shared" si="57"/>
        <v>420.54343464646269</v>
      </c>
    </row>
    <row r="173" spans="2:20">
      <c r="B173" s="580">
        <v>99</v>
      </c>
      <c r="C173" s="710">
        <f t="shared" si="42"/>
        <v>0.37517667708889274</v>
      </c>
      <c r="D173" s="710">
        <f t="shared" si="47"/>
        <v>1198.0471460979338</v>
      </c>
      <c r="E173" s="710">
        <f t="shared" si="48"/>
        <v>358.38455633079053</v>
      </c>
      <c r="F173" s="710">
        <f t="shared" si="49"/>
        <v>300.48380393942136</v>
      </c>
      <c r="G173" s="710">
        <f t="shared" si="50"/>
        <v>298.07359280744242</v>
      </c>
      <c r="H173" s="717">
        <f t="shared" si="51"/>
        <v>298.00032598643213</v>
      </c>
      <c r="I173" s="710">
        <f t="shared" si="52"/>
        <v>298.00021522708397</v>
      </c>
      <c r="J173" s="710">
        <f t="shared" si="53"/>
        <v>298.00014736472883</v>
      </c>
      <c r="K173" s="710">
        <f t="shared" si="54"/>
        <v>298.00011088619675</v>
      </c>
      <c r="L173" s="710">
        <f t="shared" si="55"/>
        <v>298.00009940271406</v>
      </c>
      <c r="N173" s="580">
        <v>99</v>
      </c>
      <c r="O173" s="710">
        <f t="shared" si="43"/>
        <v>0.37517667708889274</v>
      </c>
      <c r="P173" s="710">
        <f t="shared" si="56"/>
        <v>465.32069536443908</v>
      </c>
      <c r="Q173" s="710">
        <f t="shared" si="58"/>
        <v>446.39179737086823</v>
      </c>
      <c r="R173" s="710">
        <f t="shared" si="45"/>
        <v>432.80436512611499</v>
      </c>
      <c r="S173" s="710">
        <f t="shared" si="46"/>
        <v>424.62208458525993</v>
      </c>
      <c r="T173" s="710">
        <f t="shared" si="57"/>
        <v>421.88309022664015</v>
      </c>
    </row>
    <row r="174" spans="2:20">
      <c r="B174" s="580">
        <v>100</v>
      </c>
      <c r="C174" s="710">
        <f t="shared" si="42"/>
        <v>0.37896634049383104</v>
      </c>
      <c r="D174" s="710">
        <f t="shared" si="47"/>
        <v>1201.6047701227008</v>
      </c>
      <c r="E174" s="710">
        <f t="shared" si="48"/>
        <v>359.30258641425053</v>
      </c>
      <c r="F174" s="710">
        <f t="shared" si="49"/>
        <v>300.54896699009498</v>
      </c>
      <c r="G174" s="710">
        <f t="shared" si="50"/>
        <v>298.0763371025439</v>
      </c>
      <c r="H174" s="717">
        <f t="shared" si="51"/>
        <v>298.00034092196938</v>
      </c>
      <c r="I174" s="710">
        <f t="shared" si="52"/>
        <v>298.00022574831456</v>
      </c>
      <c r="J174" s="710">
        <f t="shared" si="53"/>
        <v>298.00015506215505</v>
      </c>
      <c r="K174" s="710">
        <f t="shared" si="54"/>
        <v>298.00011701666557</v>
      </c>
      <c r="L174" s="710">
        <f t="shared" si="55"/>
        <v>298.00010503137173</v>
      </c>
      <c r="N174" s="580">
        <v>100</v>
      </c>
      <c r="O174" s="710">
        <f t="shared" si="43"/>
        <v>0.37896634049383104</v>
      </c>
      <c r="P174" s="710">
        <f t="shared" si="56"/>
        <v>466.60896897126031</v>
      </c>
      <c r="Q174" s="710">
        <f t="shared" si="58"/>
        <v>447.7018843693499</v>
      </c>
      <c r="R174" s="710">
        <f t="shared" si="45"/>
        <v>434.130072208233</v>
      </c>
      <c r="S174" s="710">
        <f t="shared" si="46"/>
        <v>425.95714480874631</v>
      </c>
      <c r="T174" s="710">
        <f t="shared" si="57"/>
        <v>423.22119264267013</v>
      </c>
    </row>
    <row r="175" spans="2:20">
      <c r="B175" s="580">
        <v>101</v>
      </c>
      <c r="C175" s="710">
        <f t="shared" si="42"/>
        <v>0.38275600389876935</v>
      </c>
      <c r="D175" s="710">
        <f t="shared" si="47"/>
        <v>1205.1050113373776</v>
      </c>
      <c r="E175" s="710">
        <f t="shared" si="48"/>
        <v>360.2227146674785</v>
      </c>
      <c r="F175" s="710">
        <f t="shared" si="49"/>
        <v>300.61505827141781</v>
      </c>
      <c r="G175" s="710">
        <f t="shared" si="50"/>
        <v>298.07915149144958</v>
      </c>
      <c r="H175" s="717">
        <f t="shared" si="51"/>
        <v>298.00035636948297</v>
      </c>
      <c r="I175" s="710">
        <f t="shared" si="52"/>
        <v>298.00023665964341</v>
      </c>
      <c r="J175" s="710">
        <f t="shared" si="53"/>
        <v>298.00016306784477</v>
      </c>
      <c r="K175" s="710">
        <f t="shared" si="54"/>
        <v>298.00012340837998</v>
      </c>
      <c r="L175" s="710">
        <f t="shared" si="55"/>
        <v>298.00011090593665</v>
      </c>
      <c r="N175" s="580">
        <v>101</v>
      </c>
      <c r="O175" s="710">
        <f t="shared" si="43"/>
        <v>0.38275600389876935</v>
      </c>
      <c r="P175" s="710">
        <f t="shared" si="56"/>
        <v>467.89574883344955</v>
      </c>
      <c r="Q175" s="710">
        <f t="shared" si="58"/>
        <v>449.01045235175968</v>
      </c>
      <c r="R175" s="710">
        <f t="shared" si="45"/>
        <v>435.45424221420529</v>
      </c>
      <c r="S175" s="710">
        <f t="shared" si="46"/>
        <v>427.29065716271668</v>
      </c>
      <c r="T175" s="710">
        <f t="shared" si="57"/>
        <v>424.55774368316196</v>
      </c>
    </row>
    <row r="176" spans="2:20">
      <c r="B176" s="580">
        <v>102</v>
      </c>
      <c r="C176" s="710">
        <f t="shared" si="42"/>
        <v>0.38654566730370765</v>
      </c>
      <c r="D176" s="710">
        <f t="shared" si="47"/>
        <v>1208.5488350045489</v>
      </c>
      <c r="E176" s="710">
        <f t="shared" si="48"/>
        <v>361.14486986754503</v>
      </c>
      <c r="F176" s="710">
        <f t="shared" si="49"/>
        <v>300.68207814954224</v>
      </c>
      <c r="G176" s="710">
        <f t="shared" si="50"/>
        <v>298.08203690016688</v>
      </c>
      <c r="H176" s="717">
        <f t="shared" si="51"/>
        <v>298.0003723405863</v>
      </c>
      <c r="I176" s="710">
        <f t="shared" si="52"/>
        <v>298.00024797089179</v>
      </c>
      <c r="J176" s="710">
        <f t="shared" si="53"/>
        <v>298.00017139033741</v>
      </c>
      <c r="K176" s="710">
        <f t="shared" si="54"/>
        <v>298.0001300691099</v>
      </c>
      <c r="L176" s="710">
        <f t="shared" si="55"/>
        <v>298.00011703392198</v>
      </c>
      <c r="N176" s="580">
        <v>102</v>
      </c>
      <c r="O176" s="710">
        <f t="shared" si="43"/>
        <v>0.38654566730370765</v>
      </c>
      <c r="P176" s="710">
        <f t="shared" si="56"/>
        <v>469.18103669331549</v>
      </c>
      <c r="Q176" s="710">
        <f t="shared" si="58"/>
        <v>450.31750308681001</v>
      </c>
      <c r="R176" s="710">
        <f t="shared" si="45"/>
        <v>436.77687692631679</v>
      </c>
      <c r="S176" s="710">
        <f t="shared" si="46"/>
        <v>428.62262343451943</v>
      </c>
      <c r="T176" s="710">
        <f t="shared" si="57"/>
        <v>425.8927451364313</v>
      </c>
    </row>
    <row r="177" spans="2:20">
      <c r="B177" s="580">
        <v>103</v>
      </c>
      <c r="C177" s="710">
        <f t="shared" si="42"/>
        <v>0.39033533070864596</v>
      </c>
      <c r="D177" s="710">
        <f t="shared" si="47"/>
        <v>1211.9371900652909</v>
      </c>
      <c r="E177" s="710">
        <f t="shared" si="48"/>
        <v>362.06898209274266</v>
      </c>
      <c r="F177" s="710">
        <f t="shared" si="49"/>
        <v>300.75002690721027</v>
      </c>
      <c r="G177" s="710">
        <f t="shared" si="50"/>
        <v>298.08499425297197</v>
      </c>
      <c r="H177" s="717">
        <f t="shared" si="51"/>
        <v>298.00038884701593</v>
      </c>
      <c r="I177" s="710">
        <f t="shared" si="52"/>
        <v>298.00025969200618</v>
      </c>
      <c r="J177" s="710">
        <f t="shared" si="53"/>
        <v>298.00018003829803</v>
      </c>
      <c r="K177" s="710">
        <f t="shared" si="54"/>
        <v>298.00013700675106</v>
      </c>
      <c r="L177" s="710">
        <f t="shared" si="55"/>
        <v>298.0001234229664</v>
      </c>
      <c r="N177" s="580">
        <v>103</v>
      </c>
      <c r="O177" s="710">
        <f t="shared" si="43"/>
        <v>0.39033533070864596</v>
      </c>
      <c r="P177" s="710">
        <f t="shared" si="56"/>
        <v>470.46483428962716</v>
      </c>
      <c r="Q177" s="710">
        <f t="shared" si="58"/>
        <v>451.62303834006622</v>
      </c>
      <c r="R177" s="710">
        <f t="shared" si="45"/>
        <v>438.09797812476546</v>
      </c>
      <c r="S177" s="710">
        <f t="shared" si="46"/>
        <v>429.95304541049819</v>
      </c>
      <c r="T177" s="710">
        <f t="shared" si="57"/>
        <v>427.22619879024035</v>
      </c>
    </row>
    <row r="178" spans="2:20">
      <c r="B178" s="580">
        <v>104</v>
      </c>
      <c r="C178" s="710">
        <f t="shared" si="42"/>
        <v>0.39412499411358426</v>
      </c>
      <c r="D178" s="710">
        <f t="shared" si="47"/>
        <v>1215.2710094153788</v>
      </c>
      <c r="E178" s="710">
        <f t="shared" si="48"/>
        <v>362.99498270026578</v>
      </c>
      <c r="F178" s="710">
        <f t="shared" si="49"/>
        <v>300.81890474547544</v>
      </c>
      <c r="G178" s="710">
        <f t="shared" si="50"/>
        <v>298.08802447231608</v>
      </c>
      <c r="H178" s="717">
        <f t="shared" si="51"/>
        <v>298.00040590063116</v>
      </c>
      <c r="I178" s="710">
        <f t="shared" si="52"/>
        <v>298.00027183305781</v>
      </c>
      <c r="J178" s="710">
        <f t="shared" si="53"/>
        <v>298.00018902051738</v>
      </c>
      <c r="K178" s="710">
        <f t="shared" si="54"/>
        <v>298.00014422932486</v>
      </c>
      <c r="L178" s="710">
        <f t="shared" si="55"/>
        <v>298.00013008083448</v>
      </c>
      <c r="N178" s="580">
        <v>104</v>
      </c>
      <c r="O178" s="710">
        <f t="shared" si="43"/>
        <v>0.39412499411358426</v>
      </c>
      <c r="P178" s="710">
        <f t="shared" si="56"/>
        <v>471.74714335784006</v>
      </c>
      <c r="Q178" s="710">
        <f t="shared" si="58"/>
        <v>452.92705987411028</v>
      </c>
      <c r="R178" s="710">
        <f t="shared" si="45"/>
        <v>439.41754758766763</v>
      </c>
      <c r="S178" s="710">
        <f t="shared" si="46"/>
        <v>431.28192487583738</v>
      </c>
      <c r="T178" s="710">
        <f t="shared" si="57"/>
        <v>428.5581064315765</v>
      </c>
    </row>
    <row r="179" spans="2:20">
      <c r="B179" s="580">
        <v>105</v>
      </c>
      <c r="C179" s="710">
        <f t="shared" si="42"/>
        <v>0.39791465751852256</v>
      </c>
      <c r="D179" s="710">
        <f t="shared" si="47"/>
        <v>1218.5512101768172</v>
      </c>
      <c r="E179" s="710">
        <f t="shared" si="48"/>
        <v>363.92280430426865</v>
      </c>
      <c r="F179" s="710">
        <f t="shared" si="49"/>
        <v>300.88871178539461</v>
      </c>
      <c r="G179" s="710">
        <f t="shared" si="50"/>
        <v>298.09112847873388</v>
      </c>
      <c r="H179" s="717">
        <f t="shared" si="51"/>
        <v>298.00042351341369</v>
      </c>
      <c r="I179" s="710">
        <f t="shared" si="52"/>
        <v>298.00028440424245</v>
      </c>
      <c r="J179" s="710">
        <f t="shared" si="53"/>
        <v>298.00019834591154</v>
      </c>
      <c r="K179" s="710">
        <f t="shared" si="54"/>
        <v>298.00015174497833</v>
      </c>
      <c r="L179" s="710">
        <f t="shared" si="55"/>
        <v>298.00013701541639</v>
      </c>
      <c r="N179" s="580">
        <v>105</v>
      </c>
      <c r="O179" s="710">
        <f t="shared" si="43"/>
        <v>0.39791465751852256</v>
      </c>
      <c r="P179" s="710">
        <f t="shared" si="56"/>
        <v>473.02796563028949</v>
      </c>
      <c r="Q179" s="710">
        <f t="shared" si="58"/>
        <v>454.2295694486811</v>
      </c>
      <c r="R179" s="710">
        <f t="shared" si="45"/>
        <v>440.73558709106322</v>
      </c>
      <c r="S179" s="710">
        <f t="shared" si="46"/>
        <v>432.60926361442984</v>
      </c>
      <c r="T179" s="710">
        <f t="shared" si="57"/>
        <v>429.88846984646386</v>
      </c>
    </row>
    <row r="180" spans="2:20">
      <c r="B180" s="580">
        <v>106</v>
      </c>
      <c r="C180" s="710">
        <f t="shared" si="42"/>
        <v>0.40170432092346087</v>
      </c>
      <c r="D180" s="710">
        <f t="shared" si="47"/>
        <v>1221.7786939647758</v>
      </c>
      <c r="E180" s="710">
        <f t="shared" si="48"/>
        <v>364.85238075429584</v>
      </c>
      <c r="F180" s="710">
        <f t="shared" si="49"/>
        <v>300.95944806968942</v>
      </c>
      <c r="G180" s="710">
        <f t="shared" si="50"/>
        <v>298.09430719075431</v>
      </c>
      <c r="H180" s="717">
        <f t="shared" si="51"/>
        <v>298.00044169746678</v>
      </c>
      <c r="I180" s="710">
        <f t="shared" si="52"/>
        <v>298.00029741587997</v>
      </c>
      <c r="J180" s="710">
        <f t="shared" si="53"/>
        <v>298.00020802352179</v>
      </c>
      <c r="K180" s="710">
        <f t="shared" si="54"/>
        <v>298.00015956198422</v>
      </c>
      <c r="L180" s="710">
        <f t="shared" si="55"/>
        <v>298.00014423472788</v>
      </c>
      <c r="N180" s="580">
        <v>106</v>
      </c>
      <c r="O180" s="710">
        <f t="shared" si="43"/>
        <v>0.40170432092346087</v>
      </c>
      <c r="P180" s="710">
        <f t="shared" si="56"/>
        <v>474.30730283635597</v>
      </c>
      <c r="Q180" s="710">
        <f t="shared" si="58"/>
        <v>455.53056882079443</v>
      </c>
      <c r="R180" s="710">
        <f t="shared" si="45"/>
        <v>442.05209840891996</v>
      </c>
      <c r="S180" s="710">
        <f t="shared" si="46"/>
        <v>433.93506340876519</v>
      </c>
      <c r="T180" s="710">
        <f t="shared" si="57"/>
        <v>431.21729081980226</v>
      </c>
    </row>
    <row r="181" spans="2:20">
      <c r="B181" s="580">
        <v>107</v>
      </c>
      <c r="C181" s="710">
        <f t="shared" si="42"/>
        <v>0.40549398432839923</v>
      </c>
      <c r="D181" s="710">
        <f t="shared" si="47"/>
        <v>1224.954347150006</v>
      </c>
      <c r="E181" s="710">
        <f t="shared" si="48"/>
        <v>365.78364711407949</v>
      </c>
      <c r="F181" s="710">
        <f t="shared" si="49"/>
        <v>301.0311135643787</v>
      </c>
      <c r="G181" s="710">
        <f t="shared" si="50"/>
        <v>298.0975615248135</v>
      </c>
      <c r="H181" s="717">
        <f t="shared" si="51"/>
        <v>298.00046046501478</v>
      </c>
      <c r="I181" s="710">
        <f t="shared" si="52"/>
        <v>298.00031087841404</v>
      </c>
      <c r="J181" s="710">
        <f t="shared" si="53"/>
        <v>298.00021806251453</v>
      </c>
      <c r="K181" s="710">
        <f t="shared" si="54"/>
        <v>298.00016768874065</v>
      </c>
      <c r="L181" s="710">
        <f t="shared" si="55"/>
        <v>298.00015174691043</v>
      </c>
      <c r="N181" s="580">
        <v>107</v>
      </c>
      <c r="O181" s="710">
        <f t="shared" si="43"/>
        <v>0.40549398432839923</v>
      </c>
      <c r="P181" s="710">
        <f t="shared" si="56"/>
        <v>475.58515670260681</v>
      </c>
      <c r="Q181" s="710">
        <f t="shared" si="58"/>
        <v>456.83005974484564</v>
      </c>
      <c r="R181" s="710">
        <f t="shared" si="45"/>
        <v>443.3670833131381</v>
      </c>
      <c r="S181" s="710">
        <f t="shared" si="46"/>
        <v>435.25932603983404</v>
      </c>
      <c r="T181" s="710">
        <f t="shared" si="57"/>
        <v>432.54457113523034</v>
      </c>
    </row>
    <row r="182" spans="2:20">
      <c r="B182" s="580">
        <v>108</v>
      </c>
      <c r="C182" s="710">
        <f t="shared" si="42"/>
        <v>0.40928364773333753</v>
      </c>
      <c r="D182" s="710">
        <f t="shared" si="47"/>
        <v>1228.0790411168182</v>
      </c>
      <c r="E182" s="710">
        <f t="shared" si="48"/>
        <v>366.71653964069554</v>
      </c>
      <c r="F182" s="710">
        <f t="shared" si="49"/>
        <v>301.1037081603821</v>
      </c>
      <c r="G182" s="710">
        <f t="shared" si="50"/>
        <v>298.10089239516964</v>
      </c>
      <c r="H182" s="717">
        <f t="shared" si="51"/>
        <v>298.00047982840272</v>
      </c>
      <c r="I182" s="710">
        <f t="shared" si="52"/>
        <v>298.00032480241185</v>
      </c>
      <c r="J182" s="710">
        <f t="shared" si="53"/>
        <v>298.00022847218099</v>
      </c>
      <c r="K182" s="710">
        <f t="shared" si="54"/>
        <v>298.00017613377128</v>
      </c>
      <c r="L182" s="710">
        <f t="shared" si="55"/>
        <v>298.00015956023111</v>
      </c>
      <c r="N182" s="580">
        <v>108</v>
      </c>
      <c r="O182" s="710">
        <f t="shared" si="43"/>
        <v>0.40928364773333753</v>
      </c>
      <c r="P182" s="710">
        <f t="shared" si="56"/>
        <v>476.86152895291741</v>
      </c>
      <c r="Q182" s="710">
        <f t="shared" si="58"/>
        <v>458.12804397269838</v>
      </c>
      <c r="R182" s="710">
        <f t="shared" si="45"/>
        <v>444.6805435735539</v>
      </c>
      <c r="S182" s="710">
        <f t="shared" si="46"/>
        <v>436.58205328704685</v>
      </c>
      <c r="T182" s="710">
        <f t="shared" si="57"/>
        <v>433.87031257500917</v>
      </c>
    </row>
    <row r="183" spans="2:20">
      <c r="B183" s="580">
        <v>109</v>
      </c>
      <c r="C183" s="710">
        <f t="shared" si="42"/>
        <v>0.41307331113827583</v>
      </c>
      <c r="D183" s="710">
        <f t="shared" si="47"/>
        <v>1231.1536325166894</v>
      </c>
      <c r="E183" s="710">
        <f t="shared" si="48"/>
        <v>367.6509957640742</v>
      </c>
      <c r="F183" s="710">
        <f t="shared" si="49"/>
        <v>301.17723167509513</v>
      </c>
      <c r="G183" s="710">
        <f t="shared" si="50"/>
        <v>298.10430071382007</v>
      </c>
      <c r="H183" s="717">
        <f t="shared" si="51"/>
        <v>298.00049980009561</v>
      </c>
      <c r="I183" s="710">
        <f t="shared" si="52"/>
        <v>298.00033919856372</v>
      </c>
      <c r="J183" s="710">
        <f t="shared" si="53"/>
        <v>298.00023926193711</v>
      </c>
      <c r="K183" s="710">
        <f t="shared" si="54"/>
        <v>298.00018490572501</v>
      </c>
      <c r="L183" s="710">
        <f t="shared" si="55"/>
        <v>298.00016768308245</v>
      </c>
      <c r="N183" s="580">
        <v>109</v>
      </c>
      <c r="O183" s="710">
        <f t="shared" si="43"/>
        <v>0.41307331113827583</v>
      </c>
      <c r="P183" s="710">
        <f t="shared" si="56"/>
        <v>478.13642130857534</v>
      </c>
      <c r="Q183" s="710">
        <f t="shared" si="58"/>
        <v>459.42452325375962</v>
      </c>
      <c r="R183" s="710">
        <f t="shared" si="45"/>
        <v>445.99248095794405</v>
      </c>
      <c r="S183" s="710">
        <f t="shared" si="46"/>
        <v>437.90324692816512</v>
      </c>
      <c r="T183" s="710">
        <f t="shared" si="57"/>
        <v>435.19451691992271</v>
      </c>
    </row>
    <row r="184" spans="2:20">
      <c r="B184" s="580">
        <v>110</v>
      </c>
      <c r="C184" s="710">
        <f t="shared" si="42"/>
        <v>0.41686297454321414</v>
      </c>
      <c r="D184" s="710">
        <f t="shared" si="47"/>
        <v>1234.1789635175824</v>
      </c>
      <c r="E184" s="710">
        <f t="shared" si="48"/>
        <v>368.58695406685808</v>
      </c>
      <c r="F184" s="710">
        <f t="shared" si="49"/>
        <v>301.25168385393653</v>
      </c>
      <c r="G184" s="710">
        <f t="shared" si="50"/>
        <v>298.1077873904203</v>
      </c>
      <c r="H184" s="717">
        <f t="shared" si="51"/>
        <v>298.00052039267791</v>
      </c>
      <c r="I184" s="710">
        <f t="shared" si="52"/>
        <v>298.00035407768257</v>
      </c>
      <c r="J184" s="710">
        <f t="shared" si="53"/>
        <v>298.00025044132326</v>
      </c>
      <c r="K184" s="710">
        <f t="shared" si="54"/>
        <v>298.00019401337613</v>
      </c>
      <c r="L184" s="710">
        <f t="shared" si="55"/>
        <v>298.00017612398238</v>
      </c>
      <c r="N184" s="580">
        <v>110</v>
      </c>
      <c r="O184" s="710">
        <f t="shared" si="43"/>
        <v>0.41686297454321414</v>
      </c>
      <c r="P184" s="710">
        <f t="shared" si="56"/>
        <v>479.40983548836903</v>
      </c>
      <c r="Q184" s="710">
        <f t="shared" si="58"/>
        <v>460.71949933504516</v>
      </c>
      <c r="R184" s="710">
        <f t="shared" si="45"/>
        <v>447.3028972320285</v>
      </c>
      <c r="S184" s="710">
        <f t="shared" si="46"/>
        <v>439.2229087392426</v>
      </c>
      <c r="T184" s="710">
        <f t="shared" si="57"/>
        <v>436.51718594919373</v>
      </c>
    </row>
    <row r="185" spans="2:20">
      <c r="B185" s="580">
        <v>111</v>
      </c>
      <c r="C185" s="710">
        <f t="shared" si="42"/>
        <v>0.42065263794815244</v>
      </c>
      <c r="D185" s="710">
        <f t="shared" si="47"/>
        <v>1237.1558620490416</v>
      </c>
      <c r="E185" s="710">
        <f t="shared" si="48"/>
        <v>369.52435426460238</v>
      </c>
      <c r="F185" s="710">
        <f t="shared" si="49"/>
        <v>301.32706437186818</v>
      </c>
      <c r="G185" s="710">
        <f t="shared" si="50"/>
        <v>298.1113533322054</v>
      </c>
      <c r="H185" s="717">
        <f t="shared" si="51"/>
        <v>298.00054161885299</v>
      </c>
      <c r="I185" s="710">
        <f t="shared" si="52"/>
        <v>298.00036945070372</v>
      </c>
      <c r="J185" s="710">
        <f t="shared" si="53"/>
        <v>298.00026202000407</v>
      </c>
      <c r="K185" s="710">
        <f t="shared" si="54"/>
        <v>298.00020346562388</v>
      </c>
      <c r="L185" s="710">
        <f t="shared" si="55"/>
        <v>298.00018489157424</v>
      </c>
      <c r="N185" s="580">
        <v>111</v>
      </c>
      <c r="O185" s="710">
        <f t="shared" si="43"/>
        <v>0.42065263794815244</v>
      </c>
      <c r="P185" s="710">
        <f t="shared" si="56"/>
        <v>480.68177320866448</v>
      </c>
      <c r="Q185" s="710">
        <f t="shared" si="58"/>
        <v>462.01297396123493</v>
      </c>
      <c r="R185" s="710">
        <f t="shared" si="45"/>
        <v>448.61179415947419</v>
      </c>
      <c r="S185" s="710">
        <f t="shared" si="46"/>
        <v>440.5410404945759</v>
      </c>
      <c r="T185" s="710">
        <f t="shared" si="57"/>
        <v>437.8383214404119</v>
      </c>
    </row>
    <row r="186" spans="2:20">
      <c r="B186" s="580">
        <v>112</v>
      </c>
      <c r="C186" s="710">
        <f t="shared" si="42"/>
        <v>0.42444230135309075</v>
      </c>
      <c r="D186" s="710">
        <f t="shared" si="47"/>
        <v>1240.0851420431432</v>
      </c>
      <c r="E186" s="710">
        <f t="shared" si="48"/>
        <v>370.46313718631097</v>
      </c>
      <c r="F186" s="710">
        <f t="shared" si="49"/>
        <v>301.40337283488816</v>
      </c>
      <c r="G186" s="710">
        <f t="shared" si="50"/>
        <v>298.11499944391284</v>
      </c>
      <c r="H186" s="717">
        <f t="shared" si="51"/>
        <v>298.00056349144251</v>
      </c>
      <c r="I186" s="710">
        <f t="shared" si="52"/>
        <v>298.00038532868462</v>
      </c>
      <c r="J186" s="710">
        <f t="shared" si="53"/>
        <v>298.00027400776804</v>
      </c>
      <c r="K186" s="710">
        <f t="shared" si="54"/>
        <v>298.00021327149244</v>
      </c>
      <c r="L186" s="710">
        <f t="shared" si="55"/>
        <v>298.0001939946265</v>
      </c>
      <c r="N186" s="580">
        <v>112</v>
      </c>
      <c r="O186" s="710">
        <f t="shared" si="43"/>
        <v>0.42444230135309075</v>
      </c>
      <c r="P186" s="710">
        <f t="shared" si="56"/>
        <v>481.95223618347063</v>
      </c>
      <c r="Q186" s="710">
        <f t="shared" si="58"/>
        <v>463.3049488747215</v>
      </c>
      <c r="R186" s="710">
        <f t="shared" si="45"/>
        <v>449.91917350189834</v>
      </c>
      <c r="S186" s="710">
        <f t="shared" si="46"/>
        <v>441.85764396666207</v>
      </c>
      <c r="T186" s="710">
        <f t="shared" si="57"/>
        <v>439.15792516947312</v>
      </c>
    </row>
    <row r="187" spans="2:20">
      <c r="B187" s="580">
        <v>113</v>
      </c>
      <c r="C187" s="710">
        <f t="shared" si="42"/>
        <v>0.42823196475802905</v>
      </c>
      <c r="D187" s="710">
        <f t="shared" si="47"/>
        <v>1242.9676036713647</v>
      </c>
      <c r="E187" s="710">
        <f t="shared" si="48"/>
        <v>371.40324475530304</v>
      </c>
      <c r="F187" s="710">
        <f t="shared" si="49"/>
        <v>301.48060878149738</v>
      </c>
      <c r="G187" s="710">
        <f t="shared" si="50"/>
        <v>298.11872662770753</v>
      </c>
      <c r="H187" s="717">
        <f t="shared" si="51"/>
        <v>298.00058602338589</v>
      </c>
      <c r="I187" s="710">
        <f t="shared" si="52"/>
        <v>298.00040172280399</v>
      </c>
      <c r="J187" s="710">
        <f t="shared" si="53"/>
        <v>298.00028641452741</v>
      </c>
      <c r="K187" s="710">
        <f t="shared" si="54"/>
        <v>298.00022344013081</v>
      </c>
      <c r="L187" s="710">
        <f t="shared" si="55"/>
        <v>298.00020344203261</v>
      </c>
      <c r="N187" s="580">
        <v>113</v>
      </c>
      <c r="O187" s="710">
        <f t="shared" si="43"/>
        <v>0.42823196475802905</v>
      </c>
      <c r="P187" s="710">
        <f t="shared" si="56"/>
        <v>483.22122612449584</v>
      </c>
      <c r="Q187" s="710">
        <f t="shared" si="58"/>
        <v>464.5954258156508</v>
      </c>
      <c r="R187" s="710">
        <f t="shared" si="45"/>
        <v>451.22503701887149</v>
      </c>
      <c r="S187" s="710">
        <f t="shared" si="46"/>
        <v>443.17272092616338</v>
      </c>
      <c r="T187" s="710">
        <f t="shared" si="57"/>
        <v>440.47599891052761</v>
      </c>
    </row>
    <row r="188" spans="2:20">
      <c r="B188" s="580">
        <v>114</v>
      </c>
      <c r="C188" s="710">
        <f t="shared" si="42"/>
        <v>0.43202162816296735</v>
      </c>
      <c r="D188" s="710">
        <f t="shared" si="47"/>
        <v>1245.8040335774479</v>
      </c>
      <c r="E188" s="710">
        <f t="shared" si="48"/>
        <v>372.34461997040444</v>
      </c>
      <c r="F188" s="710">
        <f t="shared" si="49"/>
        <v>301.55877168413997</v>
      </c>
      <c r="G188" s="710">
        <f t="shared" si="50"/>
        <v>298.12253578310879</v>
      </c>
      <c r="H188" s="717">
        <f t="shared" si="51"/>
        <v>298.00060922773963</v>
      </c>
      <c r="I188" s="710">
        <f t="shared" si="52"/>
        <v>298.00041864436196</v>
      </c>
      <c r="J188" s="710">
        <f t="shared" si="53"/>
        <v>298.00029925031799</v>
      </c>
      <c r="K188" s="710">
        <f t="shared" si="54"/>
        <v>298.00023398081237</v>
      </c>
      <c r="L188" s="710">
        <f t="shared" si="55"/>
        <v>298.00021324281101</v>
      </c>
      <c r="N188" s="580">
        <v>114</v>
      </c>
      <c r="O188" s="710">
        <f t="shared" si="43"/>
        <v>0.43202162816296735</v>
      </c>
      <c r="P188" s="710">
        <f t="shared" si="56"/>
        <v>484.48874474119629</v>
      </c>
      <c r="Q188" s="710">
        <f t="shared" si="58"/>
        <v>465.88440652195834</v>
      </c>
      <c r="R188" s="710">
        <f t="shared" si="45"/>
        <v>452.5293864679204</v>
      </c>
      <c r="S188" s="710">
        <f t="shared" si="46"/>
        <v>444.48627314187706</v>
      </c>
      <c r="T188" s="710">
        <f t="shared" si="57"/>
        <v>441.79254443593624</v>
      </c>
    </row>
    <row r="189" spans="2:20">
      <c r="B189" s="580">
        <v>115</v>
      </c>
      <c r="C189" s="710">
        <f t="shared" si="42"/>
        <v>0.43581129156790566</v>
      </c>
      <c r="D189" s="710">
        <f t="shared" si="47"/>
        <v>1248.5952051063189</v>
      </c>
      <c r="E189" s="710">
        <f t="shared" si="48"/>
        <v>373.28720688745852</v>
      </c>
      <c r="F189" s="710">
        <f t="shared" si="49"/>
        <v>301.63786095061852</v>
      </c>
      <c r="G189" s="710">
        <f t="shared" si="50"/>
        <v>298.12642780691925</v>
      </c>
      <c r="H189" s="717">
        <f t="shared" si="51"/>
        <v>298.00063311767678</v>
      </c>
      <c r="I189" s="710">
        <f t="shared" si="52"/>
        <v>298.00043610477917</v>
      </c>
      <c r="J189" s="710">
        <f t="shared" si="53"/>
        <v>298.00031252529851</v>
      </c>
      <c r="K189" s="710">
        <f t="shared" si="54"/>
        <v>298.00024490293515</v>
      </c>
      <c r="L189" s="710">
        <f t="shared" si="55"/>
        <v>298.00022340610485</v>
      </c>
      <c r="N189" s="580">
        <v>115</v>
      </c>
      <c r="O189" s="710">
        <f t="shared" si="43"/>
        <v>0.43581129156790566</v>
      </c>
      <c r="P189" s="710">
        <f t="shared" si="56"/>
        <v>485.75479374081749</v>
      </c>
      <c r="Q189" s="710">
        <f t="shared" si="58"/>
        <v>467.17189272939953</v>
      </c>
      <c r="R189" s="710">
        <f t="shared" si="45"/>
        <v>453.83222360453101</v>
      </c>
      <c r="S189" s="710">
        <f t="shared" si="46"/>
        <v>445.7983023807102</v>
      </c>
      <c r="T189" s="710">
        <f t="shared" si="57"/>
        <v>443.1075635162336</v>
      </c>
    </row>
    <row r="190" spans="2:20">
      <c r="B190" s="580">
        <v>116</v>
      </c>
      <c r="C190" s="710">
        <f t="shared" si="42"/>
        <v>0.43960095497284402</v>
      </c>
      <c r="D190" s="710">
        <f t="shared" si="47"/>
        <v>1251.3418785291337</v>
      </c>
      <c r="E190" s="710">
        <f t="shared" si="48"/>
        <v>374.23095060115077</v>
      </c>
      <c r="F190" s="710">
        <f t="shared" si="49"/>
        <v>301.71787592548384</v>
      </c>
      <c r="G190" s="710">
        <f t="shared" si="50"/>
        <v>298.13040359315534</v>
      </c>
      <c r="H190" s="717">
        <f t="shared" si="51"/>
        <v>298.00065770648644</v>
      </c>
      <c r="I190" s="710">
        <f t="shared" si="52"/>
        <v>298.00045411559665</v>
      </c>
      <c r="J190" s="710">
        <f t="shared" si="53"/>
        <v>298.0003262497508</v>
      </c>
      <c r="K190" s="710">
        <f t="shared" si="54"/>
        <v>298.00025621602106</v>
      </c>
      <c r="L190" s="710">
        <f t="shared" si="55"/>
        <v>298.00023394118188</v>
      </c>
      <c r="N190" s="580">
        <v>116</v>
      </c>
      <c r="O190" s="710">
        <f t="shared" si="43"/>
        <v>0.43960095497284402</v>
      </c>
      <c r="P190" s="710">
        <f t="shared" si="56"/>
        <v>487.0193748284305</v>
      </c>
      <c r="Q190" s="710">
        <f t="shared" si="58"/>
        <v>468.45788617157666</v>
      </c>
      <c r="R190" s="710">
        <f t="shared" si="45"/>
        <v>455.13355018215111</v>
      </c>
      <c r="S190" s="710">
        <f t="shared" si="46"/>
        <v>447.10881040765827</v>
      </c>
      <c r="T190" s="710">
        <f t="shared" si="57"/>
        <v>444.42105792009676</v>
      </c>
    </row>
    <row r="191" spans="2:20">
      <c r="B191" s="580">
        <v>117</v>
      </c>
      <c r="C191" s="710">
        <f t="shared" si="42"/>
        <v>0.44339061837778232</v>
      </c>
      <c r="D191" s="710">
        <f t="shared" si="47"/>
        <v>1254.0448012645163</v>
      </c>
      <c r="E191" s="710">
        <f t="shared" si="48"/>
        <v>375.17579722714169</v>
      </c>
      <c r="F191" s="710">
        <f t="shared" si="49"/>
        <v>301.79881589140001</v>
      </c>
      <c r="G191" s="710">
        <f t="shared" si="50"/>
        <v>298.13446403297951</v>
      </c>
      <c r="H191" s="717">
        <f t="shared" si="51"/>
        <v>298.000683007573</v>
      </c>
      <c r="I191" s="710">
        <f t="shared" si="52"/>
        <v>298.00047268847538</v>
      </c>
      <c r="J191" s="710">
        <f t="shared" si="53"/>
        <v>298.00034043407902</v>
      </c>
      <c r="K191" s="710">
        <f t="shared" si="54"/>
        <v>298.00026792971624</v>
      </c>
      <c r="L191" s="710">
        <f t="shared" si="55"/>
        <v>298.0002448574341</v>
      </c>
      <c r="N191" s="580">
        <v>117</v>
      </c>
      <c r="O191" s="710">
        <f t="shared" si="43"/>
        <v>0.44339061837778232</v>
      </c>
      <c r="P191" s="710">
        <f t="shared" si="56"/>
        <v>488.28248970696268</v>
      </c>
      <c r="Q191" s="710">
        <f t="shared" si="58"/>
        <v>469.74238857996153</v>
      </c>
      <c r="R191" s="710">
        <f t="shared" si="45"/>
        <v>456.43336795219352</v>
      </c>
      <c r="S191" s="710">
        <f t="shared" si="46"/>
        <v>448.4177989857875</v>
      </c>
      <c r="T191" s="710">
        <f t="shared" si="57"/>
        <v>445.73302941431865</v>
      </c>
    </row>
    <row r="192" spans="2:20">
      <c r="B192" s="580">
        <v>118</v>
      </c>
      <c r="C192" s="710">
        <f t="shared" si="42"/>
        <v>0.44718028178272062</v>
      </c>
      <c r="D192" s="710">
        <f t="shared" si="47"/>
        <v>1256.7047080960497</v>
      </c>
      <c r="E192" s="710">
        <f t="shared" si="48"/>
        <v>376.121693884504</v>
      </c>
      <c r="F192" s="710">
        <f t="shared" si="49"/>
        <v>301.88068007048565</v>
      </c>
      <c r="G192" s="710">
        <f t="shared" si="50"/>
        <v>298.13861001463471</v>
      </c>
      <c r="H192" s="717">
        <f t="shared" si="51"/>
        <v>298.00070903445567</v>
      </c>
      <c r="I192" s="710">
        <f t="shared" si="52"/>
        <v>298.00049183519559</v>
      </c>
      <c r="J192" s="710">
        <f t="shared" si="53"/>
        <v>298.00035508880973</v>
      </c>
      <c r="K192" s="710">
        <f t="shared" si="54"/>
        <v>298.00028005379022</v>
      </c>
      <c r="L192" s="710">
        <f t="shared" si="55"/>
        <v>298.00025616437784</v>
      </c>
      <c r="N192" s="580">
        <v>118</v>
      </c>
      <c r="O192" s="710">
        <f t="shared" si="43"/>
        <v>0.44718028178272062</v>
      </c>
      <c r="P192" s="710">
        <f t="shared" si="56"/>
        <v>489.54414007722471</v>
      </c>
      <c r="Q192" s="710">
        <f t="shared" si="58"/>
        <v>471.0254016839159</v>
      </c>
      <c r="R192" s="710">
        <f t="shared" si="45"/>
        <v>457.73167866403821</v>
      </c>
      <c r="S192" s="710">
        <f t="shared" si="46"/>
        <v>449.72526987621995</v>
      </c>
      <c r="T192" s="710">
        <f t="shared" si="57"/>
        <v>447.04347976378614</v>
      </c>
    </row>
    <row r="193" spans="2:20">
      <c r="B193" s="580">
        <v>119</v>
      </c>
      <c r="C193" s="710">
        <f t="shared" si="42"/>
        <v>0.45096994518765893</v>
      </c>
      <c r="D193" s="710">
        <f t="shared" si="47"/>
        <v>1259.3223213860886</v>
      </c>
      <c r="E193" s="710">
        <f t="shared" si="48"/>
        <v>377.06858867845699</v>
      </c>
      <c r="F193" s="710">
        <f t="shared" si="49"/>
        <v>301.96346762563087</v>
      </c>
      <c r="G193" s="710">
        <f t="shared" si="50"/>
        <v>298.1428424233801</v>
      </c>
      <c r="H193" s="717">
        <f t="shared" si="51"/>
        <v>298.00073580076776</v>
      </c>
      <c r="I193" s="710">
        <f t="shared" si="52"/>
        <v>298.00051156765653</v>
      </c>
      <c r="J193" s="710">
        <f t="shared" si="53"/>
        <v>298.00037022459128</v>
      </c>
      <c r="K193" s="710">
        <f t="shared" si="54"/>
        <v>298.0002925981363</v>
      </c>
      <c r="L193" s="710">
        <f t="shared" si="55"/>
        <v>298.00026787165308</v>
      </c>
      <c r="N193" s="580">
        <v>119</v>
      </c>
      <c r="O193" s="710">
        <f t="shared" si="43"/>
        <v>0.45096994518765893</v>
      </c>
      <c r="P193" s="710">
        <f t="shared" si="56"/>
        <v>490.80432763793374</v>
      </c>
      <c r="Q193" s="710">
        <f t="shared" si="58"/>
        <v>472.30692721070864</v>
      </c>
      <c r="R193" s="710">
        <f t="shared" si="45"/>
        <v>459.0284840650354</v>
      </c>
      <c r="S193" s="710">
        <f t="shared" si="46"/>
        <v>451.0312248381212</v>
      </c>
      <c r="T193" s="710">
        <f t="shared" si="57"/>
        <v>448.35241073146148</v>
      </c>
    </row>
    <row r="194" spans="2:20">
      <c r="B194" s="580">
        <v>120</v>
      </c>
      <c r="C194" s="710">
        <f t="shared" si="42"/>
        <v>0.45475960859259723</v>
      </c>
      <c r="D194" s="710">
        <f t="shared" si="47"/>
        <v>1261.8983512859515</v>
      </c>
      <c r="E194" s="710">
        <f t="shared" si="48"/>
        <v>378.01643068339479</v>
      </c>
      <c r="F194" s="710">
        <f t="shared" si="49"/>
        <v>302.04717766179073</v>
      </c>
      <c r="G194" s="710">
        <f t="shared" si="50"/>
        <v>298.14716214142874</v>
      </c>
      <c r="H194" s="717">
        <f t="shared" si="51"/>
        <v>298.00076332025606</v>
      </c>
      <c r="I194" s="710">
        <f t="shared" si="52"/>
        <v>298.0005318978761</v>
      </c>
      <c r="J194" s="710">
        <f t="shared" si="53"/>
        <v>298.00038585219363</v>
      </c>
      <c r="K194" s="710">
        <f t="shared" si="54"/>
        <v>298.00030557277069</v>
      </c>
      <c r="L194" s="710">
        <f t="shared" si="55"/>
        <v>298.00027998902368</v>
      </c>
      <c r="N194" s="580">
        <v>120</v>
      </c>
      <c r="O194" s="710">
        <f t="shared" si="43"/>
        <v>0.45475960859259723</v>
      </c>
      <c r="P194" s="710">
        <f t="shared" si="56"/>
        <v>492.0630540857336</v>
      </c>
      <c r="Q194" s="710">
        <f t="shared" si="58"/>
        <v>473.58696688553118</v>
      </c>
      <c r="R194" s="710">
        <f t="shared" si="45"/>
        <v>460.32378590050791</v>
      </c>
      <c r="S194" s="710">
        <f t="shared" si="46"/>
        <v>452.33566562868998</v>
      </c>
      <c r="T194" s="710">
        <f t="shared" si="57"/>
        <v>449.65982407836657</v>
      </c>
    </row>
    <row r="195" spans="2:20">
      <c r="B195" s="580">
        <v>121</v>
      </c>
      <c r="C195" s="710">
        <f t="shared" si="42"/>
        <v>0.45854927199753553</v>
      </c>
      <c r="D195" s="710">
        <f t="shared" si="47"/>
        <v>1264.4334959425553</v>
      </c>
      <c r="E195" s="710">
        <f t="shared" si="48"/>
        <v>378.96516992620241</v>
      </c>
      <c r="F195" s="710">
        <f t="shared" si="49"/>
        <v>302.13180922725604</v>
      </c>
      <c r="G195" s="710">
        <f t="shared" si="50"/>
        <v>298.15157004788682</v>
      </c>
      <c r="H195" s="717">
        <f t="shared" si="51"/>
        <v>298.00079160678041</v>
      </c>
      <c r="I195" s="710">
        <f t="shared" si="52"/>
        <v>298.00055283799003</v>
      </c>
      <c r="J195" s="710">
        <f t="shared" si="53"/>
        <v>298.00040198250792</v>
      </c>
      <c r="K195" s="710">
        <f t="shared" si="54"/>
        <v>298.00031898783266</v>
      </c>
      <c r="L195" s="710">
        <f t="shared" si="55"/>
        <v>298.00029252637688</v>
      </c>
      <c r="N195" s="580">
        <v>121</v>
      </c>
      <c r="O195" s="710">
        <f t="shared" si="43"/>
        <v>0.45854927199753553</v>
      </c>
      <c r="P195" s="710">
        <f t="shared" si="56"/>
        <v>493.32032111521238</v>
      </c>
      <c r="Q195" s="710">
        <f t="shared" si="58"/>
        <v>474.86552243151073</v>
      </c>
      <c r="R195" s="710">
        <f t="shared" si="45"/>
        <v>461.6175859137536</v>
      </c>
      <c r="S195" s="710">
        <f t="shared" si="46"/>
        <v>453.63859400314999</v>
      </c>
      <c r="T195" s="710">
        <f t="shared" si="57"/>
        <v>450.9657215635703</v>
      </c>
    </row>
    <row r="196" spans="2:20">
      <c r="B196" s="580">
        <v>122</v>
      </c>
      <c r="C196" s="710">
        <f t="shared" si="42"/>
        <v>0.46233893540247384</v>
      </c>
      <c r="D196" s="710">
        <f t="shared" si="47"/>
        <v>1266.928441701554</v>
      </c>
      <c r="E196" s="710">
        <f t="shared" si="48"/>
        <v>379.91475736985524</v>
      </c>
      <c r="F196" s="710">
        <f t="shared" si="49"/>
        <v>302.21736131490132</v>
      </c>
      <c r="G196" s="710">
        <f t="shared" si="50"/>
        <v>298.15606701869439</v>
      </c>
      <c r="H196" s="717">
        <f t="shared" si="51"/>
        <v>298.00082067431288</v>
      </c>
      <c r="I196" s="710">
        <f t="shared" si="52"/>
        <v>298.00057440025171</v>
      </c>
      <c r="J196" s="710">
        <f t="shared" si="53"/>
        <v>298.00041862654626</v>
      </c>
      <c r="K196" s="710">
        <f t="shared" si="54"/>
        <v>298.00033285358398</v>
      </c>
      <c r="L196" s="710">
        <f t="shared" si="55"/>
        <v>298.00030549372315</v>
      </c>
      <c r="N196" s="580">
        <v>122</v>
      </c>
      <c r="O196" s="710">
        <f t="shared" si="43"/>
        <v>0.46233893540247384</v>
      </c>
      <c r="P196" s="710">
        <f t="shared" si="56"/>
        <v>494.57613041891761</v>
      </c>
      <c r="Q196" s="710">
        <f t="shared" si="58"/>
        <v>476.14259556972189</v>
      </c>
      <c r="R196" s="710">
        <f t="shared" si="45"/>
        <v>462.90988584604838</v>
      </c>
      <c r="S196" s="710">
        <f t="shared" si="46"/>
        <v>454.94001171474304</v>
      </c>
      <c r="T196" s="710">
        <f t="shared" si="57"/>
        <v>452.2701049441776</v>
      </c>
    </row>
    <row r="197" spans="2:20">
      <c r="B197" s="580">
        <v>123</v>
      </c>
      <c r="C197" s="710">
        <f t="shared" si="42"/>
        <v>0.46612859880741214</v>
      </c>
      <c r="D197" s="710">
        <f t="shared" si="47"/>
        <v>1269.383863307037</v>
      </c>
      <c r="E197" s="710">
        <f t="shared" si="48"/>
        <v>380.86514489729751</v>
      </c>
      <c r="F197" s="710">
        <f t="shared" si="49"/>
        <v>302.30383286341049</v>
      </c>
      <c r="G197" s="710">
        <f t="shared" si="50"/>
        <v>298.1606539265681</v>
      </c>
      <c r="H197" s="717">
        <f t="shared" si="51"/>
        <v>298.00085053693721</v>
      </c>
      <c r="I197" s="710">
        <f t="shared" si="52"/>
        <v>298.00059659703157</v>
      </c>
      <c r="J197" s="710">
        <f t="shared" si="53"/>
        <v>298.00043579544104</v>
      </c>
      <c r="K197" s="710">
        <f t="shared" si="54"/>
        <v>298.00034718040894</v>
      </c>
      <c r="L197" s="710">
        <f t="shared" si="55"/>
        <v>298.00031890119578</v>
      </c>
      <c r="N197" s="580">
        <v>123</v>
      </c>
      <c r="O197" s="710">
        <f t="shared" si="43"/>
        <v>0.46612859880741214</v>
      </c>
      <c r="P197" s="710">
        <f t="shared" si="56"/>
        <v>495.83048368736991</v>
      </c>
      <c r="Q197" s="710">
        <f t="shared" si="58"/>
        <v>477.41818801919737</v>
      </c>
      <c r="R197" s="710">
        <f t="shared" si="45"/>
        <v>464.20068743664814</v>
      </c>
      <c r="S197" s="710">
        <f t="shared" si="46"/>
        <v>456.23992051472351</v>
      </c>
      <c r="T197" s="710">
        <f t="shared" si="57"/>
        <v>453.57297597532096</v>
      </c>
    </row>
    <row r="198" spans="2:20">
      <c r="B198" s="580">
        <v>124</v>
      </c>
      <c r="C198" s="710">
        <f t="shared" si="42"/>
        <v>0.4699182622123505</v>
      </c>
      <c r="D198" s="710">
        <f t="shared" si="47"/>
        <v>1271.8004240978501</v>
      </c>
      <c r="E198" s="710">
        <f t="shared" si="48"/>
        <v>381.81628529559362</v>
      </c>
      <c r="F198" s="710">
        <f t="shared" si="49"/>
        <v>302.39122275848052</v>
      </c>
      <c r="G198" s="710">
        <f t="shared" si="50"/>
        <v>298.16533164094506</v>
      </c>
      <c r="H198" s="717">
        <f t="shared" si="51"/>
        <v>298.00088120884817</v>
      </c>
      <c r="I198" s="710">
        <f t="shared" si="52"/>
        <v>298.00061944081665</v>
      </c>
      <c r="J198" s="710">
        <f t="shared" si="53"/>
        <v>298.00045350044491</v>
      </c>
      <c r="K198" s="710">
        <f t="shared" si="54"/>
        <v>298.00036197881366</v>
      </c>
      <c r="L198" s="710">
        <f t="shared" si="55"/>
        <v>298.00033275905065</v>
      </c>
      <c r="N198" s="580">
        <v>124</v>
      </c>
      <c r="O198" s="710">
        <f t="shared" si="43"/>
        <v>0.4699182622123505</v>
      </c>
      <c r="P198" s="710">
        <f t="shared" si="56"/>
        <v>497.08338260907465</v>
      </c>
      <c r="Q198" s="710">
        <f t="shared" si="58"/>
        <v>478.69230149693669</v>
      </c>
      <c r="R198" s="710">
        <f t="shared" si="45"/>
        <v>465.4899924227916</v>
      </c>
      <c r="S198" s="710">
        <f t="shared" si="46"/>
        <v>457.53832215235428</v>
      </c>
      <c r="T198" s="710">
        <f t="shared" si="57"/>
        <v>454.87433641015281</v>
      </c>
    </row>
    <row r="199" spans="2:20">
      <c r="B199" s="580">
        <v>125</v>
      </c>
      <c r="C199" s="710">
        <f t="shared" si="42"/>
        <v>0.47370792561728881</v>
      </c>
      <c r="D199" s="710">
        <f t="shared" si="47"/>
        <v>1274.1787762005911</v>
      </c>
      <c r="E199" s="710">
        <f t="shared" si="48"/>
        <v>382.76813224034959</v>
      </c>
      <c r="F199" s="710">
        <f t="shared" si="49"/>
        <v>302.47952983400387</v>
      </c>
      <c r="G199" s="710">
        <f t="shared" si="50"/>
        <v>298.17010102792858</v>
      </c>
      <c r="H199" s="717">
        <f t="shared" si="51"/>
        <v>298.00091270435109</v>
      </c>
      <c r="I199" s="710">
        <f t="shared" si="52"/>
        <v>298.00064294421009</v>
      </c>
      <c r="J199" s="710">
        <f t="shared" si="53"/>
        <v>298.00047175293003</v>
      </c>
      <c r="K199" s="710">
        <f t="shared" si="54"/>
        <v>298.00037725942599</v>
      </c>
      <c r="L199" s="710">
        <f t="shared" si="55"/>
        <v>298.00034707766605</v>
      </c>
      <c r="N199" s="580">
        <v>125</v>
      </c>
      <c r="O199" s="710">
        <f t="shared" si="43"/>
        <v>0.47370792561728881</v>
      </c>
      <c r="P199" s="710">
        <f t="shared" si="56"/>
        <v>498.33482887053219</v>
      </c>
      <c r="Q199" s="710">
        <f t="shared" si="58"/>
        <v>479.96493771791489</v>
      </c>
      <c r="R199" s="710">
        <f t="shared" si="45"/>
        <v>466.77780253970258</v>
      </c>
      <c r="S199" s="710">
        <f t="shared" si="46"/>
        <v>458.83521837490292</v>
      </c>
      <c r="T199" s="710">
        <f t="shared" si="57"/>
        <v>456.17418799984051</v>
      </c>
    </row>
    <row r="200" spans="2:20">
      <c r="B200" s="580">
        <v>126</v>
      </c>
      <c r="C200" s="710">
        <f t="shared" si="42"/>
        <v>0.47749758902222711</v>
      </c>
      <c r="D200" s="710">
        <f t="shared" si="47"/>
        <v>1276.5195607193405</v>
      </c>
      <c r="E200" s="710">
        <f t="shared" si="48"/>
        <v>383.7206402803987</v>
      </c>
      <c r="F200" s="710">
        <f t="shared" si="49"/>
        <v>302.56875287322981</v>
      </c>
      <c r="G200" s="710">
        <f t="shared" si="50"/>
        <v>298.17496295023534</v>
      </c>
      <c r="H200" s="717">
        <f t="shared" si="51"/>
        <v>298.00094503786102</v>
      </c>
      <c r="I200" s="710">
        <f t="shared" si="52"/>
        <v>298.0006671199306</v>
      </c>
      <c r="J200" s="710">
        <f t="shared" si="53"/>
        <v>298.00049056438814</v>
      </c>
      <c r="K200" s="710">
        <f t="shared" si="54"/>
        <v>298.00039303299525</v>
      </c>
      <c r="L200" s="710">
        <f t="shared" si="55"/>
        <v>298.00036186754215</v>
      </c>
      <c r="N200" s="580">
        <v>126</v>
      </c>
      <c r="O200" s="710">
        <f t="shared" si="43"/>
        <v>0.47749758902222711</v>
      </c>
      <c r="P200" s="710">
        <f t="shared" si="56"/>
        <v>499.58482415624746</v>
      </c>
      <c r="Q200" s="710">
        <f t="shared" si="58"/>
        <v>481.2360983950893</v>
      </c>
      <c r="R200" s="710">
        <f t="shared" si="45"/>
        <v>468.06411952059244</v>
      </c>
      <c r="S200" s="710">
        <f t="shared" si="46"/>
        <v>460.13061092763962</v>
      </c>
      <c r="T200" s="710">
        <f t="shared" si="57"/>
        <v>457.47253249356089</v>
      </c>
    </row>
    <row r="201" spans="2:20">
      <c r="B201" s="580">
        <v>127</v>
      </c>
      <c r="C201" s="710">
        <f t="shared" si="42"/>
        <v>0.48128725242716541</v>
      </c>
      <c r="D201" s="710">
        <f t="shared" si="47"/>
        <v>1278.8234079221809</v>
      </c>
      <c r="E201" s="710">
        <f t="shared" si="48"/>
        <v>384.6737648227471</v>
      </c>
      <c r="F201" s="710">
        <f t="shared" si="49"/>
        <v>302.65889060990435</v>
      </c>
      <c r="G201" s="710">
        <f t="shared" si="50"/>
        <v>298.17991826714371</v>
      </c>
      <c r="H201" s="717">
        <f t="shared" si="51"/>
        <v>298.00097822390211</v>
      </c>
      <c r="I201" s="710">
        <f t="shared" si="52"/>
        <v>298.00069198081201</v>
      </c>
      <c r="J201" s="710">
        <f t="shared" si="53"/>
        <v>298.00050994642964</v>
      </c>
      <c r="K201" s="710">
        <f t="shared" si="54"/>
        <v>298.00040931039155</v>
      </c>
      <c r="L201" s="710">
        <f t="shared" si="55"/>
        <v>298.00037713930084</v>
      </c>
      <c r="N201" s="580">
        <v>127</v>
      </c>
      <c r="O201" s="710">
        <f>$O$73*N201</f>
        <v>0.48128725242716541</v>
      </c>
      <c r="P201" s="710">
        <f t="shared" si="56"/>
        <v>500.8333701487378</v>
      </c>
      <c r="Q201" s="710">
        <f t="shared" si="58"/>
        <v>482.50578523940663</v>
      </c>
      <c r="R201" s="710">
        <f t="shared" si="45"/>
        <v>469.34894509666259</v>
      </c>
      <c r="S201" s="710">
        <f t="shared" si="46"/>
        <v>461.42450155383506</v>
      </c>
      <c r="T201" s="710">
        <f t="shared" si="57"/>
        <v>458.76937163849738</v>
      </c>
    </row>
    <row r="202" spans="2:20">
      <c r="B202" s="580">
        <v>128</v>
      </c>
      <c r="C202" s="710">
        <f t="shared" si="42"/>
        <v>0.48507691583210372</v>
      </c>
      <c r="D202" s="710">
        <f t="shared" si="47"/>
        <v>1281.0909374245596</v>
      </c>
      <c r="E202" s="710">
        <f t="shared" si="48"/>
        <v>385.62746211777556</v>
      </c>
      <c r="F202" s="710">
        <f t="shared" si="49"/>
        <v>302.74994172939091</v>
      </c>
      <c r="G202" s="710">
        <f t="shared" si="50"/>
        <v>298.18496783444425</v>
      </c>
      <c r="H202" s="717">
        <f t="shared" si="51"/>
        <v>298.00101227710712</v>
      </c>
      <c r="I202" s="710">
        <f t="shared" si="52"/>
        <v>298.00071753980262</v>
      </c>
      <c r="J202" s="710">
        <f t="shared" si="53"/>
        <v>298.00052991078354</v>
      </c>
      <c r="K202" s="710">
        <f t="shared" si="54"/>
        <v>298.00042610260579</v>
      </c>
      <c r="L202" s="710">
        <f t="shared" si="55"/>
        <v>298.00039290368539</v>
      </c>
      <c r="N202" s="580">
        <v>128</v>
      </c>
      <c r="O202" s="710">
        <f>$O$73*N202</f>
        <v>0.48507691583210372</v>
      </c>
      <c r="P202" s="710">
        <f t="shared" si="56"/>
        <v>502.08046852854045</v>
      </c>
      <c r="Q202" s="710">
        <f t="shared" si="58"/>
        <v>483.77399995980852</v>
      </c>
      <c r="R202" s="710">
        <f t="shared" si="45"/>
        <v>470.63228099710676</v>
      </c>
      <c r="S202" s="710">
        <f t="shared" si="46"/>
        <v>462.71689199475941</v>
      </c>
      <c r="T202" s="710">
        <f t="shared" si="57"/>
        <v>460.06470717983683</v>
      </c>
    </row>
    <row r="203" spans="2:20">
      <c r="B203" s="580">
        <v>129</v>
      </c>
      <c r="C203" s="710">
        <f t="shared" ref="C203:C266" si="59">$C$73*B203</f>
        <v>0.48886657923704202</v>
      </c>
      <c r="D203" s="710">
        <f t="shared" ref="D203:D266" si="60">(1-2*FoAb-2*FoAb*BiCombAb)*D202+2*FoAb*E202+2*FoAb*BiCombAb*Tcomb</f>
        <v>1283.3227583695464</v>
      </c>
      <c r="E203" s="710">
        <f t="shared" ref="E203:E266" si="61">FoAb*D202+(1-2*FoAb)*E202+FoAb*F202</f>
        <v>386.58168924469226</v>
      </c>
      <c r="F203" s="710">
        <f t="shared" ref="F203:F266" si="62">FoAb*E202+(1-2*FoAb)*F202+FoAb*G202</f>
        <v>302.84190486976968</v>
      </c>
      <c r="G203" s="710">
        <f t="shared" ref="G203:G266" si="63">FoAb*F202+(1-2*FoAb)*G202+FoAb*H202</f>
        <v>298.19011250439081</v>
      </c>
      <c r="H203" s="717">
        <f t="shared" ref="H203:H266" si="64">_FoN1*G202+(1-_FoN1-_FoN2)*H202+_FoN2*I202</f>
        <v>298.00104721221663</v>
      </c>
      <c r="I203" s="710">
        <f t="shared" ref="I203:I266" si="65">FoCase*H202+(1-2*FoCase)*I202+FoCase*J202</f>
        <v>298.00074380996494</v>
      </c>
      <c r="J203" s="710">
        <f t="shared" ref="J203:J266" si="66">FoCase*I202+(1-2*FoCase)*J202+FoCase*K202</f>
        <v>298.0005504692968</v>
      </c>
      <c r="K203" s="710">
        <f t="shared" ref="K203:K266" si="67">FoCase*J202+(1-2*FoCase)*K202+FoCase*L202</f>
        <v>298.00044342074921</v>
      </c>
      <c r="L203" s="710">
        <f t="shared" ref="L203:L266" si="68">(1-2*FoCase-2*FoCase*BiAtmCase)*L202+2*FoCase*K202+2*FoCase*BiAtmCase*Tatm</f>
        <v>298.00040917156002</v>
      </c>
      <c r="N203" s="580">
        <v>129</v>
      </c>
      <c r="O203" s="710">
        <f t="shared" ref="O203:O266" si="69">$O$73*N203</f>
        <v>0.48886657923704202</v>
      </c>
      <c r="P203" s="710">
        <f t="shared" ref="P203:P266" si="70">(1-2*FoCase-2*FoCase*BiCombCase)*P202+2*FoCase*Q202+2*FoCase*BiCombCase*Tcomb</f>
        <v>503.32612097421929</v>
      </c>
      <c r="Q203" s="710">
        <f t="shared" ref="Q203:Q266" si="71">FoCase*P202+(1-2*FoCase)*Q202+FoCase*R202</f>
        <v>485.04074426323712</v>
      </c>
      <c r="R203" s="710">
        <f t="shared" ref="R203:R266" si="72">FoCase*Q202+(1-2*FoCase)*R202+FoCase*S202</f>
        <v>471.91412894911343</v>
      </c>
      <c r="S203" s="710">
        <f t="shared" ref="S203:S266" si="73">FoCase*R202+(1-2*FoCase)*S202+FoCase*T202</f>
        <v>464.00778398968157</v>
      </c>
      <c r="T203" s="710">
        <f t="shared" ref="T203:T266" si="74">(1-2*FoCase-2*FoCase*BiAtmCase)*T202+2*FoCase*S202+2*FoCase*BiAtmCase*Tatm</f>
        <v>461.35854086076779</v>
      </c>
    </row>
    <row r="204" spans="2:20">
      <c r="B204" s="580">
        <v>130</v>
      </c>
      <c r="C204" s="710">
        <f t="shared" si="59"/>
        <v>0.49265624264198032</v>
      </c>
      <c r="D204" s="710">
        <f t="shared" si="60"/>
        <v>1285.5194696050423</v>
      </c>
      <c r="E204" s="710">
        <f t="shared" si="61"/>
        <v>387.53640409723283</v>
      </c>
      <c r="F204" s="710">
        <f t="shared" si="62"/>
        <v>302.93477862291797</v>
      </c>
      <c r="G204" s="710">
        <f t="shared" si="63"/>
        <v>298.1953531256537</v>
      </c>
      <c r="H204" s="717">
        <f t="shared" si="64"/>
        <v>298.0010830440786</v>
      </c>
      <c r="I204" s="710">
        <f t="shared" si="65"/>
        <v>298.00077080447477</v>
      </c>
      <c r="J204" s="710">
        <f t="shared" si="66"/>
        <v>298.0005716339341</v>
      </c>
      <c r="K204" s="710">
        <f t="shared" si="67"/>
        <v>298.00046127605287</v>
      </c>
      <c r="L204" s="710">
        <f t="shared" si="68"/>
        <v>298.00042595390966</v>
      </c>
      <c r="N204" s="580">
        <v>130</v>
      </c>
      <c r="O204" s="710">
        <f t="shared" si="69"/>
        <v>0.49265624264198032</v>
      </c>
      <c r="P204" s="710">
        <f t="shared" si="70"/>
        <v>504.57032916237034</v>
      </c>
      <c r="Q204" s="710">
        <f t="shared" si="71"/>
        <v>486.30601985464</v>
      </c>
      <c r="R204" s="710">
        <f t="shared" si="72"/>
        <v>473.19449067786832</v>
      </c>
      <c r="S204" s="710">
        <f t="shared" si="73"/>
        <v>465.29717927586876</v>
      </c>
      <c r="T204" s="710">
        <f t="shared" si="74"/>
        <v>462.65087442247915</v>
      </c>
    </row>
    <row r="205" spans="2:20">
      <c r="B205" s="580">
        <v>131</v>
      </c>
      <c r="C205" s="710">
        <f t="shared" si="59"/>
        <v>0.49644590604691863</v>
      </c>
      <c r="D205" s="710">
        <f t="shared" si="60"/>
        <v>1287.6816598579878</v>
      </c>
      <c r="E205" s="710">
        <f t="shared" si="61"/>
        <v>388.49156536960362</v>
      </c>
      <c r="F205" s="710">
        <f t="shared" si="62"/>
        <v>303.02856153557121</v>
      </c>
      <c r="G205" s="710">
        <f t="shared" si="63"/>
        <v>298.20069054327382</v>
      </c>
      <c r="H205" s="717">
        <f t="shared" si="64"/>
        <v>298.00111978764733</v>
      </c>
      <c r="I205" s="710">
        <f t="shared" si="65"/>
        <v>298.00079853662101</v>
      </c>
      <c r="J205" s="710">
        <f t="shared" si="66"/>
        <v>298.00059341677718</v>
      </c>
      <c r="K205" s="710">
        <f t="shared" si="67"/>
        <v>298.00047967986734</v>
      </c>
      <c r="L205" s="710">
        <f t="shared" si="68"/>
        <v>298.00044326183956</v>
      </c>
      <c r="N205" s="580">
        <v>131</v>
      </c>
      <c r="O205" s="710">
        <f t="shared" si="69"/>
        <v>0.49644590604691863</v>
      </c>
      <c r="P205" s="710">
        <f t="shared" si="70"/>
        <v>505.81309476762755</v>
      </c>
      <c r="Q205" s="710">
        <f t="shared" si="71"/>
        <v>487.56982843697489</v>
      </c>
      <c r="R205" s="710">
        <f t="shared" si="72"/>
        <v>474.47336790655652</v>
      </c>
      <c r="S205" s="710">
        <f t="shared" si="73"/>
        <v>466.58507958858706</v>
      </c>
      <c r="T205" s="710">
        <f t="shared" si="74"/>
        <v>463.94170960415926</v>
      </c>
    </row>
    <row r="206" spans="2:20">
      <c r="B206" s="580">
        <v>132</v>
      </c>
      <c r="C206" s="710">
        <f t="shared" si="59"/>
        <v>0.50023556945185699</v>
      </c>
      <c r="D206" s="710">
        <f t="shared" si="60"/>
        <v>1289.8099079056235</v>
      </c>
      <c r="E206" s="710">
        <f t="shared" si="61"/>
        <v>389.44713254266327</v>
      </c>
      <c r="F206" s="710">
        <f t="shared" si="62"/>
        <v>303.12325211036443</v>
      </c>
      <c r="G206" s="710">
        <f t="shared" si="63"/>
        <v>298.2061255986186</v>
      </c>
      <c r="H206" s="717">
        <f t="shared" si="64"/>
        <v>298.00115745798331</v>
      </c>
      <c r="I206" s="710">
        <f t="shared" si="65"/>
        <v>298.00082701980512</v>
      </c>
      <c r="J206" s="710">
        <f t="shared" si="66"/>
        <v>298.00061583002469</v>
      </c>
      <c r="K206" s="710">
        <f t="shared" si="67"/>
        <v>298.00049864366247</v>
      </c>
      <c r="L206" s="710">
        <f t="shared" si="68"/>
        <v>298.00046110657468</v>
      </c>
      <c r="N206" s="580">
        <v>132</v>
      </c>
      <c r="O206" s="710">
        <f t="shared" si="69"/>
        <v>0.50023556945185699</v>
      </c>
      <c r="P206" s="710">
        <f t="shared" si="70"/>
        <v>507.05441946266762</v>
      </c>
      <c r="Q206" s="710">
        <f t="shared" si="71"/>
        <v>488.83217171121373</v>
      </c>
      <c r="R206" s="710">
        <f t="shared" si="72"/>
        <v>475.75076235636527</v>
      </c>
      <c r="S206" s="710">
        <f t="shared" si="73"/>
        <v>467.87148666110124</v>
      </c>
      <c r="T206" s="710">
        <f t="shared" si="74"/>
        <v>465.23104814299563</v>
      </c>
    </row>
    <row r="207" spans="2:20">
      <c r="B207" s="580">
        <v>133</v>
      </c>
      <c r="C207" s="710">
        <f t="shared" si="59"/>
        <v>0.50402523285679524</v>
      </c>
      <c r="D207" s="710">
        <f t="shared" si="60"/>
        <v>1291.9047827438515</v>
      </c>
      <c r="E207" s="710">
        <f t="shared" si="61"/>
        <v>390.4030658703395</v>
      </c>
      <c r="F207" s="710">
        <f t="shared" si="62"/>
        <v>303.21884880685542</v>
      </c>
      <c r="G207" s="710">
        <f t="shared" si="63"/>
        <v>298.21165912933839</v>
      </c>
      <c r="H207" s="717">
        <f t="shared" si="64"/>
        <v>298.00119607025226</v>
      </c>
      <c r="I207" s="710">
        <f t="shared" si="65"/>
        <v>298.00085626754026</v>
      </c>
      <c r="J207" s="710">
        <f t="shared" si="66"/>
        <v>298.00063888599129</v>
      </c>
      <c r="K207" s="710">
        <f t="shared" si="67"/>
        <v>298.0005181790267</v>
      </c>
      <c r="L207" s="710">
        <f t="shared" si="68"/>
        <v>298.00047949945969</v>
      </c>
      <c r="N207" s="580">
        <v>133</v>
      </c>
      <c r="O207" s="710">
        <f t="shared" si="69"/>
        <v>0.50402523285679524</v>
      </c>
      <c r="P207" s="710">
        <f t="shared" si="70"/>
        <v>508.29430491821461</v>
      </c>
      <c r="Q207" s="710">
        <f t="shared" si="71"/>
        <v>490.09305137634669</v>
      </c>
      <c r="R207" s="710">
        <f t="shared" si="72"/>
        <v>477.02667574648558</v>
      </c>
      <c r="S207" s="710">
        <f t="shared" si="73"/>
        <v>469.15640222467607</v>
      </c>
      <c r="T207" s="710">
        <f t="shared" si="74"/>
        <v>466.51889177417479</v>
      </c>
    </row>
    <row r="208" spans="2:20">
      <c r="B208" s="580">
        <v>134</v>
      </c>
      <c r="C208" s="710">
        <f t="shared" si="59"/>
        <v>0.50781489626173359</v>
      </c>
      <c r="D208" s="710">
        <f t="shared" si="60"/>
        <v>1293.9668437527469</v>
      </c>
      <c r="E208" s="710">
        <f t="shared" si="61"/>
        <v>391.35932636627643</v>
      </c>
      <c r="F208" s="710">
        <f t="shared" si="62"/>
        <v>303.31535004252959</v>
      </c>
      <c r="G208" s="710">
        <f t="shared" si="63"/>
        <v>298.21729196932529</v>
      </c>
      <c r="H208" s="717">
        <f t="shared" si="64"/>
        <v>298.00123563972448</v>
      </c>
      <c r="I208" s="710">
        <f t="shared" si="65"/>
        <v>298.000886293451</v>
      </c>
      <c r="J208" s="710">
        <f t="shared" si="66"/>
        <v>298.00066259710769</v>
      </c>
      <c r="K208" s="710">
        <f t="shared" si="67"/>
        <v>298.00053829766682</v>
      </c>
      <c r="L208" s="710">
        <f t="shared" si="68"/>
        <v>298.00049845195832</v>
      </c>
      <c r="N208" s="580">
        <v>134</v>
      </c>
      <c r="O208" s="710">
        <f t="shared" si="69"/>
        <v>0.50781489626173359</v>
      </c>
      <c r="P208" s="710">
        <f t="shared" si="70"/>
        <v>509.53275280304399</v>
      </c>
      <c r="Q208" s="710">
        <f t="shared" si="71"/>
        <v>491.35246912938567</v>
      </c>
      <c r="R208" s="710">
        <f t="shared" si="72"/>
        <v>478.30110979411535</v>
      </c>
      <c r="S208" s="710">
        <f t="shared" si="73"/>
        <v>470.43982800857691</v>
      </c>
      <c r="T208" s="710">
        <f t="shared" si="74"/>
        <v>467.80524223088293</v>
      </c>
    </row>
    <row r="209" spans="2:20">
      <c r="B209" s="580">
        <v>135</v>
      </c>
      <c r="C209" s="710">
        <f t="shared" si="59"/>
        <v>0.51160455966667184</v>
      </c>
      <c r="D209" s="710">
        <f t="shared" si="60"/>
        <v>1295.9966408592695</v>
      </c>
      <c r="E209" s="710">
        <f t="shared" si="61"/>
        <v>392.31587579070919</v>
      </c>
      <c r="F209" s="710">
        <f t="shared" si="62"/>
        <v>303.41275419378599</v>
      </c>
      <c r="G209" s="710">
        <f t="shared" si="63"/>
        <v>298.2230249486725</v>
      </c>
      <c r="H209" s="717">
        <f t="shared" si="64"/>
        <v>298.0012761817743</v>
      </c>
      <c r="I209" s="710">
        <f t="shared" si="65"/>
        <v>298.00091711127283</v>
      </c>
      <c r="J209" s="710">
        <f t="shared" si="66"/>
        <v>298.00068697591973</v>
      </c>
      <c r="K209" s="710">
        <f t="shared" si="67"/>
        <v>298.00055901140757</v>
      </c>
      <c r="L209" s="710">
        <f t="shared" si="68"/>
        <v>298.00051797565305</v>
      </c>
      <c r="N209" s="580">
        <v>135</v>
      </c>
      <c r="O209" s="710">
        <f t="shared" si="69"/>
        <v>0.51160455966667184</v>
      </c>
      <c r="P209" s="710">
        <f t="shared" si="70"/>
        <v>510.76976478398672</v>
      </c>
      <c r="Q209" s="710">
        <f t="shared" si="71"/>
        <v>492.61042666536832</v>
      </c>
      <c r="R209" s="710">
        <f t="shared" si="72"/>
        <v>479.57406621446131</v>
      </c>
      <c r="S209" s="710">
        <f t="shared" si="73"/>
        <v>471.72176574007108</v>
      </c>
      <c r="T209" s="710">
        <f t="shared" si="74"/>
        <v>469.09010124430648</v>
      </c>
    </row>
    <row r="210" spans="2:20">
      <c r="B210" s="580">
        <v>136</v>
      </c>
      <c r="C210" s="710">
        <f t="shared" si="59"/>
        <v>0.5153942230716102</v>
      </c>
      <c r="D210" s="710">
        <f t="shared" si="60"/>
        <v>1297.9947146972199</v>
      </c>
      <c r="E210" s="710">
        <f t="shared" si="61"/>
        <v>393.27267663756112</v>
      </c>
      <c r="F210" s="710">
        <f t="shared" si="62"/>
        <v>303.51105959690648</v>
      </c>
      <c r="G210" s="710">
        <f t="shared" si="63"/>
        <v>298.22885889363499</v>
      </c>
      <c r="H210" s="717">
        <f t="shared" si="64"/>
        <v>298.00131771187938</v>
      </c>
      <c r="I210" s="710">
        <f t="shared" si="65"/>
        <v>298.00094873485136</v>
      </c>
      <c r="J210" s="710">
        <f t="shared" si="66"/>
        <v>298.00071203508821</v>
      </c>
      <c r="K210" s="710">
        <f t="shared" si="67"/>
        <v>298.00058033219113</v>
      </c>
      <c r="L210" s="710">
        <f t="shared" si="68"/>
        <v>298.00053808224465</v>
      </c>
      <c r="N210" s="580">
        <v>136</v>
      </c>
      <c r="O210" s="710">
        <f t="shared" si="69"/>
        <v>0.5153942230716102</v>
      </c>
      <c r="P210" s="710">
        <f t="shared" si="70"/>
        <v>512.00534252593297</v>
      </c>
      <c r="Q210" s="710">
        <f t="shared" si="71"/>
        <v>493.86692567736077</v>
      </c>
      <c r="R210" s="710">
        <f t="shared" si="72"/>
        <v>480.84554672074125</v>
      </c>
      <c r="S210" s="710">
        <f t="shared" si="73"/>
        <v>473.00221714442893</v>
      </c>
      <c r="T210" s="710">
        <f t="shared" si="74"/>
        <v>470.373470543633</v>
      </c>
    </row>
    <row r="211" spans="2:20">
      <c r="B211" s="580">
        <v>137</v>
      </c>
      <c r="C211" s="710">
        <f t="shared" si="59"/>
        <v>0.51918388647654856</v>
      </c>
      <c r="D211" s="710">
        <f t="shared" si="60"/>
        <v>1299.9615967644895</v>
      </c>
      <c r="E211" s="710">
        <f t="shared" si="61"/>
        <v>394.22969212176042</v>
      </c>
      <c r="F211" s="710">
        <f t="shared" si="62"/>
        <v>303.61026454900696</v>
      </c>
      <c r="G211" s="710">
        <f t="shared" si="63"/>
        <v>298.23479462659168</v>
      </c>
      <c r="H211" s="717">
        <f t="shared" si="64"/>
        <v>298.00136024562011</v>
      </c>
      <c r="I211" s="710">
        <f t="shared" si="65"/>
        <v>298.00098117814184</v>
      </c>
      <c r="J211" s="710">
        <f t="shared" si="66"/>
        <v>298.00073778738835</v>
      </c>
      <c r="K211" s="710">
        <f t="shared" si="67"/>
        <v>298.00060227207672</v>
      </c>
      <c r="L211" s="710">
        <f t="shared" si="68"/>
        <v>298.00055878355181</v>
      </c>
      <c r="N211" s="580">
        <v>137</v>
      </c>
      <c r="O211" s="710">
        <f t="shared" si="69"/>
        <v>0.51918388647654856</v>
      </c>
      <c r="P211" s="710">
        <f t="shared" si="70"/>
        <v>513.23948769183539</v>
      </c>
      <c r="Q211" s="710">
        <f t="shared" si="71"/>
        <v>495.12196785646097</v>
      </c>
      <c r="R211" s="710">
        <f t="shared" si="72"/>
        <v>482.11555302418674</v>
      </c>
      <c r="S211" s="710">
        <f t="shared" si="73"/>
        <v>474.2811839449256</v>
      </c>
      <c r="T211" s="710">
        <f t="shared" si="74"/>
        <v>471.65535185605205</v>
      </c>
    </row>
    <row r="212" spans="2:20">
      <c r="B212" s="580">
        <v>138</v>
      </c>
      <c r="C212" s="710">
        <f t="shared" si="59"/>
        <v>0.52297354988148681</v>
      </c>
      <c r="D212" s="710">
        <f t="shared" si="60"/>
        <v>1301.8978095776486</v>
      </c>
      <c r="E212" s="710">
        <f t="shared" si="61"/>
        <v>395.18688616677258</v>
      </c>
      <c r="F212" s="710">
        <f t="shared" si="62"/>
        <v>303.71036730897134</v>
      </c>
      <c r="G212" s="710">
        <f t="shared" si="63"/>
        <v>298.24083296600855</v>
      </c>
      <c r="H212" s="717">
        <f t="shared" si="64"/>
        <v>298.00140379867878</v>
      </c>
      <c r="I212" s="710">
        <f t="shared" si="65"/>
        <v>298.00101445520875</v>
      </c>
      <c r="J212" s="710">
        <f t="shared" si="66"/>
        <v>298.00076424570904</v>
      </c>
      <c r="K212" s="710">
        <f t="shared" si="67"/>
        <v>298.00062484324019</v>
      </c>
      <c r="L212" s="710">
        <f t="shared" si="68"/>
        <v>298.00058009151064</v>
      </c>
      <c r="N212" s="580">
        <v>138</v>
      </c>
      <c r="O212" s="710">
        <f t="shared" si="69"/>
        <v>0.52297354988148681</v>
      </c>
      <c r="P212" s="710">
        <f t="shared" si="70"/>
        <v>514.47220194271233</v>
      </c>
      <c r="Q212" s="710">
        <f t="shared" si="71"/>
        <v>496.37555489180204</v>
      </c>
      <c r="R212" s="710">
        <f t="shared" si="72"/>
        <v>483.38408683404498</v>
      </c>
      <c r="S212" s="710">
        <f t="shared" si="73"/>
        <v>475.55866786284241</v>
      </c>
      <c r="T212" s="710">
        <f t="shared" si="74"/>
        <v>472.93574690675695</v>
      </c>
    </row>
    <row r="213" spans="2:20">
      <c r="B213" s="580">
        <v>139</v>
      </c>
      <c r="C213" s="710">
        <f t="shared" si="59"/>
        <v>0.52676321328642517</v>
      </c>
      <c r="D213" s="710">
        <f t="shared" si="60"/>
        <v>1303.8038668239176</v>
      </c>
      <c r="E213" s="710">
        <f t="shared" si="61"/>
        <v>396.14422339234454</v>
      </c>
      <c r="F213" s="710">
        <f t="shared" si="62"/>
        <v>303.81136609836909</v>
      </c>
      <c r="G213" s="710">
        <f t="shared" si="63"/>
        <v>298.24697472640327</v>
      </c>
      <c r="H213" s="717">
        <f t="shared" si="64"/>
        <v>298.00144838683917</v>
      </c>
      <c r="I213" s="710">
        <f t="shared" si="65"/>
        <v>298.00104858022496</v>
      </c>
      <c r="J213" s="710">
        <f t="shared" si="66"/>
        <v>298.0007914230527</v>
      </c>
      <c r="K213" s="710">
        <f t="shared" si="67"/>
        <v>298.00064805797348</v>
      </c>
      <c r="L213" s="710">
        <f t="shared" si="68"/>
        <v>298.00060201817445</v>
      </c>
      <c r="N213" s="580">
        <v>139</v>
      </c>
      <c r="O213" s="710">
        <f t="shared" si="69"/>
        <v>0.52676321328642517</v>
      </c>
      <c r="P213" s="710">
        <f t="shared" si="70"/>
        <v>515.70348693765152</v>
      </c>
      <c r="Q213" s="710">
        <f t="shared" si="71"/>
        <v>497.62768847055474</v>
      </c>
      <c r="R213" s="710">
        <f t="shared" si="72"/>
        <v>484.6511498575814</v>
      </c>
      <c r="S213" s="710">
        <f t="shared" si="73"/>
        <v>476.83467061746842</v>
      </c>
      <c r="T213" s="710">
        <f t="shared" si="74"/>
        <v>474.21465741894571</v>
      </c>
    </row>
    <row r="214" spans="2:20">
      <c r="B214" s="580">
        <v>140</v>
      </c>
      <c r="C214" s="710">
        <f t="shared" si="59"/>
        <v>0.53055287669136342</v>
      </c>
      <c r="D214" s="710">
        <f t="shared" si="60"/>
        <v>1305.6802735105673</v>
      </c>
      <c r="E214" s="710">
        <f t="shared" si="61"/>
        <v>397.10166910245704</v>
      </c>
      <c r="F214" s="710">
        <f t="shared" si="62"/>
        <v>303.91325910235543</v>
      </c>
      <c r="G214" s="710">
        <f t="shared" si="63"/>
        <v>298.25322071831044</v>
      </c>
      <c r="H214" s="717">
        <f t="shared" si="64"/>
        <v>298.00149402598566</v>
      </c>
      <c r="I214" s="710">
        <f t="shared" si="65"/>
        <v>298.00108356747148</v>
      </c>
      <c r="J214" s="710">
        <f t="shared" si="66"/>
        <v>298.00081933253455</v>
      </c>
      <c r="K214" s="710">
        <f t="shared" si="67"/>
        <v>298.00067192868426</v>
      </c>
      <c r="L214" s="710">
        <f t="shared" si="68"/>
        <v>298.00062457571295</v>
      </c>
      <c r="N214" s="580">
        <v>140</v>
      </c>
      <c r="O214" s="710">
        <f t="shared" si="69"/>
        <v>0.53055287669136342</v>
      </c>
      <c r="P214" s="710">
        <f t="shared" si="70"/>
        <v>516.93334433381233</v>
      </c>
      <c r="Q214" s="710">
        <f t="shared" si="71"/>
        <v>498.87837027793046</v>
      </c>
      <c r="R214" s="710">
        <f t="shared" si="72"/>
        <v>485.91674380008197</v>
      </c>
      <c r="S214" s="710">
        <f t="shared" si="73"/>
        <v>478.10919392610253</v>
      </c>
      <c r="T214" s="710">
        <f t="shared" si="74"/>
        <v>475.4920851138229</v>
      </c>
    </row>
    <row r="215" spans="2:20">
      <c r="B215" s="580">
        <v>141</v>
      </c>
      <c r="C215" s="710">
        <f t="shared" si="59"/>
        <v>0.53434254009630178</v>
      </c>
      <c r="D215" s="710">
        <f t="shared" si="60"/>
        <v>1307.5275261117899</v>
      </c>
      <c r="E215" s="710">
        <f t="shared" si="61"/>
        <v>398.05918927348205</v>
      </c>
      <c r="F215" s="710">
        <f t="shared" si="62"/>
        <v>304.01604447055598</v>
      </c>
      <c r="G215" s="710">
        <f t="shared" si="63"/>
        <v>298.25957174824862</v>
      </c>
      <c r="H215" s="717">
        <f t="shared" si="64"/>
        <v>298.00154073210274</v>
      </c>
      <c r="I215" s="710">
        <f t="shared" si="65"/>
        <v>298.00111943133663</v>
      </c>
      <c r="J215" s="710">
        <f t="shared" si="66"/>
        <v>298.00084798738226</v>
      </c>
      <c r="K215" s="710">
        <f t="shared" si="67"/>
        <v>298.00069646789535</v>
      </c>
      <c r="L215" s="710">
        <f t="shared" si="68"/>
        <v>298.00064777641199</v>
      </c>
      <c r="N215" s="580">
        <v>141</v>
      </c>
      <c r="O215" s="710">
        <f t="shared" si="69"/>
        <v>0.53434254009630178</v>
      </c>
      <c r="P215" s="710">
        <f t="shared" si="70"/>
        <v>518.16177578642908</v>
      </c>
      <c r="Q215" s="710">
        <f t="shared" si="71"/>
        <v>500.127601997184</v>
      </c>
      <c r="R215" s="710">
        <f t="shared" si="72"/>
        <v>487.18087036485537</v>
      </c>
      <c r="S215" s="710">
        <f t="shared" si="73"/>
        <v>479.38223950405529</v>
      </c>
      <c r="T215" s="710">
        <f t="shared" si="74"/>
        <v>476.76803171060118</v>
      </c>
    </row>
    <row r="216" spans="2:20">
      <c r="B216" s="580">
        <v>142</v>
      </c>
      <c r="C216" s="710">
        <f t="shared" si="59"/>
        <v>0.53813220350124003</v>
      </c>
      <c r="D216" s="710">
        <f t="shared" si="60"/>
        <v>1309.3461127130838</v>
      </c>
      <c r="E216" s="710">
        <f t="shared" si="61"/>
        <v>399.01675054254133</v>
      </c>
      <c r="F216" s="710">
        <f t="shared" si="62"/>
        <v>304.11972031793505</v>
      </c>
      <c r="G216" s="710">
        <f t="shared" si="63"/>
        <v>298.26602861868804</v>
      </c>
      <c r="H216" s="717">
        <f t="shared" si="64"/>
        <v>298.00158852127424</v>
      </c>
      <c r="I216" s="710">
        <f t="shared" si="65"/>
        <v>298.00115618631548</v>
      </c>
      <c r="J216" s="710">
        <f t="shared" si="66"/>
        <v>298.00087740093517</v>
      </c>
      <c r="K216" s="710">
        <f t="shared" si="67"/>
        <v>298.00072168824437</v>
      </c>
      <c r="L216" s="710">
        <f t="shared" si="68"/>
        <v>298.00067163267335</v>
      </c>
      <c r="N216" s="580">
        <v>142</v>
      </c>
      <c r="O216" s="710">
        <f t="shared" si="69"/>
        <v>0.53813220350124003</v>
      </c>
      <c r="P216" s="710">
        <f t="shared" si="70"/>
        <v>519.38878294881363</v>
      </c>
      <c r="Q216" s="710">
        <f t="shared" si="71"/>
        <v>501.37538530961638</v>
      </c>
      <c r="R216" s="710">
        <f t="shared" si="72"/>
        <v>488.44353125323534</v>
      </c>
      <c r="S216" s="710">
        <f t="shared" si="73"/>
        <v>480.65380906465055</v>
      </c>
      <c r="T216" s="710">
        <f t="shared" si="74"/>
        <v>478.04249892650324</v>
      </c>
    </row>
    <row r="217" spans="2:20">
      <c r="B217" s="580">
        <v>143</v>
      </c>
      <c r="C217" s="710">
        <f t="shared" si="59"/>
        <v>0.54192186690617838</v>
      </c>
      <c r="D217" s="710">
        <f t="shared" si="60"/>
        <v>1311.1365131531952</v>
      </c>
      <c r="E217" s="710">
        <f t="shared" si="61"/>
        <v>399.97432019606288</v>
      </c>
      <c r="F217" s="710">
        <f t="shared" si="62"/>
        <v>304.22428472564826</v>
      </c>
      <c r="G217" s="710">
        <f t="shared" si="63"/>
        <v>298.27259212801937</v>
      </c>
      <c r="H217" s="717">
        <f t="shared" si="64"/>
        <v>298.00163740968264</v>
      </c>
      <c r="I217" s="710">
        <f t="shared" si="65"/>
        <v>298.00119384700929</v>
      </c>
      <c r="J217" s="710">
        <f t="shared" si="66"/>
        <v>298.00090758664408</v>
      </c>
      <c r="K217" s="710">
        <f t="shared" si="67"/>
        <v>298.0007476024831</v>
      </c>
      <c r="L217" s="710">
        <f t="shared" si="68"/>
        <v>298.00069615701369</v>
      </c>
      <c r="N217" s="580">
        <v>143</v>
      </c>
      <c r="O217" s="710">
        <f t="shared" si="69"/>
        <v>0.54192186690617838</v>
      </c>
      <c r="P217" s="710">
        <f t="shared" si="70"/>
        <v>520.61436747235848</v>
      </c>
      <c r="Q217" s="710">
        <f t="shared" si="71"/>
        <v>502.62172189457698</v>
      </c>
      <c r="R217" s="710">
        <f t="shared" si="72"/>
        <v>489.704728164583</v>
      </c>
      <c r="S217" s="710">
        <f t="shared" si="73"/>
        <v>481.92390431922757</v>
      </c>
      <c r="T217" s="710">
        <f t="shared" si="74"/>
        <v>479.31548847676339</v>
      </c>
    </row>
    <row r="218" spans="2:20">
      <c r="B218" s="580">
        <v>144</v>
      </c>
      <c r="C218" s="710">
        <f t="shared" si="59"/>
        <v>0.54571153031111663</v>
      </c>
      <c r="D218" s="710">
        <f t="shared" si="60"/>
        <v>1312.8991991636578</v>
      </c>
      <c r="E218" s="710">
        <f t="shared" si="61"/>
        <v>400.93186615853227</v>
      </c>
      <c r="F218" s="710">
        <f t="shared" si="62"/>
        <v>304.32973574187946</v>
      </c>
      <c r="G218" s="710">
        <f t="shared" si="63"/>
        <v>298.279263070524</v>
      </c>
      <c r="H218" s="717">
        <f t="shared" si="64"/>
        <v>298.00168741360847</v>
      </c>
      <c r="I218" s="710">
        <f t="shared" si="65"/>
        <v>298.00123242812509</v>
      </c>
      <c r="J218" s="710">
        <f t="shared" si="66"/>
        <v>298.00093855807046</v>
      </c>
      <c r="K218" s="710">
        <f t="shared" si="67"/>
        <v>298.00077422347726</v>
      </c>
      <c r="L218" s="710">
        <f t="shared" si="68"/>
        <v>298.00072136206467</v>
      </c>
      <c r="N218" s="580">
        <v>144</v>
      </c>
      <c r="O218" s="710">
        <f t="shared" si="69"/>
        <v>0.54571153031111663</v>
      </c>
      <c r="P218" s="710">
        <f t="shared" si="70"/>
        <v>521.8385310065388</v>
      </c>
      <c r="Q218" s="710">
        <f t="shared" si="71"/>
        <v>503.86661342946661</v>
      </c>
      <c r="R218" s="710">
        <f t="shared" si="72"/>
        <v>490.96446279628924</v>
      </c>
      <c r="S218" s="710">
        <f t="shared" si="73"/>
        <v>483.19252697714319</v>
      </c>
      <c r="T218" s="710">
        <f t="shared" si="74"/>
        <v>480.58700207462965</v>
      </c>
    </row>
    <row r="219" spans="2:20">
      <c r="B219" s="580">
        <v>145</v>
      </c>
      <c r="C219" s="710">
        <f t="shared" si="59"/>
        <v>0.54950119371605499</v>
      </c>
      <c r="D219" s="710">
        <f t="shared" si="60"/>
        <v>1314.6346345059694</v>
      </c>
      <c r="E219" s="710">
        <f t="shared" si="61"/>
        <v>401.88935698143473</v>
      </c>
      <c r="F219" s="710">
        <f t="shared" si="62"/>
        <v>304.43607138266282</v>
      </c>
      <c r="G219" s="710">
        <f t="shared" si="63"/>
        <v>298.28604223634477</v>
      </c>
      <c r="H219" s="717">
        <f t="shared" si="64"/>
        <v>298.00173854942966</v>
      </c>
      <c r="I219" s="710">
        <f t="shared" si="65"/>
        <v>298.00127194447481</v>
      </c>
      <c r="J219" s="710">
        <f t="shared" si="66"/>
        <v>298.00097032888618</v>
      </c>
      <c r="K219" s="710">
        <f t="shared" si="67"/>
        <v>298.00080156420569</v>
      </c>
      <c r="L219" s="710">
        <f t="shared" si="68"/>
        <v>298.0007472605721</v>
      </c>
      <c r="N219" s="580">
        <v>145</v>
      </c>
      <c r="O219" s="710">
        <f t="shared" si="69"/>
        <v>0.54950119371605499</v>
      </c>
      <c r="P219" s="710">
        <f t="shared" si="70"/>
        <v>523.0612751989155</v>
      </c>
      <c r="Q219" s="710">
        <f t="shared" si="71"/>
        <v>505.11006158973964</v>
      </c>
      <c r="R219" s="710">
        <f t="shared" si="72"/>
        <v>492.22273684377672</v>
      </c>
      <c r="S219" s="710">
        <f t="shared" si="73"/>
        <v>484.45967874577377</v>
      </c>
      <c r="T219" s="710">
        <f t="shared" si="74"/>
        <v>481.85704143136553</v>
      </c>
    </row>
    <row r="220" spans="2:20">
      <c r="B220" s="580">
        <v>146</v>
      </c>
      <c r="C220" s="710">
        <f t="shared" si="59"/>
        <v>0.55329085712099335</v>
      </c>
      <c r="D220" s="710">
        <f t="shared" si="60"/>
        <v>1316.3432751064486</v>
      </c>
      <c r="E220" s="710">
        <f t="shared" si="61"/>
        <v>402.84676183238565</v>
      </c>
      <c r="F220" s="710">
        <f t="shared" si="62"/>
        <v>304.54328963268966</v>
      </c>
      <c r="G220" s="710">
        <f t="shared" si="63"/>
        <v>298.29293041145843</v>
      </c>
      <c r="H220" s="717">
        <f t="shared" si="64"/>
        <v>298.00179083362076</v>
      </c>
      <c r="I220" s="710">
        <f t="shared" si="65"/>
        <v>298.00131241097478</v>
      </c>
      <c r="J220" s="710">
        <f t="shared" si="66"/>
        <v>298.00100291287259</v>
      </c>
      <c r="K220" s="710">
        <f t="shared" si="67"/>
        <v>298.00082963776009</v>
      </c>
      <c r="L220" s="710">
        <f t="shared" si="68"/>
        <v>298.0007738653955</v>
      </c>
      <c r="N220" s="580">
        <v>146</v>
      </c>
      <c r="O220" s="710">
        <f t="shared" si="69"/>
        <v>0.55329085712099335</v>
      </c>
      <c r="P220" s="710">
        <f t="shared" si="70"/>
        <v>524.28260169513726</v>
      </c>
      <c r="Q220" s="710">
        <f t="shared" si="71"/>
        <v>506.35206804890674</v>
      </c>
      <c r="R220" s="710">
        <f t="shared" si="72"/>
        <v>493.47955200050251</v>
      </c>
      <c r="S220" s="710">
        <f t="shared" si="73"/>
        <v>485.72536133051716</v>
      </c>
      <c r="T220" s="710">
        <f t="shared" si="74"/>
        <v>483.12560825625224</v>
      </c>
    </row>
    <row r="221" spans="2:20">
      <c r="B221" s="580">
        <v>147</v>
      </c>
      <c r="C221" s="710">
        <f t="shared" si="59"/>
        <v>0.5570805205259316</v>
      </c>
      <c r="D221" s="710">
        <f t="shared" si="60"/>
        <v>1318.0255691888074</v>
      </c>
      <c r="E221" s="710">
        <f t="shared" si="61"/>
        <v>403.80405048444578</v>
      </c>
      <c r="F221" s="710">
        <f t="shared" si="62"/>
        <v>304.65138844610073</v>
      </c>
      <c r="G221" s="710">
        <f t="shared" si="63"/>
        <v>298.29992837764843</v>
      </c>
      <c r="H221" s="717">
        <f t="shared" si="64"/>
        <v>298.00184428275247</v>
      </c>
      <c r="I221" s="710">
        <f t="shared" si="65"/>
        <v>298.00135384264519</v>
      </c>
      <c r="J221" s="710">
        <f t="shared" si="66"/>
        <v>298.0010363239204</v>
      </c>
      <c r="K221" s="710">
        <f t="shared" si="67"/>
        <v>298.00085845734435</v>
      </c>
      <c r="L221" s="710">
        <f t="shared" si="68"/>
        <v>298.00080118950785</v>
      </c>
      <c r="N221" s="580">
        <v>147</v>
      </c>
      <c r="O221" s="710">
        <f t="shared" si="69"/>
        <v>0.5570805205259316</v>
      </c>
      <c r="P221" s="710">
        <f t="shared" si="70"/>
        <v>525.50251213894353</v>
      </c>
      <c r="Q221" s="710">
        <f t="shared" si="71"/>
        <v>507.59263447853715</v>
      </c>
      <c r="R221" s="710">
        <f t="shared" si="72"/>
        <v>494.7349099579601</v>
      </c>
      <c r="S221" s="710">
        <f t="shared" si="73"/>
        <v>486.98957643479508</v>
      </c>
      <c r="T221" s="710">
        <f t="shared" si="74"/>
        <v>484.39270425659066</v>
      </c>
    </row>
    <row r="222" spans="2:20">
      <c r="B222" s="580">
        <v>148</v>
      </c>
      <c r="C222" s="710">
        <f t="shared" si="59"/>
        <v>0.56087018393086996</v>
      </c>
      <c r="D222" s="710">
        <f t="shared" si="60"/>
        <v>1319.6819574044812</v>
      </c>
      <c r="E222" s="710">
        <f t="shared" si="61"/>
        <v>404.76119330561818</v>
      </c>
      <c r="F222" s="710">
        <f t="shared" si="62"/>
        <v>304.7603657472639</v>
      </c>
      <c r="G222" s="710">
        <f t="shared" si="63"/>
        <v>298.30703691247896</v>
      </c>
      <c r="H222" s="717">
        <f t="shared" si="64"/>
        <v>298.00189891349072</v>
      </c>
      <c r="I222" s="710">
        <f t="shared" si="65"/>
        <v>298.00139625460952</v>
      </c>
      <c r="J222" s="710">
        <f t="shared" si="66"/>
        <v>298.00107057602884</v>
      </c>
      <c r="K222" s="710">
        <f t="shared" si="67"/>
        <v>298.0008880362742</v>
      </c>
      <c r="L222" s="710">
        <f t="shared" si="68"/>
        <v>298.00082924599462</v>
      </c>
      <c r="N222" s="580">
        <v>148</v>
      </c>
      <c r="O222" s="710">
        <f t="shared" si="69"/>
        <v>0.56087018393086996</v>
      </c>
      <c r="P222" s="710">
        <f t="shared" si="70"/>
        <v>526.72100817216665</v>
      </c>
      <c r="Q222" s="710">
        <f t="shared" si="71"/>
        <v>508.83176254826105</v>
      </c>
      <c r="R222" s="710">
        <f t="shared" si="72"/>
        <v>495.98881240568187</v>
      </c>
      <c r="S222" s="710">
        <f t="shared" si="73"/>
        <v>488.25232576005499</v>
      </c>
      <c r="T222" s="710">
        <f t="shared" si="74"/>
        <v>485.65833113770339</v>
      </c>
    </row>
    <row r="223" spans="2:20">
      <c r="B223" s="580">
        <v>149</v>
      </c>
      <c r="C223" s="710">
        <f t="shared" si="59"/>
        <v>0.56465984733580821</v>
      </c>
      <c r="D223" s="710">
        <f t="shared" si="60"/>
        <v>1321.3128729607527</v>
      </c>
      <c r="E223" s="710">
        <f t="shared" si="61"/>
        <v>405.7181612485237</v>
      </c>
      <c r="F223" s="710">
        <f t="shared" si="62"/>
        <v>304.87021943153809</v>
      </c>
      <c r="G223" s="710">
        <f t="shared" si="63"/>
        <v>298.31425678927042</v>
      </c>
      <c r="H223" s="717">
        <f t="shared" si="64"/>
        <v>298.00195474259618</v>
      </c>
      <c r="I223" s="710">
        <f t="shared" si="65"/>
        <v>298.00143966209379</v>
      </c>
      <c r="J223" s="710">
        <f t="shared" si="66"/>
        <v>298.00110568330535</v>
      </c>
      <c r="K223" s="710">
        <f t="shared" si="67"/>
        <v>298.00091838797653</v>
      </c>
      <c r="L223" s="710">
        <f t="shared" si="68"/>
        <v>298.00085804805383</v>
      </c>
      <c r="N223" s="580">
        <v>149</v>
      </c>
      <c r="O223" s="710">
        <f t="shared" si="69"/>
        <v>0.56465984733580821</v>
      </c>
      <c r="P223" s="710">
        <f t="shared" si="70"/>
        <v>527.93809143473425</v>
      </c>
      <c r="Q223" s="710">
        <f t="shared" si="71"/>
        <v>510.06945392577211</v>
      </c>
      <c r="R223" s="710">
        <f t="shared" si="72"/>
        <v>497.24126103124115</v>
      </c>
      <c r="S223" s="710">
        <f t="shared" si="73"/>
        <v>489.51361100577242</v>
      </c>
      <c r="T223" s="710">
        <f t="shared" si="74"/>
        <v>486.92249060293688</v>
      </c>
    </row>
    <row r="224" spans="2:20">
      <c r="B224" s="580">
        <v>150</v>
      </c>
      <c r="C224" s="710">
        <f t="shared" si="59"/>
        <v>0.56844951074074657</v>
      </c>
      <c r="D224" s="710">
        <f t="shared" si="60"/>
        <v>1322.9187417467065</v>
      </c>
      <c r="E224" s="710">
        <f t="shared" si="61"/>
        <v>406.67492584025211</v>
      </c>
      <c r="F224" s="710">
        <f t="shared" si="62"/>
        <v>304.98094736602252</v>
      </c>
      <c r="G224" s="710">
        <f t="shared" si="63"/>
        <v>298.32158877707491</v>
      </c>
      <c r="H224" s="717">
        <f t="shared" si="64"/>
        <v>298.0020117869235</v>
      </c>
      <c r="I224" s="710">
        <f t="shared" si="65"/>
        <v>298.00148408042611</v>
      </c>
      <c r="J224" s="710">
        <f t="shared" si="66"/>
        <v>298.00114165996462</v>
      </c>
      <c r="K224" s="710">
        <f t="shared" si="67"/>
        <v>298.00094952598897</v>
      </c>
      <c r="L224" s="710">
        <f t="shared" si="68"/>
        <v>298.00088760899513</v>
      </c>
      <c r="N224" s="580">
        <v>150</v>
      </c>
      <c r="O224" s="710">
        <f t="shared" si="69"/>
        <v>0.56844951074074657</v>
      </c>
      <c r="P224" s="710">
        <f t="shared" si="70"/>
        <v>529.15376356467152</v>
      </c>
      <c r="Q224" s="710">
        <f t="shared" si="71"/>
        <v>511.30571027682987</v>
      </c>
      <c r="R224" s="710">
        <f t="shared" si="72"/>
        <v>498.49225752025467</v>
      </c>
      <c r="S224" s="710">
        <f t="shared" si="73"/>
        <v>490.77343386945313</v>
      </c>
      <c r="T224" s="710">
        <f t="shared" si="74"/>
        <v>488.18518435366349</v>
      </c>
    </row>
    <row r="225" spans="2:20">
      <c r="B225" s="580">
        <v>151</v>
      </c>
      <c r="C225" s="710">
        <f t="shared" si="59"/>
        <v>0.57223917414568481</v>
      </c>
      <c r="D225" s="710">
        <f t="shared" si="60"/>
        <v>1324.4999824570534</v>
      </c>
      <c r="E225" s="710">
        <f t="shared" si="61"/>
        <v>407.63145917238609</v>
      </c>
      <c r="F225" s="710">
        <f t="shared" si="62"/>
        <v>305.09254739029302</v>
      </c>
      <c r="G225" s="710">
        <f t="shared" si="63"/>
        <v>298.32903364065356</v>
      </c>
      <c r="H225" s="717">
        <f t="shared" si="64"/>
        <v>298.00207006342066</v>
      </c>
      <c r="I225" s="710">
        <f t="shared" si="65"/>
        <v>298.00152952503583</v>
      </c>
      <c r="J225" s="710">
        <f t="shared" si="66"/>
        <v>298.00117852032849</v>
      </c>
      <c r="K225" s="710">
        <f t="shared" si="67"/>
        <v>298.00098146395931</v>
      </c>
      <c r="L225" s="710">
        <f t="shared" si="68"/>
        <v>298.00091794223937</v>
      </c>
      <c r="N225" s="580">
        <v>151</v>
      </c>
      <c r="O225" s="710">
        <f t="shared" si="69"/>
        <v>0.57223917414568481</v>
      </c>
      <c r="P225" s="710">
        <f t="shared" si="70"/>
        <v>530.36802619810396</v>
      </c>
      <c r="Q225" s="710">
        <f t="shared" si="71"/>
        <v>512.54053326526173</v>
      </c>
      <c r="R225" s="710">
        <f t="shared" si="72"/>
        <v>499.74180355638487</v>
      </c>
      <c r="S225" s="710">
        <f t="shared" si="73"/>
        <v>492.03179604663518</v>
      </c>
      <c r="T225" s="710">
        <f t="shared" si="74"/>
        <v>489.44641408928391</v>
      </c>
    </row>
    <row r="226" spans="2:20">
      <c r="B226" s="580">
        <v>152</v>
      </c>
      <c r="C226" s="710">
        <f t="shared" si="59"/>
        <v>0.57602883755062317</v>
      </c>
      <c r="D226" s="710">
        <f t="shared" si="60"/>
        <v>1326.0570067138578</v>
      </c>
      <c r="E226" s="710">
        <f t="shared" si="61"/>
        <v>408.58773389119449</v>
      </c>
      <c r="F226" s="710">
        <f t="shared" si="62"/>
        <v>305.20501731712432</v>
      </c>
      <c r="G226" s="710">
        <f t="shared" si="63"/>
        <v>298.33659214045423</v>
      </c>
      <c r="H226" s="717">
        <f t="shared" si="64"/>
        <v>298.00212958912834</v>
      </c>
      <c r="I226" s="710">
        <f t="shared" si="65"/>
        <v>298.00157601145327</v>
      </c>
      <c r="J226" s="710">
        <f t="shared" si="66"/>
        <v>298.00121627882504</v>
      </c>
      <c r="K226" s="710">
        <f t="shared" si="67"/>
        <v>298.00101421564506</v>
      </c>
      <c r="L226" s="710">
        <f t="shared" si="68"/>
        <v>298.00094906131818</v>
      </c>
      <c r="N226" s="580">
        <v>152</v>
      </c>
      <c r="O226" s="710">
        <f t="shared" si="69"/>
        <v>0.57602883755062317</v>
      </c>
      <c r="P226" s="710">
        <f t="shared" si="70"/>
        <v>531.58088096925928</v>
      </c>
      <c r="Q226" s="710">
        <f t="shared" si="71"/>
        <v>513.77392455296558</v>
      </c>
      <c r="R226" s="710">
        <f t="shared" si="72"/>
        <v>500.98990082134202</v>
      </c>
      <c r="S226" s="710">
        <f t="shared" si="73"/>
        <v>493.28869923089138</v>
      </c>
      <c r="T226" s="710">
        <f t="shared" si="74"/>
        <v>490.70618150722891</v>
      </c>
    </row>
    <row r="227" spans="2:20">
      <c r="B227" s="580">
        <v>153</v>
      </c>
      <c r="C227" s="710">
        <f t="shared" si="59"/>
        <v>0.57981850095556142</v>
      </c>
      <c r="D227" s="710">
        <f t="shared" si="60"/>
        <v>1327.5902191862053</v>
      </c>
      <c r="E227" s="710">
        <f t="shared" si="61"/>
        <v>409.54372318799278</v>
      </c>
      <c r="F227" s="710">
        <f t="shared" si="62"/>
        <v>305.31835493319937</v>
      </c>
      <c r="G227" s="710">
        <f t="shared" si="63"/>
        <v>298.34426503259027</v>
      </c>
      <c r="H227" s="717">
        <f t="shared" si="64"/>
        <v>298.00219038117922</v>
      </c>
      <c r="I227" s="710">
        <f t="shared" si="65"/>
        <v>298.0016235553087</v>
      </c>
      <c r="J227" s="710">
        <f t="shared" si="66"/>
        <v>298.00125494998827</v>
      </c>
      <c r="K227" s="710">
        <f t="shared" si="67"/>
        <v>298.00104779491278</v>
      </c>
      <c r="L227" s="710">
        <f t="shared" si="68"/>
        <v>298.00098097987342</v>
      </c>
      <c r="N227" s="580">
        <v>153</v>
      </c>
      <c r="O227" s="710">
        <f t="shared" si="69"/>
        <v>0.57981850095556142</v>
      </c>
      <c r="P227" s="710">
        <f t="shared" si="70"/>
        <v>532.79232951046981</v>
      </c>
      <c r="Q227" s="710">
        <f t="shared" si="71"/>
        <v>515.00588579991199</v>
      </c>
      <c r="R227" s="710">
        <f t="shared" si="72"/>
        <v>502.2365509948865</v>
      </c>
      <c r="S227" s="710">
        <f t="shared" si="73"/>
        <v>494.54414511383118</v>
      </c>
      <c r="T227" s="710">
        <f t="shared" si="74"/>
        <v>491.96448830296191</v>
      </c>
    </row>
    <row r="228" spans="2:20">
      <c r="B228" s="580">
        <v>154</v>
      </c>
      <c r="C228" s="710">
        <f t="shared" si="59"/>
        <v>0.58360816436049978</v>
      </c>
      <c r="D228" s="710">
        <f t="shared" si="60"/>
        <v>1329.1000177078452</v>
      </c>
      <c r="E228" s="710">
        <f t="shared" si="61"/>
        <v>410.49940078966711</v>
      </c>
      <c r="F228" s="710">
        <f t="shared" si="62"/>
        <v>305.43255799980568</v>
      </c>
      <c r="G228" s="710">
        <f t="shared" si="63"/>
        <v>298.35205306882028</v>
      </c>
      <c r="H228" s="717">
        <f t="shared" si="64"/>
        <v>298.00225245679724</v>
      </c>
      <c r="I228" s="710">
        <f t="shared" si="65"/>
        <v>298.00167217233212</v>
      </c>
      <c r="J228" s="710">
        <f t="shared" si="66"/>
        <v>298.00129454845739</v>
      </c>
      <c r="K228" s="710">
        <f t="shared" si="67"/>
        <v>298.00108221573754</v>
      </c>
      <c r="L228" s="710">
        <f t="shared" si="68"/>
        <v>298.00101371165653</v>
      </c>
      <c r="N228" s="580">
        <v>154</v>
      </c>
      <c r="O228" s="710">
        <f t="shared" si="69"/>
        <v>0.58360816436049978</v>
      </c>
      <c r="P228" s="710">
        <f t="shared" si="70"/>
        <v>534.00237345217465</v>
      </c>
      <c r="Q228" s="710">
        <f t="shared" si="71"/>
        <v>516.23641866414687</v>
      </c>
      <c r="R228" s="710">
        <f t="shared" si="72"/>
        <v>503.48175575483111</v>
      </c>
      <c r="S228" s="710">
        <f t="shared" si="73"/>
        <v>495.79813538510319</v>
      </c>
      <c r="T228" s="710">
        <f t="shared" si="74"/>
        <v>493.22133616998093</v>
      </c>
    </row>
    <row r="229" spans="2:20">
      <c r="B229" s="580">
        <v>155</v>
      </c>
      <c r="C229" s="710">
        <f t="shared" si="59"/>
        <v>0.58739782776543814</v>
      </c>
      <c r="D229" s="710">
        <f t="shared" si="60"/>
        <v>1330.5867933928414</v>
      </c>
      <c r="E229" s="710">
        <f t="shared" si="61"/>
        <v>411.4547409493602</v>
      </c>
      <c r="F229" s="710">
        <f t="shared" si="62"/>
        <v>305.54762425351856</v>
      </c>
      <c r="G229" s="710">
        <f t="shared" si="63"/>
        <v>298.35995699652852</v>
      </c>
      <c r="H229" s="717">
        <f t="shared" si="64"/>
        <v>298.00231583329696</v>
      </c>
      <c r="I229" s="710">
        <f t="shared" si="65"/>
        <v>298.00172187835233</v>
      </c>
      <c r="J229" s="710">
        <f t="shared" si="66"/>
        <v>298.00133508897625</v>
      </c>
      <c r="K229" s="710">
        <f t="shared" si="67"/>
        <v>298.00111749220258</v>
      </c>
      <c r="L229" s="710">
        <f t="shared" si="68"/>
        <v>298.00104727052803</v>
      </c>
      <c r="N229" s="580">
        <v>155</v>
      </c>
      <c r="O229" s="710">
        <f t="shared" si="69"/>
        <v>0.58739782776543814</v>
      </c>
      <c r="P229" s="710">
        <f t="shared" si="70"/>
        <v>535.21101442292263</v>
      </c>
      <c r="Q229" s="710">
        <f t="shared" si="71"/>
        <v>517.46552480179287</v>
      </c>
      <c r="R229" s="710">
        <f t="shared" si="72"/>
        <v>504.72551677704342</v>
      </c>
      <c r="S229" s="710">
        <f t="shared" si="73"/>
        <v>497.05067173239723</v>
      </c>
      <c r="T229" s="710">
        <f t="shared" si="74"/>
        <v>494.47672679982105</v>
      </c>
    </row>
    <row r="230" spans="2:20">
      <c r="B230" s="580">
        <v>156</v>
      </c>
      <c r="C230" s="710">
        <f t="shared" si="59"/>
        <v>0.59118749117037639</v>
      </c>
      <c r="D230" s="710">
        <f t="shared" si="60"/>
        <v>1332.0509307492662</v>
      </c>
      <c r="E230" s="710">
        <f t="shared" si="61"/>
        <v>412.40971843731512</v>
      </c>
      <c r="F230" s="710">
        <f t="shared" si="62"/>
        <v>305.66355140687222</v>
      </c>
      <c r="G230" s="710">
        <f t="shared" si="63"/>
        <v>298.36797755870629</v>
      </c>
      <c r="H230" s="717">
        <f t="shared" si="64"/>
        <v>298.00238052808294</v>
      </c>
      <c r="I230" s="710">
        <f t="shared" si="65"/>
        <v>298.00177268929644</v>
      </c>
      <c r="J230" s="710">
        <f t="shared" si="66"/>
        <v>298.00137658639267</v>
      </c>
      <c r="K230" s="710">
        <f t="shared" si="67"/>
        <v>298.00115363849841</v>
      </c>
      <c r="L230" s="710">
        <f t="shared" si="68"/>
        <v>298.00108167045715</v>
      </c>
      <c r="N230" s="580">
        <v>156</v>
      </c>
      <c r="O230" s="710">
        <f t="shared" si="69"/>
        <v>0.59118749117037639</v>
      </c>
      <c r="P230" s="710">
        <f t="shared" si="70"/>
        <v>536.41825404937333</v>
      </c>
      <c r="Q230" s="710">
        <f t="shared" si="71"/>
        <v>518.6932058670526</v>
      </c>
      <c r="R230" s="710">
        <f t="shared" si="72"/>
        <v>505.96783573544781</v>
      </c>
      <c r="S230" s="710">
        <f t="shared" si="73"/>
        <v>498.30175584144649</v>
      </c>
      <c r="T230" s="710">
        <f t="shared" si="74"/>
        <v>495.73066188205638</v>
      </c>
    </row>
    <row r="231" spans="2:20">
      <c r="B231" s="580">
        <v>157</v>
      </c>
      <c r="C231" s="710">
        <f t="shared" si="59"/>
        <v>0.59497715457531475</v>
      </c>
      <c r="D231" s="710">
        <f t="shared" si="60"/>
        <v>1333.4928077909703</v>
      </c>
      <c r="E231" s="710">
        <f t="shared" si="61"/>
        <v>413.36430853187517</v>
      </c>
      <c r="F231" s="710">
        <f t="shared" si="62"/>
        <v>305.78033714901812</v>
      </c>
      <c r="G231" s="710">
        <f t="shared" si="63"/>
        <v>298.37611549393409</v>
      </c>
      <c r="H231" s="717">
        <f t="shared" si="64"/>
        <v>298.00244655864907</v>
      </c>
      <c r="I231" s="710">
        <f t="shared" si="65"/>
        <v>298.00182462118926</v>
      </c>
      <c r="J231" s="710">
        <f t="shared" si="66"/>
        <v>298.00141905565812</v>
      </c>
      <c r="K231" s="710">
        <f t="shared" si="67"/>
        <v>298.00119066892256</v>
      </c>
      <c r="L231" s="710">
        <f t="shared" si="68"/>
        <v>298.00111692552093</v>
      </c>
      <c r="N231" s="580">
        <v>157</v>
      </c>
      <c r="O231" s="710">
        <f t="shared" si="69"/>
        <v>0.59497715457531475</v>
      </c>
      <c r="P231" s="710">
        <f t="shared" si="70"/>
        <v>537.6240939563005</v>
      </c>
      <c r="Q231" s="710">
        <f t="shared" si="71"/>
        <v>519.91946351221054</v>
      </c>
      <c r="R231" s="710">
        <f t="shared" si="72"/>
        <v>507.20871430202794</v>
      </c>
      <c r="S231" s="710">
        <f t="shared" si="73"/>
        <v>499.55138939603</v>
      </c>
      <c r="T231" s="710">
        <f t="shared" si="74"/>
        <v>496.98314310430231</v>
      </c>
    </row>
    <row r="232" spans="2:20">
      <c r="B232" s="580">
        <v>158</v>
      </c>
      <c r="C232" s="710">
        <f t="shared" si="59"/>
        <v>0.598766817980253</v>
      </c>
      <c r="D232" s="710">
        <f t="shared" si="60"/>
        <v>1334.9127961474605</v>
      </c>
      <c r="E232" s="710">
        <f t="shared" si="61"/>
        <v>414.31848701063689</v>
      </c>
      <c r="F232" s="710">
        <f t="shared" si="62"/>
        <v>305.89797914637154</v>
      </c>
      <c r="G232" s="710">
        <f t="shared" si="63"/>
        <v>298.38437153636482</v>
      </c>
      <c r="H232" s="717">
        <f t="shared" si="64"/>
        <v>298.00251394257776</v>
      </c>
      <c r="I232" s="710">
        <f t="shared" si="65"/>
        <v>298.0018776901527</v>
      </c>
      <c r="J232" s="710">
        <f t="shared" si="66"/>
        <v>298.00146251182673</v>
      </c>
      <c r="K232" s="710">
        <f t="shared" si="67"/>
        <v>298.00122859787888</v>
      </c>
      <c r="L232" s="710">
        <f t="shared" si="68"/>
        <v>298.00115304990402</v>
      </c>
      <c r="N232" s="580">
        <v>158</v>
      </c>
      <c r="O232" s="710">
        <f t="shared" si="69"/>
        <v>0.598766817980253</v>
      </c>
      <c r="P232" s="710">
        <f t="shared" si="70"/>
        <v>538.82853576659363</v>
      </c>
      <c r="Q232" s="710">
        <f t="shared" si="71"/>
        <v>521.1442993876351</v>
      </c>
      <c r="R232" s="710">
        <f t="shared" si="72"/>
        <v>508.44815414682876</v>
      </c>
      <c r="S232" s="710">
        <f t="shared" si="73"/>
        <v>500.79957407797474</v>
      </c>
      <c r="T232" s="710">
        <f t="shared" si="74"/>
        <v>498.23417215221792</v>
      </c>
    </row>
    <row r="233" spans="2:20">
      <c r="B233" s="580">
        <v>159</v>
      </c>
      <c r="C233" s="710">
        <f t="shared" si="59"/>
        <v>0.60255648138519136</v>
      </c>
      <c r="D233" s="710">
        <f t="shared" si="60"/>
        <v>1336.3112611719175</v>
      </c>
      <c r="E233" s="710">
        <f t="shared" si="61"/>
        <v>415.2722301417536</v>
      </c>
      <c r="F233" s="710">
        <f t="shared" si="62"/>
        <v>306.01647504324603</v>
      </c>
      <c r="G233" s="710">
        <f t="shared" si="63"/>
        <v>298.39274641570734</v>
      </c>
      <c r="H233" s="717">
        <f t="shared" si="64"/>
        <v>298.00258269753948</v>
      </c>
      <c r="I233" s="710">
        <f t="shared" si="65"/>
        <v>298.00193191240487</v>
      </c>
      <c r="J233" s="710">
        <f t="shared" si="66"/>
        <v>298.00150697005529</v>
      </c>
      <c r="K233" s="710">
        <f t="shared" si="67"/>
        <v>298.00126743987687</v>
      </c>
      <c r="L233" s="710">
        <f t="shared" si="68"/>
        <v>298.00119005789799</v>
      </c>
      <c r="N233" s="580">
        <v>159</v>
      </c>
      <c r="O233" s="710">
        <f t="shared" si="69"/>
        <v>0.60255648138519136</v>
      </c>
      <c r="P233" s="710">
        <f t="shared" si="70"/>
        <v>540.03158110126049</v>
      </c>
      <c r="Q233" s="710">
        <f t="shared" si="71"/>
        <v>522.3677151417811</v>
      </c>
      <c r="R233" s="710">
        <f t="shared" si="72"/>
        <v>509.68615693795914</v>
      </c>
      <c r="S233" s="710">
        <f t="shared" si="73"/>
        <v>502.04631156715772</v>
      </c>
      <c r="T233" s="710">
        <f t="shared" si="74"/>
        <v>499.483750709508</v>
      </c>
    </row>
    <row r="234" spans="2:20">
      <c r="B234" s="580">
        <v>160</v>
      </c>
      <c r="C234" s="710">
        <f t="shared" si="59"/>
        <v>0.6063461447901296</v>
      </c>
      <c r="D234" s="710">
        <f t="shared" si="60"/>
        <v>1337.688562047387</v>
      </c>
      <c r="E234" s="710">
        <f t="shared" si="61"/>
        <v>416.22551467538682</v>
      </c>
      <c r="F234" s="710">
        <f t="shared" si="62"/>
        <v>306.13582246247609</v>
      </c>
      <c r="G234" s="710">
        <f t="shared" si="63"/>
        <v>298.40124085721112</v>
      </c>
      <c r="H234" s="717">
        <f t="shared" si="64"/>
        <v>298.00265284129182</v>
      </c>
      <c r="I234" s="710">
        <f t="shared" si="65"/>
        <v>298.0019873042599</v>
      </c>
      <c r="J234" s="710">
        <f t="shared" si="66"/>
        <v>298.00155244560193</v>
      </c>
      <c r="K234" s="710">
        <f t="shared" si="67"/>
        <v>298.00130720953149</v>
      </c>
      <c r="L234" s="710">
        <f t="shared" si="68"/>
        <v>298.00122796390059</v>
      </c>
      <c r="N234" s="580">
        <v>160</v>
      </c>
      <c r="O234" s="710">
        <f t="shared" si="69"/>
        <v>0.6063461447901296</v>
      </c>
      <c r="P234" s="710">
        <f t="shared" si="70"/>
        <v>541.23323157942912</v>
      </c>
      <c r="Q234" s="710">
        <f t="shared" si="71"/>
        <v>523.58971242119185</v>
      </c>
      <c r="R234" s="710">
        <f t="shared" si="72"/>
        <v>510.92272434159372</v>
      </c>
      <c r="S234" s="710">
        <f t="shared" si="73"/>
        <v>503.29160354150855</v>
      </c>
      <c r="T234" s="710">
        <f t="shared" si="74"/>
        <v>500.73188045792546</v>
      </c>
    </row>
    <row r="235" spans="2:20">
      <c r="B235" s="580">
        <v>161</v>
      </c>
      <c r="C235" s="710">
        <f t="shared" si="59"/>
        <v>0.61013580819506796</v>
      </c>
      <c r="D235" s="710">
        <f t="shared" si="60"/>
        <v>1339.0450518911716</v>
      </c>
      <c r="E235" s="710">
        <f t="shared" si="61"/>
        <v>417.17831783530357</v>
      </c>
      <c r="F235" s="710">
        <f t="shared" si="62"/>
        <v>306.25601900602845</v>
      </c>
      <c r="G235" s="710">
        <f t="shared" si="63"/>
        <v>298.40985558165158</v>
      </c>
      <c r="H235" s="717">
        <f t="shared" si="64"/>
        <v>298.00272439167907</v>
      </c>
      <c r="I235" s="710">
        <f t="shared" si="65"/>
        <v>298.00204388212683</v>
      </c>
      <c r="J235" s="710">
        <f t="shared" si="66"/>
        <v>298.00159895382609</v>
      </c>
      <c r="K235" s="710">
        <f t="shared" si="67"/>
        <v>298.001347921562</v>
      </c>
      <c r="L235" s="710">
        <f t="shared" si="68"/>
        <v>298.0012667824156</v>
      </c>
      <c r="N235" s="580">
        <v>161</v>
      </c>
      <c r="O235" s="710">
        <f t="shared" si="69"/>
        <v>0.61013580819506796</v>
      </c>
      <c r="P235" s="710">
        <f t="shared" si="70"/>
        <v>542.43348881834993</v>
      </c>
      <c r="Q235" s="710">
        <f t="shared" si="71"/>
        <v>524.8102928705016</v>
      </c>
      <c r="R235" s="710">
        <f t="shared" si="72"/>
        <v>512.15785802197524</v>
      </c>
      <c r="S235" s="710">
        <f t="shared" si="73"/>
        <v>504.53545167701134</v>
      </c>
      <c r="T235" s="710">
        <f t="shared" si="74"/>
        <v>501.97856307727346</v>
      </c>
    </row>
    <row r="236" spans="2:20">
      <c r="B236" s="580">
        <v>162</v>
      </c>
      <c r="C236" s="710">
        <f t="shared" si="59"/>
        <v>0.61392547160000621</v>
      </c>
      <c r="D236" s="710">
        <f t="shared" si="60"/>
        <v>1340.3810778574577</v>
      </c>
      <c r="E236" s="710">
        <f t="shared" si="61"/>
        <v>418.13061731061634</v>
      </c>
      <c r="F236" s="710">
        <f t="shared" si="62"/>
        <v>306.37706225560191</v>
      </c>
      <c r="G236" s="710">
        <f t="shared" si="63"/>
        <v>298.4185913053164</v>
      </c>
      <c r="H236" s="717">
        <f t="shared" si="64"/>
        <v>298.0027973666314</v>
      </c>
      <c r="I236" s="710">
        <f t="shared" si="65"/>
        <v>298.00210166250946</v>
      </c>
      <c r="J236" s="710">
        <f t="shared" si="66"/>
        <v>298.0016465101877</v>
      </c>
      <c r="K236" s="710">
        <f t="shared" si="67"/>
        <v>298.00138959079192</v>
      </c>
      <c r="L236" s="710">
        <f t="shared" si="68"/>
        <v>298.00130652805183</v>
      </c>
      <c r="N236" s="580">
        <v>162</v>
      </c>
      <c r="O236" s="710">
        <f t="shared" si="69"/>
        <v>0.61392547160000621</v>
      </c>
      <c r="P236" s="710">
        <f t="shared" si="70"/>
        <v>543.63235443339829</v>
      </c>
      <c r="Q236" s="710">
        <f t="shared" si="71"/>
        <v>526.02945813243775</v>
      </c>
      <c r="R236" s="710">
        <f t="shared" si="72"/>
        <v>513.39155964141707</v>
      </c>
      <c r="S236" s="710">
        <f t="shared" si="73"/>
        <v>505.77785764770726</v>
      </c>
      <c r="T236" s="710">
        <f t="shared" si="74"/>
        <v>503.22380024540763</v>
      </c>
    </row>
    <row r="237" spans="2:20">
      <c r="B237" s="580">
        <v>163</v>
      </c>
      <c r="C237" s="710">
        <f t="shared" si="59"/>
        <v>0.61771513500494457</v>
      </c>
      <c r="D237" s="710">
        <f t="shared" si="60"/>
        <v>1341.6969812382038</v>
      </c>
      <c r="E237" s="710">
        <f t="shared" si="61"/>
        <v>419.08239124766402</v>
      </c>
      <c r="F237" s="710">
        <f t="shared" si="62"/>
        <v>306.49894977321628</v>
      </c>
      <c r="G237" s="710">
        <f t="shared" si="63"/>
        <v>298.42744873999203</v>
      </c>
      <c r="H237" s="717">
        <f t="shared" si="64"/>
        <v>298.0028717841642</v>
      </c>
      <c r="I237" s="710">
        <f t="shared" si="65"/>
        <v>298.00216066200522</v>
      </c>
      <c r="J237" s="710">
        <f t="shared" si="66"/>
        <v>298.0016951302465</v>
      </c>
      <c r="K237" s="710">
        <f t="shared" si="67"/>
        <v>298.0014322321482</v>
      </c>
      <c r="L237" s="710">
        <f t="shared" si="68"/>
        <v>298.00134721552269</v>
      </c>
      <c r="N237" s="580">
        <v>163</v>
      </c>
      <c r="O237" s="710">
        <f t="shared" si="69"/>
        <v>0.61771513500494457</v>
      </c>
      <c r="P237" s="710">
        <f t="shared" si="70"/>
        <v>544.82983003807669</v>
      </c>
      <c r="Q237" s="710">
        <f t="shared" si="71"/>
        <v>527.24720984782266</v>
      </c>
      <c r="R237" s="710">
        <f t="shared" si="72"/>
        <v>514.62383086030502</v>
      </c>
      <c r="S237" s="710">
        <f t="shared" si="73"/>
        <v>507.01882312569649</v>
      </c>
      <c r="T237" s="710">
        <f t="shared" si="74"/>
        <v>504.46759363823833</v>
      </c>
    </row>
    <row r="238" spans="2:20">
      <c r="B238" s="580">
        <v>164</v>
      </c>
      <c r="C238" s="710">
        <f t="shared" si="59"/>
        <v>0.62150479840988293</v>
      </c>
      <c r="D238" s="710">
        <f t="shared" si="60"/>
        <v>1342.9930975623226</v>
      </c>
      <c r="E238" s="710">
        <f t="shared" si="61"/>
        <v>420.03361824203063</v>
      </c>
      <c r="F238" s="710">
        <f t="shared" si="62"/>
        <v>306.62167910179011</v>
      </c>
      <c r="G238" s="710">
        <f t="shared" si="63"/>
        <v>298.43642859295153</v>
      </c>
      <c r="H238" s="717">
        <f t="shared" si="64"/>
        <v>298.00294766237749</v>
      </c>
      <c r="I238" s="710">
        <f t="shared" si="65"/>
        <v>298.00222089730494</v>
      </c>
      <c r="J238" s="710">
        <f t="shared" si="66"/>
        <v>298.00174482966167</v>
      </c>
      <c r="K238" s="710">
        <f t="shared" si="67"/>
        <v>298.00147586066061</v>
      </c>
      <c r="L238" s="710">
        <f t="shared" si="68"/>
        <v>298.00138885964577</v>
      </c>
      <c r="N238" s="580">
        <v>164</v>
      </c>
      <c r="O238" s="710">
        <f t="shared" si="69"/>
        <v>0.62150479840988293</v>
      </c>
      <c r="P238" s="710">
        <f t="shared" si="70"/>
        <v>546.02591724401645</v>
      </c>
      <c r="Q238" s="710">
        <f t="shared" si="71"/>
        <v>528.46354965557634</v>
      </c>
      <c r="R238" s="710">
        <f t="shared" si="72"/>
        <v>515.85467333710005</v>
      </c>
      <c r="S238" s="710">
        <f t="shared" si="73"/>
        <v>508.25834978114062</v>
      </c>
      <c r="T238" s="710">
        <f t="shared" si="74"/>
        <v>505.70994492973301</v>
      </c>
    </row>
    <row r="239" spans="2:20">
      <c r="B239" s="580">
        <v>165</v>
      </c>
      <c r="C239" s="710">
        <f t="shared" si="59"/>
        <v>0.62529446181482118</v>
      </c>
      <c r="D239" s="710">
        <f t="shared" si="60"/>
        <v>1344.2697566931847</v>
      </c>
      <c r="E239" s="710">
        <f t="shared" si="61"/>
        <v>420.98427733070019</v>
      </c>
      <c r="F239" s="710">
        <f t="shared" si="62"/>
        <v>306.74524776570797</v>
      </c>
      <c r="G239" s="710">
        <f t="shared" si="63"/>
        <v>298.44553156694269</v>
      </c>
      <c r="H239" s="717">
        <f t="shared" si="64"/>
        <v>298.00302501945515</v>
      </c>
      <c r="I239" s="710">
        <f t="shared" si="65"/>
        <v>298.00228238519196</v>
      </c>
      <c r="J239" s="710">
        <f t="shared" si="66"/>
        <v>298.001795624191</v>
      </c>
      <c r="K239" s="710">
        <f t="shared" si="67"/>
        <v>298.00152049146124</v>
      </c>
      <c r="L239" s="710">
        <f t="shared" si="68"/>
        <v>298.00143147534203</v>
      </c>
      <c r="N239" s="580">
        <v>165</v>
      </c>
      <c r="O239" s="710">
        <f t="shared" si="69"/>
        <v>0.62529446181482118</v>
      </c>
      <c r="P239" s="710">
        <f t="shared" si="70"/>
        <v>547.22061766098034</v>
      </c>
      <c r="Q239" s="710">
        <f t="shared" si="71"/>
        <v>529.67847919271856</v>
      </c>
      <c r="R239" s="710">
        <f t="shared" si="72"/>
        <v>517.08408872833991</v>
      </c>
      <c r="S239" s="710">
        <f t="shared" si="73"/>
        <v>509.49643928226487</v>
      </c>
      <c r="T239" s="710">
        <f t="shared" si="74"/>
        <v>506.95085579191829</v>
      </c>
    </row>
    <row r="240" spans="2:20">
      <c r="B240" s="580">
        <v>166</v>
      </c>
      <c r="C240" s="710">
        <f t="shared" si="59"/>
        <v>0.62908412521975954</v>
      </c>
      <c r="D240" s="710">
        <f t="shared" si="60"/>
        <v>1345.5272829244698</v>
      </c>
      <c r="E240" s="710">
        <f t="shared" si="61"/>
        <v>421.93434798434561</v>
      </c>
      <c r="F240" s="710">
        <f t="shared" si="62"/>
        <v>306.86965327137671</v>
      </c>
      <c r="G240" s="710">
        <f t="shared" si="63"/>
        <v>298.45475836017698</v>
      </c>
      <c r="H240" s="717">
        <f t="shared" si="64"/>
        <v>298.00310387366432</v>
      </c>
      <c r="I240" s="710">
        <f t="shared" si="65"/>
        <v>298.00234514254169</v>
      </c>
      <c r="J240" s="710">
        <f t="shared" si="66"/>
        <v>298.00184752969028</v>
      </c>
      <c r="K240" s="710">
        <f t="shared" si="67"/>
        <v>298.00156613978385</v>
      </c>
      <c r="L240" s="710">
        <f t="shared" si="68"/>
        <v>298.00147507763546</v>
      </c>
      <c r="N240" s="580">
        <v>166</v>
      </c>
      <c r="O240" s="710">
        <f t="shared" si="69"/>
        <v>0.62908412521975954</v>
      </c>
      <c r="P240" s="710">
        <f t="shared" si="70"/>
        <v>548.41393289686459</v>
      </c>
      <c r="Q240" s="710">
        <f t="shared" si="71"/>
        <v>530.89200009437104</v>
      </c>
      <c r="R240" s="710">
        <f t="shared" si="72"/>
        <v>518.3120786886418</v>
      </c>
      <c r="S240" s="710">
        <f t="shared" si="73"/>
        <v>510.73309329536028</v>
      </c>
      <c r="T240" s="710">
        <f t="shared" si="74"/>
        <v>508.19032789488216</v>
      </c>
    </row>
    <row r="241" spans="2:20">
      <c r="B241" s="580">
        <v>167</v>
      </c>
      <c r="C241" s="710">
        <f t="shared" si="59"/>
        <v>0.63287378862469779</v>
      </c>
      <c r="D241" s="710">
        <f t="shared" si="60"/>
        <v>1346.7659950743987</v>
      </c>
      <c r="E241" s="710">
        <f t="shared" si="61"/>
        <v>422.88381009974785</v>
      </c>
      <c r="F241" s="710">
        <f t="shared" si="62"/>
        <v>306.99489310777199</v>
      </c>
      <c r="G241" s="710">
        <f t="shared" si="63"/>
        <v>298.4641096663193</v>
      </c>
      <c r="H241" s="717">
        <f t="shared" si="64"/>
        <v>298.00318424335455</v>
      </c>
      <c r="I241" s="710">
        <f t="shared" si="65"/>
        <v>298.00240918632073</v>
      </c>
      <c r="J241" s="710">
        <f t="shared" si="66"/>
        <v>298.00190056211289</v>
      </c>
      <c r="K241" s="710">
        <f t="shared" si="67"/>
        <v>298.00161282096332</v>
      </c>
      <c r="L241" s="710">
        <f t="shared" si="68"/>
        <v>298.00151968165204</v>
      </c>
      <c r="N241" s="580">
        <v>167</v>
      </c>
      <c r="O241" s="710">
        <f t="shared" si="69"/>
        <v>0.63287378862469779</v>
      </c>
      <c r="P241" s="710">
        <f t="shared" si="70"/>
        <v>549.60586455770124</v>
      </c>
      <c r="Q241" s="710">
        <f t="shared" si="71"/>
        <v>532.10411399375948</v>
      </c>
      <c r="R241" s="710">
        <f t="shared" si="72"/>
        <v>519.53864487070462</v>
      </c>
      <c r="S241" s="710">
        <f t="shared" si="73"/>
        <v>511.96831348478599</v>
      </c>
      <c r="T241" s="710">
        <f t="shared" si="74"/>
        <v>509.42836290677644</v>
      </c>
    </row>
    <row r="242" spans="2:20">
      <c r="B242" s="580">
        <v>168</v>
      </c>
      <c r="C242" s="710">
        <f t="shared" si="59"/>
        <v>0.63666345202963615</v>
      </c>
      <c r="D242" s="710">
        <f t="shared" si="60"/>
        <v>1347.9862065783684</v>
      </c>
      <c r="E242" s="710">
        <f t="shared" si="61"/>
        <v>423.83264399234514</v>
      </c>
      <c r="F242" s="710">
        <f t="shared" si="62"/>
        <v>307.12096474697393</v>
      </c>
      <c r="G242" s="710">
        <f t="shared" si="63"/>
        <v>298.47358617447821</v>
      </c>
      <c r="H242" s="717">
        <f t="shared" si="64"/>
        <v>298.00326614695746</v>
      </c>
      <c r="I242" s="710">
        <f t="shared" si="65"/>
        <v>298.00247453358634</v>
      </c>
      <c r="J242" s="710">
        <f t="shared" si="66"/>
        <v>298.00195473750898</v>
      </c>
      <c r="K242" s="710">
        <f t="shared" si="67"/>
        <v>298.00166055043496</v>
      </c>
      <c r="L242" s="710">
        <f t="shared" si="68"/>
        <v>298.00156530261984</v>
      </c>
      <c r="N242" s="580">
        <v>168</v>
      </c>
      <c r="O242" s="710">
        <f t="shared" si="69"/>
        <v>0.63666345202963615</v>
      </c>
      <c r="P242" s="710">
        <f t="shared" si="70"/>
        <v>550.79641424766021</v>
      </c>
      <c r="Q242" s="710">
        <f t="shared" si="71"/>
        <v>533.3148225222161</v>
      </c>
      <c r="R242" s="710">
        <f t="shared" si="72"/>
        <v>520.76378892531102</v>
      </c>
      <c r="S242" s="710">
        <f t="shared" si="73"/>
        <v>513.20210151297135</v>
      </c>
      <c r="T242" s="710">
        <f t="shared" si="74"/>
        <v>510.6649624938189</v>
      </c>
    </row>
    <row r="243" spans="2:20">
      <c r="B243" s="580">
        <v>169</v>
      </c>
      <c r="C243" s="710">
        <f t="shared" si="59"/>
        <v>0.64045311543457439</v>
      </c>
      <c r="D243" s="710">
        <f t="shared" si="60"/>
        <v>1349.1882255800206</v>
      </c>
      <c r="E243" s="710">
        <f t="shared" si="61"/>
        <v>424.78083038890884</v>
      </c>
      <c r="F243" s="710">
        <f t="shared" si="62"/>
        <v>307.24786564469338</v>
      </c>
      <c r="G243" s="710">
        <f t="shared" si="63"/>
        <v>298.48318856919695</v>
      </c>
      <c r="H243" s="717">
        <f t="shared" si="64"/>
        <v>298.00334960298574</v>
      </c>
      <c r="I243" s="710">
        <f t="shared" si="65"/>
        <v>298.002541201486</v>
      </c>
      <c r="J243" s="710">
        <f t="shared" si="66"/>
        <v>298.00201007202497</v>
      </c>
      <c r="K243" s="710">
        <f t="shared" si="67"/>
        <v>298.00170934373415</v>
      </c>
      <c r="L243" s="710">
        <f t="shared" si="68"/>
        <v>298.00161195586776</v>
      </c>
      <c r="N243" s="580">
        <v>169</v>
      </c>
      <c r="O243" s="710">
        <f t="shared" si="69"/>
        <v>0.64045311543457439</v>
      </c>
      <c r="P243" s="710">
        <f t="shared" si="70"/>
        <v>551.98558356905107</v>
      </c>
      <c r="Q243" s="710">
        <f t="shared" si="71"/>
        <v>534.52412730918149</v>
      </c>
      <c r="R243" s="710">
        <f t="shared" si="72"/>
        <v>521.98751250132955</v>
      </c>
      <c r="S243" s="710">
        <f t="shared" si="73"/>
        <v>514.43445904041857</v>
      </c>
      <c r="T243" s="710">
        <f t="shared" si="74"/>
        <v>511.90012832029527</v>
      </c>
    </row>
    <row r="244" spans="2:20">
      <c r="B244" s="580">
        <v>170</v>
      </c>
      <c r="C244" s="710">
        <f t="shared" si="59"/>
        <v>0.64424277883951275</v>
      </c>
      <c r="D244" s="710">
        <f t="shared" si="60"/>
        <v>1350.3723550207676</v>
      </c>
      <c r="E244" s="710">
        <f t="shared" si="61"/>
        <v>425.72835042034376</v>
      </c>
      <c r="F244" s="710">
        <f t="shared" si="62"/>
        <v>307.37559324078774</v>
      </c>
      <c r="G244" s="710">
        <f t="shared" si="63"/>
        <v>298.49291753044486</v>
      </c>
      <c r="H244" s="717">
        <f t="shared" si="64"/>
        <v>298.0034346300327</v>
      </c>
      <c r="I244" s="710">
        <f t="shared" si="65"/>
        <v>298.00260920725634</v>
      </c>
      <c r="J244" s="710">
        <f t="shared" si="66"/>
        <v>298.00206658190291</v>
      </c>
      <c r="K244" s="710">
        <f t="shared" si="67"/>
        <v>298.00175921649543</v>
      </c>
      <c r="L244" s="710">
        <f t="shared" si="68"/>
        <v>298.00165965682527</v>
      </c>
      <c r="N244" s="580">
        <v>170</v>
      </c>
      <c r="O244" s="710">
        <f t="shared" si="69"/>
        <v>0.64424277883951275</v>
      </c>
      <c r="P244" s="710">
        <f t="shared" si="70"/>
        <v>553.17337412232598</v>
      </c>
      <c r="Q244" s="710">
        <f t="shared" si="71"/>
        <v>535.73202998220722</v>
      </c>
      <c r="R244" s="710">
        <f t="shared" si="72"/>
        <v>523.20981724571709</v>
      </c>
      <c r="S244" s="710">
        <f t="shared" si="73"/>
        <v>515.66538772570425</v>
      </c>
      <c r="T244" s="710">
        <f t="shared" si="74"/>
        <v>513.13386204856181</v>
      </c>
    </row>
    <row r="245" spans="2:20">
      <c r="B245" s="580">
        <v>171</v>
      </c>
      <c r="C245" s="710">
        <f t="shared" si="59"/>
        <v>0.64803244224445111</v>
      </c>
      <c r="D245" s="710">
        <f t="shared" si="60"/>
        <v>1351.5388927278048</v>
      </c>
      <c r="E245" s="710">
        <f t="shared" si="61"/>
        <v>426.67518561461162</v>
      </c>
      <c r="F245" s="710">
        <f t="shared" si="62"/>
        <v>307.5041449597677</v>
      </c>
      <c r="G245" s="710">
        <f t="shared" si="63"/>
        <v>298.50277373360979</v>
      </c>
      <c r="H245" s="717">
        <f t="shared" si="64"/>
        <v>298.00352124677147</v>
      </c>
      <c r="I245" s="710">
        <f t="shared" si="65"/>
        <v>298.00267856822285</v>
      </c>
      <c r="J245" s="710">
        <f t="shared" si="66"/>
        <v>298.00212428347976</v>
      </c>
      <c r="K245" s="710">
        <f t="shared" si="67"/>
        <v>298.0018101844521</v>
      </c>
      <c r="L245" s="710">
        <f t="shared" si="68"/>
        <v>298.00170842102187</v>
      </c>
      <c r="N245" s="580">
        <v>171</v>
      </c>
      <c r="O245" s="710">
        <f t="shared" si="69"/>
        <v>0.64803244224445111</v>
      </c>
      <c r="P245" s="710">
        <f t="shared" si="70"/>
        <v>554.35978750608137</v>
      </c>
      <c r="Q245" s="710">
        <f t="shared" si="71"/>
        <v>536.93853216695743</v>
      </c>
      <c r="R245" s="710">
        <f t="shared" si="72"/>
        <v>524.43070480352094</v>
      </c>
      <c r="S245" s="710">
        <f t="shared" si="73"/>
        <v>516.89488922548207</v>
      </c>
      <c r="T245" s="710">
        <f t="shared" si="74"/>
        <v>514.3661653390476</v>
      </c>
    </row>
    <row r="246" spans="2:20">
      <c r="B246" s="580">
        <v>172</v>
      </c>
      <c r="C246" s="710">
        <f t="shared" si="59"/>
        <v>0.65182210564938936</v>
      </c>
      <c r="D246" s="710">
        <f t="shared" si="60"/>
        <v>1352.6881315006312</v>
      </c>
      <c r="E246" s="710">
        <f t="shared" si="61"/>
        <v>427.6213178897745</v>
      </c>
      <c r="F246" s="710">
        <f t="shared" si="62"/>
        <v>307.6335182112939</v>
      </c>
      <c r="G246" s="710">
        <f t="shared" si="63"/>
        <v>298.51275784949092</v>
      </c>
      <c r="H246" s="717">
        <f t="shared" si="64"/>
        <v>298.00360947195441</v>
      </c>
      <c r="I246" s="710">
        <f t="shared" si="65"/>
        <v>298.0027493017991</v>
      </c>
      <c r="J246" s="710">
        <f t="shared" si="66"/>
        <v>298.00218319318685</v>
      </c>
      <c r="K246" s="710">
        <f t="shared" si="67"/>
        <v>298.00186226343538</v>
      </c>
      <c r="L246" s="710">
        <f t="shared" si="68"/>
        <v>298.00175826408628</v>
      </c>
      <c r="N246" s="580">
        <v>172</v>
      </c>
      <c r="O246" s="710">
        <f t="shared" si="69"/>
        <v>0.65182210564938936</v>
      </c>
      <c r="P246" s="710">
        <f t="shared" si="70"/>
        <v>555.54482531706003</v>
      </c>
      <c r="Q246" s="710">
        <f t="shared" si="71"/>
        <v>538.14363548721167</v>
      </c>
      <c r="R246" s="710">
        <f t="shared" si="72"/>
        <v>525.65017681788129</v>
      </c>
      <c r="S246" s="710">
        <f t="shared" si="73"/>
        <v>518.12296519448523</v>
      </c>
      <c r="T246" s="710">
        <f t="shared" si="74"/>
        <v>515.59703985025624</v>
      </c>
    </row>
    <row r="247" spans="2:20">
      <c r="B247" s="580">
        <v>173</v>
      </c>
      <c r="C247" s="710">
        <f t="shared" si="59"/>
        <v>0.65561176905432772</v>
      </c>
      <c r="D247" s="710">
        <f t="shared" si="60"/>
        <v>1353.8203591961092</v>
      </c>
      <c r="E247" s="710">
        <f t="shared" si="61"/>
        <v>428.56672954715759</v>
      </c>
      <c r="F247" s="710">
        <f t="shared" si="62"/>
        <v>307.7637103906647</v>
      </c>
      <c r="G247" s="710">
        <f t="shared" si="63"/>
        <v>298.52287054429218</v>
      </c>
      <c r="H247" s="717">
        <f t="shared" si="64"/>
        <v>298.00369932441242</v>
      </c>
      <c r="I247" s="710">
        <f t="shared" si="65"/>
        <v>298.00282142548622</v>
      </c>
      <c r="J247" s="710">
        <f t="shared" si="66"/>
        <v>298.00224332754937</v>
      </c>
      <c r="K247" s="710">
        <f t="shared" si="67"/>
        <v>298.00191546937413</v>
      </c>
      <c r="L247" s="710">
        <f t="shared" si="68"/>
        <v>298.00180920174586</v>
      </c>
      <c r="N247" s="580">
        <v>173</v>
      </c>
      <c r="O247" s="710">
        <f t="shared" si="69"/>
        <v>0.65561176905432772</v>
      </c>
      <c r="P247" s="710">
        <f t="shared" si="70"/>
        <v>556.72848915015345</v>
      </c>
      <c r="Q247" s="710">
        <f t="shared" si="71"/>
        <v>539.34734156486672</v>
      </c>
      <c r="R247" s="710">
        <f t="shared" si="72"/>
        <v>526.86823493003271</v>
      </c>
      <c r="S247" s="710">
        <f t="shared" si="73"/>
        <v>519.34961728552821</v>
      </c>
      <c r="T247" s="710">
        <f t="shared" si="74"/>
        <v>516.82648723876866</v>
      </c>
    </row>
    <row r="248" spans="2:20">
      <c r="B248" s="580">
        <v>174</v>
      </c>
      <c r="C248" s="710">
        <f t="shared" si="59"/>
        <v>0.65940143245926597</v>
      </c>
      <c r="D248" s="710">
        <f t="shared" si="60"/>
        <v>1354.9358588120797</v>
      </c>
      <c r="E248" s="710">
        <f t="shared" si="61"/>
        <v>429.51140326462746</v>
      </c>
      <c r="F248" s="710">
        <f t="shared" si="62"/>
        <v>307.89471887929449</v>
      </c>
      <c r="G248" s="710">
        <f t="shared" si="63"/>
        <v>298.53311247961608</v>
      </c>
      <c r="H248" s="717">
        <f t="shared" si="64"/>
        <v>298.00379082305426</v>
      </c>
      <c r="I248" s="710">
        <f t="shared" si="65"/>
        <v>298.0028949568719</v>
      </c>
      <c r="J248" s="710">
        <f t="shared" si="66"/>
        <v>298.00230470318547</v>
      </c>
      <c r="K248" s="710">
        <f t="shared" si="67"/>
        <v>298.00196981829413</v>
      </c>
      <c r="L248" s="710">
        <f t="shared" si="68"/>
        <v>298.00186124982616</v>
      </c>
      <c r="N248" s="580">
        <v>174</v>
      </c>
      <c r="O248" s="710">
        <f t="shared" si="69"/>
        <v>0.65940143245926597</v>
      </c>
      <c r="P248" s="710">
        <f t="shared" si="70"/>
        <v>557.9107805984039</v>
      </c>
      <c r="Q248" s="710">
        <f t="shared" si="71"/>
        <v>540.54965201993878</v>
      </c>
      <c r="R248" s="710">
        <f t="shared" si="72"/>
        <v>528.08488077930747</v>
      </c>
      <c r="S248" s="710">
        <f t="shared" si="73"/>
        <v>520.57484714950897</v>
      </c>
      <c r="T248" s="710">
        <f t="shared" si="74"/>
        <v>518.05450915924519</v>
      </c>
    </row>
    <row r="249" spans="2:20">
      <c r="B249" s="580">
        <v>175</v>
      </c>
      <c r="C249" s="710">
        <f t="shared" si="59"/>
        <v>0.66319109586420433</v>
      </c>
      <c r="D249" s="710">
        <f t="shared" si="60"/>
        <v>1356.034908569568</v>
      </c>
      <c r="E249" s="710">
        <f t="shared" si="61"/>
        <v>430.45532208998588</v>
      </c>
      <c r="F249" s="710">
        <f t="shared" si="62"/>
        <v>308.02654104518314</v>
      </c>
      <c r="G249" s="710">
        <f t="shared" si="63"/>
        <v>298.54348431245853</v>
      </c>
      <c r="H249" s="717">
        <f t="shared" si="64"/>
        <v>298.00388398686579</v>
      </c>
      <c r="I249" s="710">
        <f t="shared" si="65"/>
        <v>298.00296991363024</v>
      </c>
      <c r="J249" s="710">
        <f t="shared" si="66"/>
        <v>298.00236733680589</v>
      </c>
      <c r="K249" s="710">
        <f t="shared" si="67"/>
        <v>298.00202532631715</v>
      </c>
      <c r="L249" s="710">
        <f t="shared" si="68"/>
        <v>298.00191442425023</v>
      </c>
      <c r="N249" s="580">
        <v>175</v>
      </c>
      <c r="O249" s="710">
        <f t="shared" si="69"/>
        <v>0.66319109586420433</v>
      </c>
      <c r="P249" s="710">
        <f t="shared" si="70"/>
        <v>559.09170125300659</v>
      </c>
      <c r="Q249" s="710">
        <f t="shared" si="71"/>
        <v>541.7505684705659</v>
      </c>
      <c r="R249" s="710">
        <f t="shared" si="72"/>
        <v>529.30011600313662</v>
      </c>
      <c r="S249" s="710">
        <f t="shared" si="73"/>
        <v>521.79865643541189</v>
      </c>
      <c r="T249" s="710">
        <f t="shared" si="74"/>
        <v>519.28110726442731</v>
      </c>
    </row>
    <row r="250" spans="2:20">
      <c r="B250" s="580">
        <v>176</v>
      </c>
      <c r="C250" s="710">
        <f t="shared" si="59"/>
        <v>0.66698075926914258</v>
      </c>
      <c r="D250" s="710">
        <f t="shared" si="60"/>
        <v>1357.1177819935936</v>
      </c>
      <c r="E250" s="710">
        <f t="shared" si="61"/>
        <v>431.39846943447549</v>
      </c>
      <c r="F250" s="710">
        <f t="shared" si="62"/>
        <v>308.15917424337647</v>
      </c>
      <c r="G250" s="710">
        <f t="shared" si="63"/>
        <v>298.55398669520395</v>
      </c>
      <c r="H250" s="717">
        <f t="shared" si="64"/>
        <v>298.00397883490956</v>
      </c>
      <c r="I250" s="710">
        <f t="shared" si="65"/>
        <v>298.00304631352071</v>
      </c>
      <c r="J250" s="710">
        <f t="shared" si="66"/>
        <v>298.00243124521313</v>
      </c>
      <c r="K250" s="710">
        <f t="shared" si="67"/>
        <v>298.0020820096608</v>
      </c>
      <c r="L250" s="710">
        <f t="shared" si="68"/>
        <v>298.0019687410379</v>
      </c>
      <c r="N250" s="580">
        <v>176</v>
      </c>
      <c r="O250" s="710">
        <f t="shared" si="69"/>
        <v>0.66698075926914258</v>
      </c>
      <c r="P250" s="710">
        <f t="shared" si="70"/>
        <v>560.27125270331214</v>
      </c>
      <c r="Q250" s="710">
        <f t="shared" si="71"/>
        <v>542.95009253300987</v>
      </c>
      <c r="R250" s="710">
        <f t="shared" si="72"/>
        <v>530.51394223705313</v>
      </c>
      <c r="S250" s="710">
        <f t="shared" si="73"/>
        <v>523.0210467903089</v>
      </c>
      <c r="T250" s="710">
        <f t="shared" si="74"/>
        <v>520.50628320514068</v>
      </c>
    </row>
    <row r="251" spans="2:20">
      <c r="B251" s="580">
        <v>177</v>
      </c>
      <c r="C251" s="710">
        <f t="shared" si="59"/>
        <v>0.67077042267408094</v>
      </c>
      <c r="D251" s="710">
        <f t="shared" si="60"/>
        <v>1358.1847479926143</v>
      </c>
      <c r="E251" s="710">
        <f t="shared" si="61"/>
        <v>432.34082906639657</v>
      </c>
      <c r="F251" s="710">
        <f t="shared" si="62"/>
        <v>308.29261581641811</v>
      </c>
      <c r="G251" s="710">
        <f t="shared" si="63"/>
        <v>298.56462027562088</v>
      </c>
      <c r="H251" s="717">
        <f t="shared" si="64"/>
        <v>298.0040753863239</v>
      </c>
      <c r="I251" s="710">
        <f t="shared" si="65"/>
        <v>298.00312417438772</v>
      </c>
      <c r="J251" s="710">
        <f t="shared" si="66"/>
        <v>298.00249644530101</v>
      </c>
      <c r="K251" s="710">
        <f t="shared" si="67"/>
        <v>298.00213988463759</v>
      </c>
      <c r="L251" s="710">
        <f t="shared" si="68"/>
        <v>298.0020242163053</v>
      </c>
      <c r="N251" s="580">
        <v>177</v>
      </c>
      <c r="O251" s="710">
        <f t="shared" si="69"/>
        <v>0.67077042267408094</v>
      </c>
      <c r="P251" s="710">
        <f t="shared" si="70"/>
        <v>561.44943653682787</v>
      </c>
      <c r="Q251" s="710">
        <f t="shared" si="71"/>
        <v>544.14822582165857</v>
      </c>
      <c r="R251" s="710">
        <f t="shared" si="72"/>
        <v>531.7263611146933</v>
      </c>
      <c r="S251" s="710">
        <f t="shared" si="73"/>
        <v>524.24201985936247</v>
      </c>
      <c r="T251" s="710">
        <f t="shared" si="74"/>
        <v>521.73003863029669</v>
      </c>
    </row>
    <row r="252" spans="2:20">
      <c r="B252" s="580">
        <v>178</v>
      </c>
      <c r="C252" s="710">
        <f t="shared" si="59"/>
        <v>0.67456008607901918</v>
      </c>
      <c r="D252" s="710">
        <f t="shared" si="60"/>
        <v>1359.2360709366267</v>
      </c>
      <c r="E252" s="710">
        <f t="shared" si="61"/>
        <v>433.28238510483237</v>
      </c>
      <c r="F252" s="710">
        <f t="shared" si="62"/>
        <v>308.42686309479251</v>
      </c>
      <c r="G252" s="710">
        <f t="shared" si="63"/>
        <v>298.57538569685835</v>
      </c>
      <c r="H252" s="717">
        <f t="shared" si="64"/>
        <v>298.00417366032241</v>
      </c>
      <c r="I252" s="710">
        <f t="shared" si="65"/>
        <v>298.00320351415985</v>
      </c>
      <c r="J252" s="710">
        <f t="shared" si="66"/>
        <v>298.00256295405393</v>
      </c>
      <c r="K252" s="710">
        <f t="shared" si="67"/>
        <v>298.00219896765446</v>
      </c>
      <c r="L252" s="710">
        <f t="shared" si="68"/>
        <v>298.00208086626418</v>
      </c>
      <c r="N252" s="580">
        <v>178</v>
      </c>
      <c r="O252" s="710">
        <f t="shared" si="69"/>
        <v>0.67456008607901918</v>
      </c>
      <c r="P252" s="710">
        <f t="shared" si="70"/>
        <v>562.62625433922085</v>
      </c>
      <c r="Q252" s="710">
        <f t="shared" si="71"/>
        <v>545.34496994902781</v>
      </c>
      <c r="R252" s="710">
        <f t="shared" si="72"/>
        <v>532.93737426779956</v>
      </c>
      <c r="S252" s="710">
        <f t="shared" si="73"/>
        <v>525.46157728582762</v>
      </c>
      <c r="T252" s="710">
        <f t="shared" si="74"/>
        <v>522.9523751868951</v>
      </c>
    </row>
    <row r="253" spans="2:20">
      <c r="B253" s="580">
        <v>179</v>
      </c>
      <c r="C253" s="710">
        <f t="shared" si="59"/>
        <v>0.67834974948395754</v>
      </c>
      <c r="D253" s="710">
        <f t="shared" si="60"/>
        <v>1360.2720107339426</v>
      </c>
      <c r="E253" s="710">
        <f t="shared" si="61"/>
        <v>434.22312201348171</v>
      </c>
      <c r="F253" s="710">
        <f t="shared" si="62"/>
        <v>308.56191339736023</v>
      </c>
      <c r="G253" s="710">
        <f t="shared" si="63"/>
        <v>298.58628359744256</v>
      </c>
      <c r="H253" s="717">
        <f t="shared" si="64"/>
        <v>298.00427367619312</v>
      </c>
      <c r="I253" s="710">
        <f t="shared" si="65"/>
        <v>298.00328435084924</v>
      </c>
      <c r="J253" s="710">
        <f t="shared" si="66"/>
        <v>298.00263078854613</v>
      </c>
      <c r="K253" s="710">
        <f t="shared" si="67"/>
        <v>298.00225927521211</v>
      </c>
      <c r="L253" s="710">
        <f t="shared" si="68"/>
        <v>298.00213870722126</v>
      </c>
      <c r="N253" s="580">
        <v>179</v>
      </c>
      <c r="O253" s="710">
        <f t="shared" si="69"/>
        <v>0.67834974948395754</v>
      </c>
      <c r="P253" s="710">
        <f t="shared" si="70"/>
        <v>563.80170769431948</v>
      </c>
      <c r="Q253" s="710">
        <f t="shared" si="71"/>
        <v>546.54032652576427</v>
      </c>
      <c r="R253" s="710">
        <f t="shared" si="72"/>
        <v>534.14698332622231</v>
      </c>
      <c r="S253" s="710">
        <f t="shared" si="73"/>
        <v>526.6797207110543</v>
      </c>
      <c r="T253" s="710">
        <f t="shared" si="74"/>
        <v>524.17329452002582</v>
      </c>
    </row>
    <row r="254" spans="2:20">
      <c r="B254" s="580">
        <v>180</v>
      </c>
      <c r="C254" s="710">
        <f t="shared" si="59"/>
        <v>0.6821394128888959</v>
      </c>
      <c r="D254" s="710">
        <f t="shared" si="60"/>
        <v>1361.2928229066681</v>
      </c>
      <c r="E254" s="710">
        <f t="shared" si="61"/>
        <v>435.16302459459655</v>
      </c>
      <c r="F254" s="710">
        <f t="shared" si="62"/>
        <v>308.697764031784</v>
      </c>
      <c r="G254" s="710">
        <f t="shared" si="63"/>
        <v>298.59731461127427</v>
      </c>
      <c r="H254" s="717">
        <f t="shared" si="64"/>
        <v>298.00437545329805</v>
      </c>
      <c r="I254" s="710">
        <f t="shared" si="65"/>
        <v>298.00336670255098</v>
      </c>
      <c r="J254" s="710">
        <f t="shared" si="66"/>
        <v>298.00269996594136</v>
      </c>
      <c r="K254" s="710">
        <f t="shared" si="67"/>
        <v>298.00232082390431</v>
      </c>
      <c r="L254" s="710">
        <f t="shared" si="68"/>
        <v>298.00219775557781</v>
      </c>
      <c r="N254" s="580">
        <v>180</v>
      </c>
      <c r="O254" s="710">
        <f t="shared" si="69"/>
        <v>0.6821394128888959</v>
      </c>
      <c r="P254" s="710">
        <f t="shared" si="70"/>
        <v>564.97579818411589</v>
      </c>
      <c r="Q254" s="710">
        <f t="shared" si="71"/>
        <v>547.73429716064686</v>
      </c>
      <c r="R254" s="710">
        <f t="shared" si="72"/>
        <v>535.3551899179223</v>
      </c>
      <c r="S254" s="710">
        <f t="shared" si="73"/>
        <v>527.89645177448915</v>
      </c>
      <c r="T254" s="710">
        <f t="shared" si="74"/>
        <v>525.39279827287169</v>
      </c>
    </row>
    <row r="255" spans="2:20">
      <c r="B255" s="580">
        <v>181</v>
      </c>
      <c r="C255" s="710">
        <f t="shared" si="59"/>
        <v>0.68592907629383415</v>
      </c>
      <c r="D255" s="710">
        <f t="shared" si="60"/>
        <v>1362.2987586649042</v>
      </c>
      <c r="E255" s="710">
        <f t="shared" si="61"/>
        <v>436.10207798302275</v>
      </c>
      <c r="F255" s="710">
        <f t="shared" si="62"/>
        <v>308.83441229494736</v>
      </c>
      <c r="G255" s="710">
        <f t="shared" si="63"/>
        <v>298.60847936762656</v>
      </c>
      <c r="H255" s="717">
        <f t="shared" si="64"/>
        <v>298.00447901107236</v>
      </c>
      <c r="I255" s="710">
        <f t="shared" si="65"/>
        <v>298.00345058744244</v>
      </c>
      <c r="J255" s="710">
        <f t="shared" si="66"/>
        <v>298.00277050349189</v>
      </c>
      <c r="K255" s="710">
        <f t="shared" si="67"/>
        <v>298.00238363041746</v>
      </c>
      <c r="L255" s="710">
        <f t="shared" si="68"/>
        <v>298.00225802782876</v>
      </c>
      <c r="N255" s="580">
        <v>181</v>
      </c>
      <c r="O255" s="710">
        <f t="shared" si="69"/>
        <v>0.68592907629383415</v>
      </c>
      <c r="P255" s="710">
        <f t="shared" si="70"/>
        <v>566.148527388768</v>
      </c>
      <c r="Q255" s="710">
        <f t="shared" si="71"/>
        <v>548.92688346058935</v>
      </c>
      <c r="R255" s="710">
        <f t="shared" si="72"/>
        <v>536.56199566897294</v>
      </c>
      <c r="S255" s="710">
        <f t="shared" si="73"/>
        <v>529.11177211367806</v>
      </c>
      <c r="T255" s="710">
        <f t="shared" si="74"/>
        <v>526.61088808671036</v>
      </c>
    </row>
    <row r="256" spans="2:20">
      <c r="B256" s="580">
        <v>182</v>
      </c>
      <c r="C256" s="710">
        <f t="shared" si="59"/>
        <v>0.68971873969877251</v>
      </c>
      <c r="D256" s="710">
        <f t="shared" si="60"/>
        <v>1363.2900649796916</v>
      </c>
      <c r="E256" s="710">
        <f t="shared" si="61"/>
        <v>437.04026764034268</v>
      </c>
      <c r="F256" s="710">
        <f t="shared" si="62"/>
        <v>308.97185547336517</v>
      </c>
      <c r="G256" s="710">
        <f t="shared" si="63"/>
        <v>298.61977849114299</v>
      </c>
      <c r="H256" s="717">
        <f t="shared" si="64"/>
        <v>298.00458436902386</v>
      </c>
      <c r="I256" s="710">
        <f t="shared" si="65"/>
        <v>298.00353602378266</v>
      </c>
      <c r="J256" s="710">
        <f t="shared" si="66"/>
        <v>298.00284241853819</v>
      </c>
      <c r="K256" s="710">
        <f t="shared" si="67"/>
        <v>298.00244771152973</v>
      </c>
      <c r="L256" s="710">
        <f t="shared" si="68"/>
        <v>298.00231954056215</v>
      </c>
      <c r="N256" s="580">
        <v>182</v>
      </c>
      <c r="O256" s="710">
        <f t="shared" si="69"/>
        <v>0.68971873969877251</v>
      </c>
      <c r="P256" s="710">
        <f t="shared" si="70"/>
        <v>567.31989688660167</v>
      </c>
      <c r="Q256" s="710">
        <f t="shared" si="71"/>
        <v>550.11808703064219</v>
      </c>
      <c r="R256" s="710">
        <f t="shared" si="72"/>
        <v>537.76740220356191</v>
      </c>
      <c r="S256" s="710">
        <f t="shared" si="73"/>
        <v>530.32568336426846</v>
      </c>
      <c r="T256" s="710">
        <f t="shared" si="74"/>
        <v>527.82756560091616</v>
      </c>
    </row>
    <row r="257" spans="2:20">
      <c r="B257" s="580">
        <v>183</v>
      </c>
      <c r="C257" s="710">
        <f t="shared" si="59"/>
        <v>0.69350840310371076</v>
      </c>
      <c r="D257" s="710">
        <f t="shared" si="60"/>
        <v>1364.2669846547212</v>
      </c>
      <c r="E257" s="710">
        <f t="shared" si="61"/>
        <v>437.97757934911806</v>
      </c>
      <c r="F257" s="710">
        <f t="shared" si="62"/>
        <v>309.11009084358614</v>
      </c>
      <c r="G257" s="710">
        <f t="shared" si="63"/>
        <v>298.63121260183675</v>
      </c>
      <c r="H257" s="717">
        <f t="shared" si="64"/>
        <v>298.00469154673226</v>
      </c>
      <c r="I257" s="710">
        <f t="shared" si="65"/>
        <v>298.00362302991152</v>
      </c>
      <c r="J257" s="710">
        <f t="shared" si="66"/>
        <v>298.00291572850801</v>
      </c>
      <c r="K257" s="710">
        <f t="shared" si="67"/>
        <v>298.0025130841106</v>
      </c>
      <c r="L257" s="710">
        <f t="shared" si="68"/>
        <v>298.0023823104587</v>
      </c>
      <c r="N257" s="580">
        <v>183</v>
      </c>
      <c r="O257" s="710">
        <f t="shared" si="69"/>
        <v>0.69350840310371076</v>
      </c>
      <c r="P257" s="710">
        <f t="shared" si="70"/>
        <v>568.48990825411249</v>
      </c>
      <c r="Q257" s="710">
        <f t="shared" si="71"/>
        <v>551.30790947399498</v>
      </c>
      <c r="R257" s="710">
        <f t="shared" si="72"/>
        <v>538.97141114399392</v>
      </c>
      <c r="S257" s="710">
        <f t="shared" si="73"/>
        <v>531.53818716001115</v>
      </c>
      <c r="T257" s="710">
        <f t="shared" si="74"/>
        <v>529.04283245296313</v>
      </c>
    </row>
    <row r="258" spans="2:20">
      <c r="B258" s="580">
        <v>184</v>
      </c>
      <c r="C258" s="710">
        <f t="shared" si="59"/>
        <v>0.69729806650864912</v>
      </c>
      <c r="D258" s="710">
        <f t="shared" si="60"/>
        <v>1365.2297563968318</v>
      </c>
      <c r="E258" s="710">
        <f t="shared" si="61"/>
        <v>438.91399920723006</v>
      </c>
      <c r="F258" s="710">
        <f t="shared" si="62"/>
        <v>309.24911567258778</v>
      </c>
      <c r="G258" s="710">
        <f t="shared" si="63"/>
        <v>298.64278231508939</v>
      </c>
      <c r="H258" s="717">
        <f t="shared" si="64"/>
        <v>298.00480056384845</v>
      </c>
      <c r="I258" s="710">
        <f t="shared" si="65"/>
        <v>298.00371162424949</v>
      </c>
      <c r="J258" s="710">
        <f t="shared" si="66"/>
        <v>298.00299045091595</v>
      </c>
      <c r="K258" s="710">
        <f t="shared" si="67"/>
        <v>298.00257976512023</v>
      </c>
      <c r="L258" s="710">
        <f t="shared" si="68"/>
        <v>298.00244635429095</v>
      </c>
      <c r="N258" s="580">
        <v>184</v>
      </c>
      <c r="O258" s="710">
        <f t="shared" si="69"/>
        <v>0.69729806650864912</v>
      </c>
      <c r="P258" s="710">
        <f t="shared" si="70"/>
        <v>569.65856306596845</v>
      </c>
      <c r="Q258" s="710">
        <f t="shared" si="71"/>
        <v>552.49635239197869</v>
      </c>
      <c r="R258" s="710">
        <f t="shared" si="72"/>
        <v>540.17402411069304</v>
      </c>
      <c r="S258" s="710">
        <f t="shared" si="73"/>
        <v>532.74928513276257</v>
      </c>
      <c r="T258" s="710">
        <f t="shared" si="74"/>
        <v>530.25669027842662</v>
      </c>
    </row>
    <row r="259" spans="2:20">
      <c r="B259" s="580">
        <v>185</v>
      </c>
      <c r="C259" s="710">
        <f t="shared" si="59"/>
        <v>0.70108772991358737</v>
      </c>
      <c r="D259" s="710">
        <f t="shared" si="60"/>
        <v>1366.1786148853132</v>
      </c>
      <c r="E259" s="710">
        <f t="shared" si="61"/>
        <v>439.84951362231709</v>
      </c>
      <c r="F259" s="710">
        <f t="shared" si="62"/>
        <v>309.38892721816364</v>
      </c>
      <c r="G259" s="710">
        <f t="shared" si="63"/>
        <v>298.65448824165111</v>
      </c>
      <c r="H259" s="717">
        <f t="shared" si="64"/>
        <v>298.00491144009402</v>
      </c>
      <c r="I259" s="710">
        <f t="shared" si="65"/>
        <v>298.00380182529642</v>
      </c>
      <c r="J259" s="710">
        <f t="shared" si="66"/>
        <v>298.00306660336275</v>
      </c>
      <c r="K259" s="710">
        <f t="shared" si="67"/>
        <v>298.00264777160862</v>
      </c>
      <c r="L259" s="710">
        <f t="shared" si="68"/>
        <v>298.00251168892265</v>
      </c>
      <c r="N259" s="580">
        <v>185</v>
      </c>
      <c r="O259" s="710">
        <f t="shared" si="69"/>
        <v>0.70108772991358737</v>
      </c>
      <c r="P259" s="710">
        <f t="shared" si="70"/>
        <v>570.82586289501182</v>
      </c>
      <c r="Q259" s="710">
        <f t="shared" si="71"/>
        <v>553.6834173840673</v>
      </c>
      <c r="R259" s="710">
        <f t="shared" si="72"/>
        <v>541.37524272220412</v>
      </c>
      <c r="S259" s="710">
        <f t="shared" si="73"/>
        <v>533.95897891248762</v>
      </c>
      <c r="T259" s="710">
        <f t="shared" si="74"/>
        <v>531.46914071098547</v>
      </c>
    </row>
    <row r="260" spans="2:20">
      <c r="B260" s="580">
        <v>186</v>
      </c>
      <c r="C260" s="710">
        <f t="shared" si="59"/>
        <v>0.70487739331852572</v>
      </c>
      <c r="D260" s="710">
        <f t="shared" si="60"/>
        <v>1367.1137908400372</v>
      </c>
      <c r="E260" s="710">
        <f t="shared" si="61"/>
        <v>440.78410930630656</v>
      </c>
      <c r="F260" s="710">
        <f t="shared" si="62"/>
        <v>309.52952272930332</v>
      </c>
      <c r="G260" s="710">
        <f t="shared" si="63"/>
        <v>298.66633098764044</v>
      </c>
      <c r="H260" s="717">
        <f t="shared" si="64"/>
        <v>298.00502419526038</v>
      </c>
      <c r="I260" s="710">
        <f t="shared" si="65"/>
        <v>298.00389365163142</v>
      </c>
      <c r="J260" s="710">
        <f t="shared" si="66"/>
        <v>298.0031442035347</v>
      </c>
      <c r="K260" s="710">
        <f t="shared" si="67"/>
        <v>298.00271712071532</v>
      </c>
      <c r="L260" s="710">
        <f t="shared" si="68"/>
        <v>298.0025783313082</v>
      </c>
      <c r="N260" s="580">
        <v>186</v>
      </c>
      <c r="O260" s="710">
        <f t="shared" si="69"/>
        <v>0.70487739331852572</v>
      </c>
      <c r="P260" s="710">
        <f t="shared" si="70"/>
        <v>571.99180931226113</v>
      </c>
      <c r="Q260" s="710">
        <f t="shared" si="71"/>
        <v>554.86910604788068</v>
      </c>
      <c r="R260" s="710">
        <f t="shared" si="72"/>
        <v>542.57506859519549</v>
      </c>
      <c r="S260" s="710">
        <f t="shared" si="73"/>
        <v>535.16727012726096</v>
      </c>
      <c r="T260" s="710">
        <f t="shared" si="74"/>
        <v>532.68018538242438</v>
      </c>
    </row>
    <row r="261" spans="2:20">
      <c r="B261" s="580">
        <v>187</v>
      </c>
      <c r="C261" s="710">
        <f t="shared" si="59"/>
        <v>0.70866705672346397</v>
      </c>
      <c r="D261" s="710">
        <f t="shared" si="60"/>
        <v>1368.0355110884348</v>
      </c>
      <c r="E261" s="710">
        <f t="shared" si="61"/>
        <v>441.71777327004037</v>
      </c>
      <c r="F261" s="710">
        <f t="shared" si="62"/>
        <v>309.67089944656487</v>
      </c>
      <c r="G261" s="710">
        <f t="shared" si="63"/>
        <v>298.67831115454504</v>
      </c>
      <c r="H261" s="717">
        <f t="shared" si="64"/>
        <v>298.00513884920832</v>
      </c>
      <c r="I261" s="710">
        <f t="shared" si="65"/>
        <v>298.0039871219119</v>
      </c>
      <c r="J261" s="710">
        <f t="shared" si="66"/>
        <v>298.00322326920286</v>
      </c>
      <c r="K261" s="710">
        <f t="shared" si="67"/>
        <v>298.00278782966842</v>
      </c>
      <c r="L261" s="710">
        <f t="shared" si="68"/>
        <v>298.0026462984921</v>
      </c>
      <c r="N261" s="580">
        <v>187</v>
      </c>
      <c r="O261" s="710">
        <f t="shared" si="69"/>
        <v>0.70866705672346397</v>
      </c>
      <c r="P261" s="710">
        <f t="shared" si="70"/>
        <v>573.15640388691361</v>
      </c>
      <c r="Q261" s="710">
        <f t="shared" si="71"/>
        <v>556.05341997918595</v>
      </c>
      <c r="R261" s="710">
        <f t="shared" si="72"/>
        <v>543.77350334446135</v>
      </c>
      <c r="S261" s="710">
        <f t="shared" si="73"/>
        <v>536.37416040326957</v>
      </c>
      <c r="T261" s="710">
        <f t="shared" si="74"/>
        <v>533.88982592263653</v>
      </c>
    </row>
    <row r="262" spans="2:20">
      <c r="B262" s="580">
        <v>188</v>
      </c>
      <c r="C262" s="710">
        <f t="shared" si="59"/>
        <v>0.71245672012840233</v>
      </c>
      <c r="D262" s="710">
        <f t="shared" si="60"/>
        <v>1368.9439986313416</v>
      </c>
      <c r="E262" s="710">
        <f t="shared" si="61"/>
        <v>442.65049281799224</v>
      </c>
      <c r="F262" s="710">
        <f t="shared" si="62"/>
        <v>309.81305460244027</v>
      </c>
      <c r="G262" s="710">
        <f t="shared" si="63"/>
        <v>298.69042933922304</v>
      </c>
      <c r="H262" s="717">
        <f t="shared" si="64"/>
        <v>298.00525542186722</v>
      </c>
      <c r="I262" s="710">
        <f t="shared" si="65"/>
        <v>298.00408225487308</v>
      </c>
      <c r="J262" s="710">
        <f t="shared" si="66"/>
        <v>298.00330381822261</v>
      </c>
      <c r="K262" s="710">
        <f t="shared" si="67"/>
        <v>298.00285991578426</v>
      </c>
      <c r="L262" s="710">
        <f t="shared" si="68"/>
        <v>298.00271560760814</v>
      </c>
      <c r="N262" s="580">
        <v>188</v>
      </c>
      <c r="O262" s="710">
        <f t="shared" si="69"/>
        <v>0.71245672012840233</v>
      </c>
      <c r="P262" s="710">
        <f t="shared" si="70"/>
        <v>574.31964818634685</v>
      </c>
      <c r="Q262" s="710">
        <f t="shared" si="71"/>
        <v>557.23636077190042</v>
      </c>
      <c r="R262" s="710">
        <f t="shared" si="72"/>
        <v>544.97054858292313</v>
      </c>
      <c r="S262" s="710">
        <f t="shared" si="73"/>
        <v>537.57965136481528</v>
      </c>
      <c r="T262" s="710">
        <f t="shared" si="74"/>
        <v>535.09806395962471</v>
      </c>
    </row>
    <row r="263" spans="2:20">
      <c r="B263" s="580">
        <v>189</v>
      </c>
      <c r="C263" s="710">
        <f t="shared" si="59"/>
        <v>0.71624638353334069</v>
      </c>
      <c r="D263" s="710">
        <f t="shared" si="60"/>
        <v>1369.8394727077275</v>
      </c>
      <c r="E263" s="710">
        <f t="shared" si="61"/>
        <v>443.58225554307461</v>
      </c>
      <c r="F263" s="710">
        <f t="shared" si="62"/>
        <v>309.95598542171388</v>
      </c>
      <c r="G263" s="710">
        <f t="shared" si="63"/>
        <v>298.70268613390402</v>
      </c>
      <c r="H263" s="717">
        <f t="shared" si="64"/>
        <v>298.00537393323458</v>
      </c>
      <c r="I263" s="710">
        <f t="shared" si="65"/>
        <v>298.00417906932728</v>
      </c>
      <c r="J263" s="710">
        <f t="shared" si="66"/>
        <v>298.0033858685328</v>
      </c>
      <c r="K263" s="710">
        <f t="shared" si="67"/>
        <v>298.00293339646652</v>
      </c>
      <c r="L263" s="710">
        <f t="shared" si="68"/>
        <v>298.00278627587892</v>
      </c>
      <c r="N263" s="580">
        <v>189</v>
      </c>
      <c r="O263" s="710">
        <f t="shared" si="69"/>
        <v>0.71624638353334069</v>
      </c>
      <c r="P263" s="710">
        <f t="shared" si="70"/>
        <v>575.48154377612138</v>
      </c>
      <c r="Q263" s="710">
        <f t="shared" si="71"/>
        <v>558.4179300180931</v>
      </c>
      <c r="R263" s="710">
        <f t="shared" si="72"/>
        <v>546.1662059216327</v>
      </c>
      <c r="S263" s="710">
        <f t="shared" si="73"/>
        <v>538.78374463431624</v>
      </c>
      <c r="T263" s="710">
        <f t="shared" si="74"/>
        <v>536.30490111950473</v>
      </c>
    </row>
    <row r="264" spans="2:20">
      <c r="B264" s="580">
        <v>190</v>
      </c>
      <c r="C264" s="710">
        <f t="shared" si="59"/>
        <v>0.72003604693827894</v>
      </c>
      <c r="D264" s="710">
        <f t="shared" si="60"/>
        <v>1370.7221488583305</v>
      </c>
      <c r="E264" s="710">
        <f t="shared" si="61"/>
        <v>444.51304932153505</v>
      </c>
      <c r="F264" s="710">
        <f t="shared" si="62"/>
        <v>310.09968912181347</v>
      </c>
      <c r="G264" s="710">
        <f t="shared" si="63"/>
        <v>298.71508212619131</v>
      </c>
      <c r="H264" s="717">
        <f t="shared" si="64"/>
        <v>298.00549440337505</v>
      </c>
      <c r="I264" s="710">
        <f t="shared" si="65"/>
        <v>298.00427758416322</v>
      </c>
      <c r="J264" s="710">
        <f t="shared" si="66"/>
        <v>298.00346943815538</v>
      </c>
      <c r="K264" s="710">
        <f t="shared" si="67"/>
        <v>298.00300828920587</v>
      </c>
      <c r="L264" s="710">
        <f t="shared" si="68"/>
        <v>298.00285832061508</v>
      </c>
      <c r="N264" s="580">
        <v>190</v>
      </c>
      <c r="O264" s="710">
        <f t="shared" si="69"/>
        <v>0.72003604693827894</v>
      </c>
      <c r="P264" s="710">
        <f t="shared" si="70"/>
        <v>576.64209221998237</v>
      </c>
      <c r="Q264" s="710">
        <f t="shared" si="71"/>
        <v>559.59812930798716</v>
      </c>
      <c r="R264" s="710">
        <f t="shared" si="72"/>
        <v>547.36047696977369</v>
      </c>
      <c r="S264" s="710">
        <f t="shared" si="73"/>
        <v>539.98644183230999</v>
      </c>
      <c r="T264" s="710">
        <f t="shared" si="74"/>
        <v>537.51033902650659</v>
      </c>
    </row>
    <row r="265" spans="2:20">
      <c r="B265" s="580">
        <v>191</v>
      </c>
      <c r="C265" s="710">
        <f t="shared" si="59"/>
        <v>0.7238257103432173</v>
      </c>
      <c r="D265" s="710">
        <f t="shared" si="60"/>
        <v>1371.5922389882148</v>
      </c>
      <c r="E265" s="710">
        <f t="shared" si="61"/>
        <v>445.44286230793887</v>
      </c>
      <c r="F265" s="710">
        <f t="shared" si="62"/>
        <v>310.24416291315521</v>
      </c>
      <c r="G265" s="710">
        <f t="shared" si="63"/>
        <v>298.72761789906406</v>
      </c>
      <c r="H265" s="717">
        <f t="shared" si="64"/>
        <v>298.00561685242013</v>
      </c>
      <c r="I265" s="710">
        <f t="shared" si="65"/>
        <v>298.0043778183454</v>
      </c>
      <c r="J265" s="710">
        <f t="shared" si="66"/>
        <v>298.0035545451945</v>
      </c>
      <c r="K265" s="710">
        <f t="shared" si="67"/>
        <v>298.00308461157897</v>
      </c>
      <c r="L265" s="710">
        <f t="shared" si="68"/>
        <v>298.00293175921485</v>
      </c>
      <c r="N265" s="580">
        <v>191</v>
      </c>
      <c r="O265" s="710">
        <f t="shared" si="69"/>
        <v>0.7238257103432173</v>
      </c>
      <c r="P265" s="710">
        <f t="shared" si="70"/>
        <v>577.80129507986214</v>
      </c>
      <c r="Q265" s="710">
        <f t="shared" si="71"/>
        <v>560.77696022996213</v>
      </c>
      <c r="R265" s="710">
        <f t="shared" si="72"/>
        <v>548.55336333466414</v>
      </c>
      <c r="S265" s="710">
        <f t="shared" si="73"/>
        <v>541.18774457745474</v>
      </c>
      <c r="T265" s="710">
        <f t="shared" si="74"/>
        <v>538.71437930297736</v>
      </c>
    </row>
    <row r="266" spans="2:20">
      <c r="B266" s="580">
        <v>192</v>
      </c>
      <c r="C266" s="710">
        <f t="shared" si="59"/>
        <v>0.72761537374815555</v>
      </c>
      <c r="D266" s="710">
        <f t="shared" si="60"/>
        <v>1372.4499514282693</v>
      </c>
      <c r="E266" s="710">
        <f t="shared" si="61"/>
        <v>446.37168293023814</v>
      </c>
      <c r="F266" s="710">
        <f t="shared" si="62"/>
        <v>310.3894039994812</v>
      </c>
      <c r="G266" s="710">
        <f t="shared" si="63"/>
        <v>298.74029403088014</v>
      </c>
      <c r="H266" s="717">
        <f t="shared" si="64"/>
        <v>298.00574130056731</v>
      </c>
      <c r="I266" s="710">
        <f t="shared" si="65"/>
        <v>298.00447979091371</v>
      </c>
      <c r="J266" s="710">
        <f t="shared" si="66"/>
        <v>298.00364120783604</v>
      </c>
      <c r="K266" s="710">
        <f t="shared" si="67"/>
        <v>298.00316238124827</v>
      </c>
      <c r="L266" s="710">
        <f t="shared" si="68"/>
        <v>298.00300660916315</v>
      </c>
      <c r="N266" s="580">
        <v>192</v>
      </c>
      <c r="O266" s="710">
        <f t="shared" si="69"/>
        <v>0.72761537374815555</v>
      </c>
      <c r="P266" s="710">
        <f t="shared" si="70"/>
        <v>578.95915391588176</v>
      </c>
      <c r="Q266" s="710">
        <f t="shared" si="71"/>
        <v>561.95442437055567</v>
      </c>
      <c r="R266" s="710">
        <f t="shared" si="72"/>
        <v>549.74486662175855</v>
      </c>
      <c r="S266" s="710">
        <f t="shared" si="73"/>
        <v>542.38765448653214</v>
      </c>
      <c r="T266" s="710">
        <f t="shared" si="74"/>
        <v>539.91702356938288</v>
      </c>
    </row>
    <row r="267" spans="2:20">
      <c r="B267" s="580">
        <v>193</v>
      </c>
      <c r="C267" s="710">
        <f t="shared" ref="C267:C330" si="75">$C$73*B267</f>
        <v>0.73140503715309391</v>
      </c>
      <c r="D267" s="710">
        <f t="shared" ref="D267:D330" si="76">(1-2*FoAb-2*FoAb*BiCombAb)*D266+2*FoAb*E266+2*FoAb*BiCombAb*Tcomb</f>
        <v>1373.2954909956657</v>
      </c>
      <c r="E267" s="710">
        <f t="shared" ref="E267:E330" si="77">FoAb*D266+(1-2*FoAb)*E266+FoAb*F266</f>
        <v>447.29949988492433</v>
      </c>
      <c r="F267" s="710">
        <f t="shared" ref="F267:F330" si="78">FoAb*E266+(1-2*FoAb)*F266+FoAb*G266</f>
        <v>310.53540957819087</v>
      </c>
      <c r="G267" s="710">
        <f t="shared" ref="G267:G330" si="79">FoAb*F266+(1-2*FoAb)*G266+FoAb*H266</f>
        <v>298.75311109537898</v>
      </c>
      <c r="H267" s="717">
        <f t="shared" ref="H267:H330" si="80">_FoN1*G266+(1-_FoN1-_FoN2)*H266+_FoN2*I266</f>
        <v>298.0058677680795</v>
      </c>
      <c r="I267" s="710">
        <f t="shared" ref="I267:I330" si="81">FoCase*H266+(1-2*FoCase)*I266+FoCase*J266</f>
        <v>298.00458352098229</v>
      </c>
      <c r="J267" s="710">
        <f t="shared" ref="J267:J330" si="82">FoCase*I266+(1-2*FoCase)*J266+FoCase*K266</f>
        <v>298.00372944434679</v>
      </c>
      <c r="K267" s="710">
        <f t="shared" ref="K267:K330" si="83">FoCase*J266+(1-2*FoCase)*K266+FoCase*L266</f>
        <v>298.00324161596092</v>
      </c>
      <c r="L267" s="710">
        <f t="shared" ref="L267:L330" si="84">(1-2*FoCase-2*FoCase*BiAtmCase)*L266+2*FoCase*K266+2*FoCase*BiAtmCase*Tatm</f>
        <v>298.00308288803132</v>
      </c>
      <c r="N267" s="580">
        <v>193</v>
      </c>
      <c r="O267" s="710">
        <f t="shared" ref="O267:O330" si="85">$O$73*N267</f>
        <v>0.73140503715309391</v>
      </c>
      <c r="P267" s="710">
        <f t="shared" ref="P267:P330" si="86">(1-2*FoCase-2*FoCase*BiCombCase)*P266+2*FoCase*Q266+2*FoCase*BiCombCase*Tcomb</f>
        <v>580.11567028635352</v>
      </c>
      <c r="Q267" s="710">
        <f t="shared" ref="Q267:Q330" si="87">FoCase*P266+(1-2*FoCase)*Q266+FoCase*R266</f>
        <v>563.13052331446625</v>
      </c>
      <c r="R267" s="710">
        <f t="shared" ref="R267:R330" si="88">FoCase*Q266+(1-2*FoCase)*R266+FoCase*S266</f>
        <v>550.93498843464965</v>
      </c>
      <c r="S267" s="710">
        <f t="shared" ref="S267:S330" si="89">FoCase*R266+(1-2*FoCase)*S266+FoCase*T266</f>
        <v>543.5861731744493</v>
      </c>
      <c r="T267" s="710">
        <f t="shared" ref="T267:T330" si="90">(1-2*FoCase-2*FoCase*BiAtmCase)*T266+2*FoCase*S266+2*FoCase*BiAtmCase*Tatm</f>
        <v>541.11827344431026</v>
      </c>
    </row>
    <row r="268" spans="2:20">
      <c r="B268" s="580">
        <v>194</v>
      </c>
      <c r="C268" s="710">
        <f t="shared" si="75"/>
        <v>0.73519470055803215</v>
      </c>
      <c r="D268" s="710">
        <f t="shared" si="76"/>
        <v>1374.1290590532931</v>
      </c>
      <c r="E268" s="710">
        <f t="shared" si="77"/>
        <v>448.22630213226421</v>
      </c>
      <c r="F268" s="710">
        <f t="shared" si="78"/>
        <v>310.68217684066593</v>
      </c>
      <c r="G268" s="710">
        <f t="shared" si="79"/>
        <v>298.76606966168532</v>
      </c>
      <c r="H268" s="717">
        <f t="shared" si="80"/>
        <v>298.00599627528442</v>
      </c>
      <c r="I268" s="710">
        <f t="shared" si="81"/>
        <v>298.00468902773935</v>
      </c>
      <c r="J268" s="710">
        <f t="shared" si="82"/>
        <v>298.0038192730741</v>
      </c>
      <c r="K268" s="710">
        <f t="shared" si="83"/>
        <v>298.0033223335484</v>
      </c>
      <c r="L268" s="710">
        <f t="shared" si="84"/>
        <v>298.00316061347604</v>
      </c>
      <c r="N268" s="580">
        <v>194</v>
      </c>
      <c r="O268" s="710">
        <f t="shared" si="85"/>
        <v>0.73519470055803215</v>
      </c>
      <c r="P268" s="710">
        <f t="shared" si="86"/>
        <v>581.27084574778326</v>
      </c>
      <c r="Q268" s="710">
        <f t="shared" si="87"/>
        <v>564.30525864455444</v>
      </c>
      <c r="R268" s="710">
        <f t="shared" si="88"/>
        <v>552.12373037507132</v>
      </c>
      <c r="S268" s="710">
        <f t="shared" si="89"/>
        <v>544.78330225424099</v>
      </c>
      <c r="T268" s="710">
        <f t="shared" si="90"/>
        <v>542.31813054447014</v>
      </c>
    </row>
    <row r="269" spans="2:20">
      <c r="B269" s="580">
        <v>195</v>
      </c>
      <c r="C269" s="710">
        <f t="shared" si="75"/>
        <v>0.73898436396297051</v>
      </c>
      <c r="D269" s="710">
        <f t="shared" si="76"/>
        <v>1374.9508535681873</v>
      </c>
      <c r="E269" s="710">
        <f t="shared" si="77"/>
        <v>449.15207889161672</v>
      </c>
      <c r="F269" s="710">
        <f t="shared" si="78"/>
        <v>310.82970297258868</v>
      </c>
      <c r="G269" s="710">
        <f t="shared" si="79"/>
        <v>298.77917029431291</v>
      </c>
      <c r="H269" s="717">
        <f t="shared" si="80"/>
        <v>298.00612684257391</v>
      </c>
      <c r="I269" s="710">
        <f t="shared" si="81"/>
        <v>298.00479633044625</v>
      </c>
      <c r="J269" s="710">
        <f t="shared" si="82"/>
        <v>298.00391071244485</v>
      </c>
      <c r="K269" s="710">
        <f t="shared" si="83"/>
        <v>298.00340455192588</v>
      </c>
      <c r="L269" s="710">
        <f t="shared" si="84"/>
        <v>298.00323980323896</v>
      </c>
      <c r="N269" s="580">
        <v>195</v>
      </c>
      <c r="O269" s="710">
        <f t="shared" si="85"/>
        <v>0.73898436396297051</v>
      </c>
      <c r="P269" s="710">
        <f t="shared" si="86"/>
        <v>582.42468185487178</v>
      </c>
      <c r="Q269" s="710">
        <f t="shared" si="87"/>
        <v>565.47863194184629</v>
      </c>
      <c r="R269" s="710">
        <f t="shared" si="88"/>
        <v>553.31109404290009</v>
      </c>
      <c r="S269" s="710">
        <f t="shared" si="89"/>
        <v>545.97904333707163</v>
      </c>
      <c r="T269" s="710">
        <f t="shared" si="90"/>
        <v>543.51659648469843</v>
      </c>
    </row>
    <row r="270" spans="2:20">
      <c r="B270" s="580">
        <v>196</v>
      </c>
      <c r="C270" s="710">
        <f t="shared" si="75"/>
        <v>0.74277402736790876</v>
      </c>
      <c r="D270" s="710">
        <f t="shared" si="76"/>
        <v>1375.7610691689711</v>
      </c>
      <c r="E270" s="710">
        <f t="shared" si="77"/>
        <v>450.07681963683001</v>
      </c>
      <c r="F270" s="710">
        <f t="shared" si="78"/>
        <v>310.97798515425421</v>
      </c>
      <c r="G270" s="710">
        <f t="shared" si="79"/>
        <v>298.79241355316856</v>
      </c>
      <c r="H270" s="717">
        <f t="shared" si="80"/>
        <v>298.00625949040318</v>
      </c>
      <c r="I270" s="710">
        <f t="shared" si="81"/>
        <v>298.00490544843706</v>
      </c>
      <c r="J270" s="710">
        <f t="shared" si="82"/>
        <v>298.00400378096526</v>
      </c>
      <c r="K270" s="710">
        <f t="shared" si="83"/>
        <v>298.00348828909154</v>
      </c>
      <c r="L270" s="710">
        <f t="shared" si="84"/>
        <v>298.00332047514615</v>
      </c>
      <c r="N270" s="580">
        <v>196</v>
      </c>
      <c r="O270" s="710">
        <f t="shared" si="85"/>
        <v>0.74277402736790876</v>
      </c>
      <c r="P270" s="710">
        <f t="shared" si="86"/>
        <v>583.57718016051751</v>
      </c>
      <c r="Q270" s="710">
        <f t="shared" si="87"/>
        <v>566.65064478553427</v>
      </c>
      <c r="R270" s="710">
        <f t="shared" si="88"/>
        <v>554.49708103615762</v>
      </c>
      <c r="S270" s="710">
        <f t="shared" si="89"/>
        <v>547.17339803223751</v>
      </c>
      <c r="T270" s="710">
        <f t="shared" si="90"/>
        <v>544.71367287795886</v>
      </c>
    </row>
    <row r="271" spans="2:20">
      <c r="B271" s="580">
        <v>197</v>
      </c>
      <c r="C271" s="710">
        <f t="shared" si="75"/>
        <v>0.74656369077284712</v>
      </c>
      <c r="D271" s="710">
        <f t="shared" si="76"/>
        <v>1376.5598972023213</v>
      </c>
      <c r="E271" s="710">
        <f t="shared" si="77"/>
        <v>451.00051409171715</v>
      </c>
      <c r="F271" s="710">
        <f t="shared" si="78"/>
        <v>311.12702056087676</v>
      </c>
      <c r="G271" s="710">
        <f t="shared" si="79"/>
        <v>298.80579999355712</v>
      </c>
      <c r="H271" s="717">
        <f t="shared" si="80"/>
        <v>298.0063942392905</v>
      </c>
      <c r="I271" s="710">
        <f t="shared" si="81"/>
        <v>298.0050164011177</v>
      </c>
      <c r="J271" s="710">
        <f t="shared" si="82"/>
        <v>298.0040984972199</v>
      </c>
      <c r="K271" s="710">
        <f t="shared" si="83"/>
        <v>298.00357356312588</v>
      </c>
      <c r="L271" s="710">
        <f t="shared" si="84"/>
        <v>298.00340264710729</v>
      </c>
      <c r="N271" s="580">
        <v>197</v>
      </c>
      <c r="O271" s="710">
        <f t="shared" si="85"/>
        <v>0.74656369077284712</v>
      </c>
      <c r="P271" s="710">
        <f t="shared" si="86"/>
        <v>584.72834221581809</v>
      </c>
      <c r="Q271" s="710">
        <f t="shared" si="87"/>
        <v>567.82129875298006</v>
      </c>
      <c r="R271" s="710">
        <f t="shared" si="88"/>
        <v>555.68169295101268</v>
      </c>
      <c r="S271" s="710">
        <f t="shared" si="89"/>
        <v>548.36636794716935</v>
      </c>
      <c r="T271" s="710">
        <f t="shared" si="90"/>
        <v>545.9093613353449</v>
      </c>
    </row>
    <row r="272" spans="2:20">
      <c r="B272" s="580">
        <v>198</v>
      </c>
      <c r="C272" s="710">
        <f t="shared" si="75"/>
        <v>0.75035335417778548</v>
      </c>
      <c r="D272" s="710">
        <f t="shared" si="76"/>
        <v>1377.347525788482</v>
      </c>
      <c r="E272" s="710">
        <f t="shared" si="77"/>
        <v>451.92315222560904</v>
      </c>
      <c r="F272" s="710">
        <f t="shared" si="78"/>
        <v>311.27680636288937</v>
      </c>
      <c r="G272" s="710">
        <f t="shared" si="79"/>
        <v>298.81933016618609</v>
      </c>
      <c r="H272" s="717">
        <f t="shared" si="80"/>
        <v>298.00653110981625</v>
      </c>
      <c r="I272" s="710">
        <f t="shared" si="81"/>
        <v>298.00512920796547</v>
      </c>
      <c r="J272" s="710">
        <f t="shared" si="82"/>
        <v>298.00419487987119</v>
      </c>
      <c r="K272" s="710">
        <f t="shared" si="83"/>
        <v>298.00366039219102</v>
      </c>
      <c r="L272" s="710">
        <f t="shared" si="84"/>
        <v>298.00348633711513</v>
      </c>
      <c r="N272" s="580">
        <v>198</v>
      </c>
      <c r="O272" s="710">
        <f t="shared" si="85"/>
        <v>0.75035335417778548</v>
      </c>
      <c r="P272" s="710">
        <f t="shared" si="86"/>
        <v>585.87816957007306</v>
      </c>
      <c r="Q272" s="710">
        <f t="shared" si="87"/>
        <v>568.99059541971633</v>
      </c>
      <c r="R272" s="710">
        <f t="shared" si="88"/>
        <v>556.86493138178344</v>
      </c>
      <c r="S272" s="710">
        <f t="shared" si="89"/>
        <v>549.55795468743383</v>
      </c>
      <c r="T272" s="710">
        <f t="shared" si="90"/>
        <v>547.10366346608225</v>
      </c>
    </row>
    <row r="273" spans="2:20">
      <c r="B273" s="580">
        <v>199</v>
      </c>
      <c r="C273" s="710">
        <f t="shared" si="75"/>
        <v>0.75414301758272373</v>
      </c>
      <c r="D273" s="710">
        <f t="shared" si="76"/>
        <v>1378.124139875837</v>
      </c>
      <c r="E273" s="710">
        <f t="shared" si="77"/>
        <v>452.84472424898325</v>
      </c>
      <c r="F273" s="710">
        <f t="shared" si="78"/>
        <v>311.42733972623842</v>
      </c>
      <c r="G273" s="710">
        <f t="shared" si="79"/>
        <v>298.8330046171709</v>
      </c>
      <c r="H273" s="717">
        <f t="shared" si="80"/>
        <v>298.00667012262244</v>
      </c>
      <c r="I273" s="710">
        <f t="shared" si="81"/>
        <v>298.00524388852847</v>
      </c>
      <c r="J273" s="710">
        <f t="shared" si="82"/>
        <v>298.00429294765866</v>
      </c>
      <c r="K273" s="710">
        <f t="shared" si="83"/>
        <v>298.00374879453057</v>
      </c>
      <c r="L273" s="710">
        <f t="shared" si="84"/>
        <v>298.00357156324452</v>
      </c>
      <c r="N273" s="580">
        <v>199</v>
      </c>
      <c r="O273" s="710">
        <f t="shared" si="85"/>
        <v>0.75414301758272373</v>
      </c>
      <c r="P273" s="710">
        <f t="shared" si="86"/>
        <v>587.0266637707856</v>
      </c>
      <c r="Q273" s="710">
        <f t="shared" si="87"/>
        <v>570.15853635944916</v>
      </c>
      <c r="R273" s="710">
        <f t="shared" si="88"/>
        <v>558.04679792093964</v>
      </c>
      <c r="S273" s="710">
        <f t="shared" si="89"/>
        <v>550.74815985673638</v>
      </c>
      <c r="T273" s="710">
        <f t="shared" si="90"/>
        <v>548.29658087753069</v>
      </c>
    </row>
    <row r="274" spans="2:20">
      <c r="B274" s="580">
        <v>200</v>
      </c>
      <c r="C274" s="710">
        <f t="shared" si="75"/>
        <v>0.75793268098766209</v>
      </c>
      <c r="D274" s="710">
        <f t="shared" si="76"/>
        <v>1378.8899212945589</v>
      </c>
      <c r="E274" s="710">
        <f t="shared" si="77"/>
        <v>453.76522060916784</v>
      </c>
      <c r="F274" s="710">
        <f t="shared" si="78"/>
        <v>311.57861781267178</v>
      </c>
      <c r="G274" s="710">
        <f t="shared" si="79"/>
        <v>298.8468238880406</v>
      </c>
      <c r="H274" s="717">
        <f t="shared" si="80"/>
        <v>298.006811298412</v>
      </c>
      <c r="I274" s="710">
        <f t="shared" si="81"/>
        <v>298.00536046242462</v>
      </c>
      <c r="J274" s="710">
        <f t="shared" si="82"/>
        <v>298.00439271939854</v>
      </c>
      <c r="K274" s="710">
        <f t="shared" si="83"/>
        <v>298.00383878846804</v>
      </c>
      <c r="L274" s="710">
        <f t="shared" si="84"/>
        <v>298.00365834365249</v>
      </c>
      <c r="N274" s="580">
        <v>200</v>
      </c>
      <c r="O274" s="710">
        <f t="shared" si="85"/>
        <v>0.75793268098766209</v>
      </c>
      <c r="P274" s="710">
        <f t="shared" si="86"/>
        <v>588.1738263636646</v>
      </c>
      <c r="Q274" s="710">
        <f t="shared" si="87"/>
        <v>571.32512314406006</v>
      </c>
      <c r="R274" s="710">
        <f t="shared" si="88"/>
        <v>559.22729415910453</v>
      </c>
      <c r="S274" s="710">
        <f t="shared" si="89"/>
        <v>551.93698505692294</v>
      </c>
      <c r="T274" s="710">
        <f t="shared" si="90"/>
        <v>549.48811517518641</v>
      </c>
    </row>
    <row r="275" spans="2:20">
      <c r="B275" s="580">
        <v>201</v>
      </c>
      <c r="C275" s="710">
        <f t="shared" si="75"/>
        <v>0.76172234439260034</v>
      </c>
      <c r="D275" s="710">
        <f t="shared" si="76"/>
        <v>1379.6450488093515</v>
      </c>
      <c r="E275" s="710">
        <f t="shared" si="77"/>
        <v>454.68463198611829</v>
      </c>
      <c r="F275" s="710">
        <f t="shared" si="78"/>
        <v>311.73063778002125</v>
      </c>
      <c r="G275" s="710">
        <f t="shared" si="79"/>
        <v>298.86078851574376</v>
      </c>
      <c r="H275" s="717">
        <f t="shared" si="80"/>
        <v>298.0069546579482</v>
      </c>
      <c r="I275" s="710">
        <f t="shared" si="81"/>
        <v>298.00547894934141</v>
      </c>
      <c r="J275" s="710">
        <f t="shared" si="82"/>
        <v>298.00449421398292</v>
      </c>
      <c r="K275" s="710">
        <f t="shared" si="83"/>
        <v>298.00393039240714</v>
      </c>
      <c r="L275" s="710">
        <f t="shared" si="84"/>
        <v>298.0037466965768</v>
      </c>
      <c r="N275" s="580">
        <v>201</v>
      </c>
      <c r="O275" s="710">
        <f t="shared" si="85"/>
        <v>0.76172234439260034</v>
      </c>
      <c r="P275" s="710">
        <f t="shared" si="86"/>
        <v>589.31965889262676</v>
      </c>
      <c r="Q275" s="710">
        <f t="shared" si="87"/>
        <v>572.4903573436078</v>
      </c>
      <c r="R275" s="710">
        <f t="shared" si="88"/>
        <v>560.40642168505724</v>
      </c>
      <c r="S275" s="710">
        <f t="shared" si="89"/>
        <v>553.12443188798204</v>
      </c>
      <c r="T275" s="710">
        <f t="shared" si="90"/>
        <v>550.67826796268423</v>
      </c>
    </row>
    <row r="276" spans="2:20">
      <c r="B276" s="580">
        <v>202</v>
      </c>
      <c r="C276" s="710">
        <f t="shared" si="75"/>
        <v>0.7655120077975387</v>
      </c>
      <c r="D276" s="710">
        <f t="shared" si="76"/>
        <v>1380.3896981712971</v>
      </c>
      <c r="E276" s="710">
        <f t="shared" si="77"/>
        <v>455.6029492882667</v>
      </c>
      <c r="F276" s="710">
        <f t="shared" si="78"/>
        <v>311.88339678247985</v>
      </c>
      <c r="G276" s="710">
        <f t="shared" si="79"/>
        <v>298.87489903265453</v>
      </c>
      <c r="H276" s="717">
        <f t="shared" si="80"/>
        <v>298.00710022205402</v>
      </c>
      <c r="I276" s="710">
        <f t="shared" si="81"/>
        <v>298.00559936903505</v>
      </c>
      <c r="J276" s="710">
        <f t="shared" si="82"/>
        <v>298.00459745037909</v>
      </c>
      <c r="K276" s="710">
        <f t="shared" si="83"/>
        <v>298.00402362483061</v>
      </c>
      <c r="L276" s="710">
        <f t="shared" si="84"/>
        <v>298.00383664033586</v>
      </c>
      <c r="N276" s="580">
        <v>202</v>
      </c>
      <c r="O276" s="710">
        <f t="shared" si="85"/>
        <v>0.7655120077975387</v>
      </c>
      <c r="P276" s="710">
        <f t="shared" si="86"/>
        <v>590.46416289979868</v>
      </c>
      <c r="Q276" s="710">
        <f t="shared" si="87"/>
        <v>573.65424052633102</v>
      </c>
      <c r="R276" s="710">
        <f t="shared" si="88"/>
        <v>561.5841820857346</v>
      </c>
      <c r="S276" s="710">
        <f t="shared" si="89"/>
        <v>554.31050194804732</v>
      </c>
      <c r="T276" s="710">
        <f t="shared" si="90"/>
        <v>551.86704084179939</v>
      </c>
    </row>
    <row r="277" spans="2:20">
      <c r="B277" s="580">
        <v>203</v>
      </c>
      <c r="C277" s="710">
        <f t="shared" si="75"/>
        <v>0.76930167120247694</v>
      </c>
      <c r="D277" s="710">
        <f t="shared" si="76"/>
        <v>1381.1240421688292</v>
      </c>
      <c r="E277" s="710">
        <f t="shared" si="77"/>
        <v>456.52016364844201</v>
      </c>
      <c r="F277" s="710">
        <f t="shared" si="78"/>
        <v>312.03689197087323</v>
      </c>
      <c r="G277" s="710">
        <f t="shared" si="79"/>
        <v>298.88915596657938</v>
      </c>
      <c r="H277" s="717">
        <f t="shared" si="80"/>
        <v>298.00724801161152</v>
      </c>
      <c r="I277" s="710">
        <f t="shared" si="81"/>
        <v>298.00572174132998</v>
      </c>
      <c r="J277" s="710">
        <f t="shared" si="82"/>
        <v>298.00470244762903</v>
      </c>
      <c r="K277" s="710">
        <f t="shared" si="83"/>
        <v>298.00411850429975</v>
      </c>
      <c r="L277" s="710">
        <f t="shared" si="84"/>
        <v>298.00392819332791</v>
      </c>
      <c r="N277" s="580">
        <v>203</v>
      </c>
      <c r="O277" s="710">
        <f t="shared" si="85"/>
        <v>0.76930167120247694</v>
      </c>
      <c r="P277" s="710">
        <f t="shared" si="86"/>
        <v>591.60733992551923</v>
      </c>
      <c r="Q277" s="710">
        <f t="shared" si="87"/>
        <v>574.81677425864996</v>
      </c>
      <c r="R277" s="710">
        <f t="shared" si="88"/>
        <v>562.76057694623364</v>
      </c>
      <c r="S277" s="710">
        <f t="shared" si="89"/>
        <v>555.4951968333994</v>
      </c>
      <c r="T277" s="710">
        <f t="shared" si="90"/>
        <v>553.05443541245018</v>
      </c>
    </row>
    <row r="278" spans="2:20">
      <c r="B278" s="580">
        <v>204</v>
      </c>
      <c r="C278" s="710">
        <f t="shared" si="75"/>
        <v>0.7730913346074153</v>
      </c>
      <c r="D278" s="710">
        <f t="shared" si="76"/>
        <v>1381.8482506778398</v>
      </c>
      <c r="E278" s="710">
        <f t="shared" si="77"/>
        <v>457.43626641986003</v>
      </c>
      <c r="F278" s="710">
        <f t="shared" si="78"/>
        <v>312.19112049292556</v>
      </c>
      <c r="G278" s="710">
        <f t="shared" si="79"/>
        <v>298.90355984076388</v>
      </c>
      <c r="H278" s="717">
        <f t="shared" si="80"/>
        <v>298.00739804756131</v>
      </c>
      <c r="I278" s="710">
        <f t="shared" si="81"/>
        <v>298.00584608611803</v>
      </c>
      <c r="J278" s="710">
        <f t="shared" si="82"/>
        <v>298.00480922484871</v>
      </c>
      <c r="K278" s="710">
        <f t="shared" si="83"/>
        <v>298.00421504945382</v>
      </c>
      <c r="L278" s="710">
        <f t="shared" si="84"/>
        <v>298.00402137403029</v>
      </c>
      <c r="N278" s="580">
        <v>204</v>
      </c>
      <c r="O278" s="710">
        <f t="shared" si="85"/>
        <v>0.7730913346074153</v>
      </c>
      <c r="P278" s="710">
        <f t="shared" si="86"/>
        <v>592.74919150834091</v>
      </c>
      <c r="Q278" s="710">
        <f t="shared" si="87"/>
        <v>575.97796010516868</v>
      </c>
      <c r="R278" s="710">
        <f t="shared" si="88"/>
        <v>563.93560784981366</v>
      </c>
      <c r="S278" s="710">
        <f t="shared" si="89"/>
        <v>556.67851813846801</v>
      </c>
      <c r="T278" s="710">
        <f t="shared" si="90"/>
        <v>554.24045327269982</v>
      </c>
    </row>
    <row r="279" spans="2:20">
      <c r="B279" s="580">
        <v>205</v>
      </c>
      <c r="C279" s="710">
        <f t="shared" si="75"/>
        <v>0.77688099801235366</v>
      </c>
      <c r="D279" s="710">
        <f t="shared" si="76"/>
        <v>1382.5624907109413</v>
      </c>
      <c r="E279" s="710">
        <f t="shared" si="77"/>
        <v>458.35124917218195</v>
      </c>
      <c r="F279" s="710">
        <f t="shared" si="78"/>
        <v>312.34607949352045</v>
      </c>
      <c r="G279" s="710">
        <f t="shared" si="79"/>
        <v>298.91811117389989</v>
      </c>
      <c r="H279" s="717">
        <f t="shared" si="80"/>
        <v>298.00755035090162</v>
      </c>
      <c r="I279" s="710">
        <f t="shared" si="81"/>
        <v>298.00597242335812</v>
      </c>
      <c r="J279" s="710">
        <f t="shared" si="82"/>
        <v>298.00491780122752</v>
      </c>
      <c r="K279" s="710">
        <f t="shared" si="83"/>
        <v>298.00431327900918</v>
      </c>
      <c r="L279" s="710">
        <f t="shared" si="84"/>
        <v>298.00411620099902</v>
      </c>
      <c r="N279" s="580">
        <v>205</v>
      </c>
      <c r="O279" s="710">
        <f t="shared" si="85"/>
        <v>0.77688099801235366</v>
      </c>
      <c r="P279" s="710">
        <f t="shared" si="86"/>
        <v>593.88971918503273</v>
      </c>
      <c r="Q279" s="710">
        <f t="shared" si="87"/>
        <v>577.13779962867739</v>
      </c>
      <c r="R279" s="710">
        <f t="shared" si="88"/>
        <v>565.10927637789803</v>
      </c>
      <c r="S279" s="710">
        <f t="shared" si="89"/>
        <v>557.8604674558344</v>
      </c>
      <c r="T279" s="710">
        <f t="shared" si="90"/>
        <v>555.42509601875861</v>
      </c>
    </row>
    <row r="280" spans="2:20">
      <c r="B280" s="580">
        <v>206</v>
      </c>
      <c r="C280" s="710">
        <f t="shared" si="75"/>
        <v>0.78067066141729191</v>
      </c>
      <c r="D280" s="710">
        <f t="shared" si="76"/>
        <v>1383.266926465893</v>
      </c>
      <c r="E280" s="710">
        <f t="shared" si="77"/>
        <v>459.26510368764025</v>
      </c>
      <c r="F280" s="710">
        <f t="shared" si="78"/>
        <v>312.5017661149563</v>
      </c>
      <c r="G280" s="710">
        <f t="shared" si="79"/>
        <v>298.93281048013284</v>
      </c>
      <c r="H280" s="717">
        <f t="shared" si="80"/>
        <v>298.00770494268812</v>
      </c>
      <c r="I280" s="710">
        <f t="shared" si="81"/>
        <v>298.00610077307522</v>
      </c>
      <c r="J280" s="710">
        <f t="shared" si="82"/>
        <v>298.00502819602752</v>
      </c>
      <c r="K280" s="710">
        <f t="shared" si="83"/>
        <v>298.00441321175884</v>
      </c>
      <c r="L280" s="710">
        <f t="shared" si="84"/>
        <v>298.00421269286795</v>
      </c>
      <c r="N280" s="580">
        <v>206</v>
      </c>
      <c r="O280" s="710">
        <f t="shared" si="85"/>
        <v>0.78067066141729191</v>
      </c>
      <c r="P280" s="710">
        <f t="shared" si="86"/>
        <v>595.02892449058197</v>
      </c>
      <c r="Q280" s="710">
        <f t="shared" si="87"/>
        <v>578.29629439015389</v>
      </c>
      <c r="R280" s="710">
        <f t="shared" si="88"/>
        <v>566.28158411007689</v>
      </c>
      <c r="S280" s="710">
        <f t="shared" si="89"/>
        <v>559.04104637623334</v>
      </c>
      <c r="T280" s="710">
        <f t="shared" si="90"/>
        <v>556.60836524498643</v>
      </c>
    </row>
    <row r="281" spans="2:20">
      <c r="B281" s="580">
        <v>207</v>
      </c>
      <c r="C281" s="710">
        <f t="shared" si="75"/>
        <v>0.78446032482223027</v>
      </c>
      <c r="D281" s="710">
        <f t="shared" si="76"/>
        <v>1383.9617193732081</v>
      </c>
      <c r="E281" s="710">
        <f t="shared" si="77"/>
        <v>460.17782195723089</v>
      </c>
      <c r="F281" s="710">
        <f t="shared" si="78"/>
        <v>312.65817749719685</v>
      </c>
      <c r="G281" s="710">
        <f t="shared" si="79"/>
        <v>298.94765826906956</v>
      </c>
      <c r="H281" s="717">
        <f t="shared" si="80"/>
        <v>298.00786184403285</v>
      </c>
      <c r="I281" s="710">
        <f t="shared" si="81"/>
        <v>298.00623115535996</v>
      </c>
      <c r="J281" s="710">
        <f t="shared" si="82"/>
        <v>298.00514042858288</v>
      </c>
      <c r="K281" s="710">
        <f t="shared" si="83"/>
        <v>298.00451486657198</v>
      </c>
      <c r="L281" s="710">
        <f t="shared" si="84"/>
        <v>298.00431086834817</v>
      </c>
      <c r="N281" s="580">
        <v>207</v>
      </c>
      <c r="O281" s="710">
        <f t="shared" si="85"/>
        <v>0.78446032482223027</v>
      </c>
      <c r="P281" s="710">
        <f t="shared" si="86"/>
        <v>596.1668089581957</v>
      </c>
      <c r="Q281" s="710">
        <f t="shared" si="87"/>
        <v>579.45344594876667</v>
      </c>
      <c r="R281" s="710">
        <f t="shared" si="88"/>
        <v>567.45253262410847</v>
      </c>
      <c r="S281" s="710">
        <f t="shared" si="89"/>
        <v>560.22025648855515</v>
      </c>
      <c r="T281" s="710">
        <f t="shared" si="90"/>
        <v>557.79026254389407</v>
      </c>
    </row>
    <row r="282" spans="2:20">
      <c r="B282" s="580">
        <v>208</v>
      </c>
      <c r="C282" s="710">
        <f t="shared" si="75"/>
        <v>0.78824998822716852</v>
      </c>
      <c r="D282" s="710">
        <f t="shared" si="76"/>
        <v>1384.6470281429567</v>
      </c>
      <c r="E282" s="710">
        <f t="shared" si="77"/>
        <v>461.08939617697069</v>
      </c>
      <c r="F282" s="710">
        <f t="shared" si="78"/>
        <v>312.8153107781161</v>
      </c>
      <c r="G282" s="710">
        <f t="shared" si="79"/>
        <v>298.96265504578628</v>
      </c>
      <c r="H282" s="717">
        <f t="shared" si="80"/>
        <v>298.00802107610406</v>
      </c>
      <c r="I282" s="710">
        <f t="shared" si="81"/>
        <v>298.00636359036798</v>
      </c>
      <c r="J282" s="710">
        <f t="shared" si="82"/>
        <v>298.00525451829924</v>
      </c>
      <c r="K282" s="710">
        <f t="shared" si="83"/>
        <v>298.00461826239297</v>
      </c>
      <c r="L282" s="710">
        <f t="shared" si="84"/>
        <v>298.00441074622745</v>
      </c>
      <c r="N282" s="580">
        <v>208</v>
      </c>
      <c r="O282" s="710">
        <f t="shared" si="85"/>
        <v>0.78824998822716852</v>
      </c>
      <c r="P282" s="710">
        <f t="shared" si="86"/>
        <v>597.30337411930373</v>
      </c>
      <c r="Q282" s="710">
        <f t="shared" si="87"/>
        <v>580.60925586187602</v>
      </c>
      <c r="R282" s="710">
        <f t="shared" si="88"/>
        <v>568.6221234959221</v>
      </c>
      <c r="S282" s="710">
        <f t="shared" si="89"/>
        <v>561.39809937984774</v>
      </c>
      <c r="T282" s="710">
        <f t="shared" si="90"/>
        <v>558.9707895061465</v>
      </c>
    </row>
    <row r="283" spans="2:20">
      <c r="B283" s="580">
        <v>209</v>
      </c>
      <c r="C283" s="710">
        <f t="shared" si="75"/>
        <v>0.79203965163210688</v>
      </c>
      <c r="D283" s="710">
        <f t="shared" si="76"/>
        <v>1385.3230088107744</v>
      </c>
      <c r="E283" s="710">
        <f t="shared" si="77"/>
        <v>461.99981874421877</v>
      </c>
      <c r="F283" s="710">
        <f t="shared" si="78"/>
        <v>312.97316309373923</v>
      </c>
      <c r="G283" s="710">
        <f t="shared" si="79"/>
        <v>298.97780131083675</v>
      </c>
      <c r="H283" s="717">
        <f t="shared" si="80"/>
        <v>298.00818266012527</v>
      </c>
      <c r="I283" s="710">
        <f t="shared" si="81"/>
        <v>298.00649809831941</v>
      </c>
      <c r="J283" s="710">
        <f t="shared" si="82"/>
        <v>298.00537048465304</v>
      </c>
      <c r="K283" s="710">
        <f t="shared" si="83"/>
        <v>298.00472341824093</v>
      </c>
      <c r="L283" s="710">
        <f t="shared" si="84"/>
        <v>298.00451234536962</v>
      </c>
      <c r="N283" s="580">
        <v>209</v>
      </c>
      <c r="O283" s="710">
        <f t="shared" si="85"/>
        <v>0.79203965163210688</v>
      </c>
      <c r="P283" s="710">
        <f t="shared" si="86"/>
        <v>598.43862150356017</v>
      </c>
      <c r="Q283" s="710">
        <f t="shared" si="87"/>
        <v>581.76372568503666</v>
      </c>
      <c r="R283" s="710">
        <f t="shared" si="88"/>
        <v>569.79035829961981</v>
      </c>
      <c r="S283" s="710">
        <f t="shared" si="89"/>
        <v>562.57457663531943</v>
      </c>
      <c r="T283" s="710">
        <f t="shared" si="90"/>
        <v>560.149947720564</v>
      </c>
    </row>
    <row r="284" spans="2:20">
      <c r="B284" s="580">
        <v>210</v>
      </c>
      <c r="C284" s="710">
        <f t="shared" si="75"/>
        <v>0.79582931503704513</v>
      </c>
      <c r="D284" s="710">
        <f t="shared" si="76"/>
        <v>1385.9898147830934</v>
      </c>
      <c r="E284" s="710">
        <f t="shared" si="77"/>
        <v>462.90908225406071</v>
      </c>
      <c r="F284" s="710">
        <f t="shared" si="78"/>
        <v>313.13173157847763</v>
      </c>
      <c r="G284" s="710">
        <f t="shared" si="79"/>
        <v>298.99309756026088</v>
      </c>
      <c r="H284" s="717">
        <f t="shared" si="80"/>
        <v>298.00834661737463</v>
      </c>
      <c r="I284" s="710">
        <f t="shared" si="81"/>
        <v>298.00663469949791</v>
      </c>
      <c r="J284" s="710">
        <f t="shared" si="82"/>
        <v>298.00548834719103</v>
      </c>
      <c r="K284" s="710">
        <f t="shared" si="83"/>
        <v>298.00483035320894</v>
      </c>
      <c r="L284" s="710">
        <f t="shared" si="84"/>
        <v>298.00461568471377</v>
      </c>
      <c r="N284" s="580">
        <v>210</v>
      </c>
      <c r="O284" s="710">
        <f t="shared" si="85"/>
        <v>0.79582931503704513</v>
      </c>
      <c r="P284" s="710">
        <f t="shared" si="86"/>
        <v>599.57255263884554</v>
      </c>
      <c r="Q284" s="710">
        <f t="shared" si="87"/>
        <v>582.91685697200001</v>
      </c>
      <c r="R284" s="710">
        <f t="shared" si="88"/>
        <v>570.95723860747853</v>
      </c>
      <c r="S284" s="710">
        <f t="shared" si="89"/>
        <v>563.74968983834015</v>
      </c>
      <c r="T284" s="710">
        <f t="shared" si="90"/>
        <v>561.32773877412478</v>
      </c>
    </row>
    <row r="285" spans="2:20">
      <c r="B285" s="580">
        <v>211</v>
      </c>
      <c r="C285" s="710">
        <f t="shared" si="75"/>
        <v>0.79961897844198349</v>
      </c>
      <c r="D285" s="710">
        <f t="shared" si="76"/>
        <v>1386.6475968816089</v>
      </c>
      <c r="E285" s="710">
        <f t="shared" si="77"/>
        <v>463.81717949575506</v>
      </c>
      <c r="F285" s="710">
        <f t="shared" si="78"/>
        <v>313.29101336535962</v>
      </c>
      <c r="G285" s="710">
        <f t="shared" si="79"/>
        <v>299.00854428559347</v>
      </c>
      <c r="H285" s="717">
        <f t="shared" si="80"/>
        <v>298.00851296918461</v>
      </c>
      <c r="I285" s="710">
        <f t="shared" si="81"/>
        <v>298.00677341425046</v>
      </c>
      <c r="J285" s="710">
        <f t="shared" si="82"/>
        <v>298.00560812552936</v>
      </c>
      <c r="K285" s="710">
        <f t="shared" si="83"/>
        <v>298.00493908646376</v>
      </c>
      <c r="L285" s="710">
        <f t="shared" si="84"/>
        <v>298.00472078327374</v>
      </c>
      <c r="N285" s="580">
        <v>211</v>
      </c>
      <c r="O285" s="710">
        <f t="shared" si="85"/>
        <v>0.79961897844198349</v>
      </c>
      <c r="P285" s="710">
        <f t="shared" si="86"/>
        <v>600.70516905126908</v>
      </c>
      <c r="Q285" s="710">
        <f t="shared" si="87"/>
        <v>584.06865127471588</v>
      </c>
      <c r="R285" s="710">
        <f t="shared" si="88"/>
        <v>572.12276598995209</v>
      </c>
      <c r="S285" s="710">
        <f t="shared" si="89"/>
        <v>564.9234405704442</v>
      </c>
      <c r="T285" s="710">
        <f t="shared" si="90"/>
        <v>562.50416425196715</v>
      </c>
    </row>
    <row r="286" spans="2:20">
      <c r="B286" s="580">
        <v>212</v>
      </c>
      <c r="C286" s="710">
        <f t="shared" si="75"/>
        <v>0.80340864184692173</v>
      </c>
      <c r="D286" s="710">
        <f t="shared" si="76"/>
        <v>1387.2965033869916</v>
      </c>
      <c r="E286" s="710">
        <f t="shared" si="77"/>
        <v>464.72410344924009</v>
      </c>
      <c r="F286" s="710">
        <f t="shared" si="78"/>
        <v>313.45100558625666</v>
      </c>
      <c r="G286" s="710">
        <f t="shared" si="79"/>
        <v>299.02414197387327</v>
      </c>
      <c r="H286" s="717">
        <f t="shared" si="80"/>
        <v>298.00868173694118</v>
      </c>
      <c r="I286" s="710">
        <f t="shared" si="81"/>
        <v>298.00691426298647</v>
      </c>
      <c r="J286" s="710">
        <f t="shared" si="82"/>
        <v>298.00572983935325</v>
      </c>
      <c r="K286" s="710">
        <f t="shared" si="83"/>
        <v>298.00504963724478</v>
      </c>
      <c r="L286" s="710">
        <f t="shared" si="84"/>
        <v>298.00482766013755</v>
      </c>
      <c r="N286" s="580">
        <v>212</v>
      </c>
      <c r="O286" s="710">
        <f t="shared" si="85"/>
        <v>0.80340864184692173</v>
      </c>
      <c r="P286" s="710">
        <f t="shared" si="86"/>
        <v>601.8364722651703</v>
      </c>
      <c r="Q286" s="710">
        <f t="shared" si="87"/>
        <v>585.21911014333432</v>
      </c>
      <c r="R286" s="710">
        <f t="shared" si="88"/>
        <v>573.28694201567373</v>
      </c>
      <c r="S286" s="710">
        <f t="shared" si="89"/>
        <v>566.09583041133214</v>
      </c>
      <c r="T286" s="710">
        <f t="shared" si="90"/>
        <v>563.67922573739156</v>
      </c>
    </row>
    <row r="287" spans="2:20">
      <c r="B287" s="580">
        <v>213</v>
      </c>
      <c r="C287" s="710">
        <f t="shared" si="75"/>
        <v>0.80719830525186009</v>
      </c>
      <c r="D287" s="710">
        <f t="shared" si="76"/>
        <v>1387.9366800818614</v>
      </c>
      <c r="E287" s="710">
        <f t="shared" si="77"/>
        <v>465.62984728170085</v>
      </c>
      <c r="F287" s="710">
        <f t="shared" si="78"/>
        <v>313.61170537210444</v>
      </c>
      <c r="G287" s="710">
        <f t="shared" si="79"/>
        <v>299.03989110765218</v>
      </c>
      <c r="H287" s="717">
        <f t="shared" si="80"/>
        <v>298.00885294208319</v>
      </c>
      <c r="I287" s="710">
        <f t="shared" si="81"/>
        <v>298.00705726617724</v>
      </c>
      <c r="J287" s="710">
        <f t="shared" si="82"/>
        <v>298.00585350841618</v>
      </c>
      <c r="K287" s="710">
        <f t="shared" si="83"/>
        <v>298.00516202486358</v>
      </c>
      <c r="L287" s="710">
        <f t="shared" si="84"/>
        <v>298.00493633446661</v>
      </c>
      <c r="N287" s="580">
        <v>213</v>
      </c>
      <c r="O287" s="710">
        <f t="shared" si="85"/>
        <v>0.80719830525186009</v>
      </c>
      <c r="P287" s="710">
        <f t="shared" si="86"/>
        <v>602.96646380312166</v>
      </c>
      <c r="Q287" s="710">
        <f t="shared" si="87"/>
        <v>586.36823512620867</v>
      </c>
      <c r="R287" s="710">
        <f t="shared" si="88"/>
        <v>574.44976825145773</v>
      </c>
      <c r="S287" s="710">
        <f t="shared" si="89"/>
        <v>567.26686093887292</v>
      </c>
      <c r="T287" s="710">
        <f t="shared" si="90"/>
        <v>564.85292481186264</v>
      </c>
    </row>
    <row r="288" spans="2:20">
      <c r="B288" s="580">
        <v>214</v>
      </c>
      <c r="C288" s="710">
        <f t="shared" si="75"/>
        <v>0.81098796865679845</v>
      </c>
      <c r="D288" s="710">
        <f t="shared" si="76"/>
        <v>1388.5682702930335</v>
      </c>
      <c r="E288" s="710">
        <f t="shared" si="77"/>
        <v>466.53440434419485</v>
      </c>
      <c r="F288" s="710">
        <f t="shared" si="78"/>
        <v>313.77310985311988</v>
      </c>
      <c r="G288" s="710">
        <f t="shared" si="79"/>
        <v>299.05579216500473</v>
      </c>
      <c r="H288" s="717">
        <f t="shared" si="80"/>
        <v>298.00902660610183</v>
      </c>
      <c r="I288" s="710">
        <f t="shared" si="81"/>
        <v>298.00720244435536</v>
      </c>
      <c r="J288" s="710">
        <f t="shared" si="82"/>
        <v>298.00597915253928</v>
      </c>
      <c r="K288" s="710">
        <f t="shared" si="83"/>
        <v>298.00527626870337</v>
      </c>
      <c r="L288" s="710">
        <f t="shared" si="84"/>
        <v>298.00504682549519</v>
      </c>
      <c r="N288" s="580">
        <v>214</v>
      </c>
      <c r="O288" s="710">
        <f t="shared" si="85"/>
        <v>0.81098796865679845</v>
      </c>
      <c r="P288" s="710">
        <f t="shared" si="86"/>
        <v>604.09514518592994</v>
      </c>
      <c r="Q288" s="710">
        <f t="shared" si="87"/>
        <v>587.51602776989648</v>
      </c>
      <c r="R288" s="710">
        <f t="shared" si="88"/>
        <v>575.61124626230196</v>
      </c>
      <c r="S288" s="710">
        <f t="shared" si="89"/>
        <v>568.43653372910615</v>
      </c>
      <c r="T288" s="710">
        <f t="shared" si="90"/>
        <v>566.02526305501135</v>
      </c>
    </row>
    <row r="289" spans="2:20">
      <c r="B289" s="580">
        <v>215</v>
      </c>
      <c r="C289" s="710">
        <f t="shared" si="75"/>
        <v>0.8147776320617367</v>
      </c>
      <c r="D289" s="710">
        <f t="shared" si="76"/>
        <v>1389.1914149330494</v>
      </c>
      <c r="E289" s="710">
        <f t="shared" si="77"/>
        <v>467.43776816833537</v>
      </c>
      <c r="F289" s="710">
        <f t="shared" si="78"/>
        <v>313.93521615901346</v>
      </c>
      <c r="G289" s="710">
        <f t="shared" si="79"/>
        <v>299.07184561953795</v>
      </c>
      <c r="H289" s="717">
        <f t="shared" si="80"/>
        <v>298.00920275054</v>
      </c>
      <c r="I289" s="710">
        <f t="shared" si="81"/>
        <v>298.00734981811388</v>
      </c>
      <c r="J289" s="710">
        <f t="shared" si="82"/>
        <v>298.00610679161082</v>
      </c>
      <c r="K289" s="710">
        <f t="shared" si="83"/>
        <v>298.00539238821813</v>
      </c>
      <c r="L289" s="710">
        <f t="shared" si="84"/>
        <v>298.0051591525297</v>
      </c>
      <c r="N289" s="580">
        <v>215</v>
      </c>
      <c r="O289" s="710">
        <f t="shared" si="85"/>
        <v>0.8147776320617367</v>
      </c>
      <c r="P289" s="710">
        <f t="shared" si="86"/>
        <v>605.22251793263888</v>
      </c>
      <c r="Q289" s="710">
        <f t="shared" si="87"/>
        <v>588.66248961916267</v>
      </c>
      <c r="R289" s="710">
        <f t="shared" si="88"/>
        <v>576.77137761138965</v>
      </c>
      <c r="S289" s="710">
        <f t="shared" si="89"/>
        <v>569.60485035624413</v>
      </c>
      <c r="T289" s="710">
        <f t="shared" si="90"/>
        <v>567.19624204463742</v>
      </c>
    </row>
    <row r="290" spans="2:20">
      <c r="B290" s="580">
        <v>216</v>
      </c>
      <c r="C290" s="710">
        <f t="shared" si="75"/>
        <v>0.81856729546667506</v>
      </c>
      <c r="D290" s="710">
        <f t="shared" si="76"/>
        <v>1389.8062525410051</v>
      </c>
      <c r="E290" s="710">
        <f t="shared" si="77"/>
        <v>468.33993246303152</v>
      </c>
      <c r="F290" s="710">
        <f t="shared" si="78"/>
        <v>314.0980214191971</v>
      </c>
      <c r="G290" s="710">
        <f t="shared" si="79"/>
        <v>299.0880519404011</v>
      </c>
      <c r="H290" s="717">
        <f t="shared" si="80"/>
        <v>298.00938139699173</v>
      </c>
      <c r="I290" s="710">
        <f t="shared" si="81"/>
        <v>298.00749940810613</v>
      </c>
      <c r="J290" s="710">
        <f t="shared" si="82"/>
        <v>298.00623644558527</v>
      </c>
      <c r="K290" s="710">
        <f t="shared" si="83"/>
        <v>298.00551040293226</v>
      </c>
      <c r="L290" s="710">
        <f t="shared" si="84"/>
        <v>298.00527333494813</v>
      </c>
      <c r="N290" s="580">
        <v>216</v>
      </c>
      <c r="O290" s="710">
        <f t="shared" si="85"/>
        <v>0.81856729546667506</v>
      </c>
      <c r="P290" s="710">
        <f t="shared" si="86"/>
        <v>606.34858356053076</v>
      </c>
      <c r="Q290" s="710">
        <f t="shared" si="87"/>
        <v>589.80762221698092</v>
      </c>
      <c r="R290" s="710">
        <f t="shared" si="88"/>
        <v>577.93016386009151</v>
      </c>
      <c r="S290" s="710">
        <f t="shared" si="89"/>
        <v>570.77181239267384</v>
      </c>
      <c r="T290" s="710">
        <f t="shared" si="90"/>
        <v>568.36586335671097</v>
      </c>
    </row>
    <row r="291" spans="2:20">
      <c r="B291" s="580">
        <v>217</v>
      </c>
      <c r="C291" s="710">
        <f t="shared" si="75"/>
        <v>0.82235695887161331</v>
      </c>
      <c r="D291" s="710">
        <f t="shared" si="76"/>
        <v>1390.4129193226886</v>
      </c>
      <c r="E291" s="710">
        <f t="shared" si="77"/>
        <v>469.24089111128495</v>
      </c>
      <c r="F291" s="710">
        <f t="shared" si="78"/>
        <v>314.26152276298779</v>
      </c>
      <c r="G291" s="710">
        <f t="shared" si="79"/>
        <v>299.10441159229623</v>
      </c>
      <c r="H291" s="717">
        <f t="shared" si="80"/>
        <v>298.00956256710168</v>
      </c>
      <c r="I291" s="710">
        <f t="shared" si="81"/>
        <v>298.0076512350447</v>
      </c>
      <c r="J291" s="710">
        <f t="shared" si="82"/>
        <v>298.00636813448324</v>
      </c>
      <c r="K291" s="710">
        <f t="shared" si="83"/>
        <v>298.00563033243969</v>
      </c>
      <c r="L291" s="710">
        <f t="shared" si="84"/>
        <v>298.00538939219945</v>
      </c>
      <c r="N291" s="580">
        <v>217</v>
      </c>
      <c r="O291" s="710">
        <f t="shared" si="85"/>
        <v>0.82235695887161331</v>
      </c>
      <c r="P291" s="710">
        <f t="shared" si="86"/>
        <v>607.4733435851291</v>
      </c>
      <c r="Q291" s="710">
        <f t="shared" si="87"/>
        <v>590.95142710453581</v>
      </c>
      <c r="R291" s="710">
        <f t="shared" si="88"/>
        <v>579.08760656796824</v>
      </c>
      <c r="S291" s="710">
        <f t="shared" si="89"/>
        <v>571.93742140895938</v>
      </c>
      <c r="T291" s="710">
        <f t="shared" si="90"/>
        <v>569.534128565375</v>
      </c>
    </row>
    <row r="292" spans="2:20">
      <c r="B292" s="580">
        <v>218</v>
      </c>
      <c r="C292" s="710">
        <f t="shared" si="75"/>
        <v>0.82614662227655167</v>
      </c>
      <c r="D292" s="710">
        <f t="shared" si="76"/>
        <v>1391.0115491900385</v>
      </c>
      <c r="E292" s="710">
        <f t="shared" si="77"/>
        <v>470.14063816704009</v>
      </c>
      <c r="F292" s="710">
        <f t="shared" si="78"/>
        <v>314.42571731980735</v>
      </c>
      <c r="G292" s="710">
        <f t="shared" si="79"/>
        <v>299.12092503548809</v>
      </c>
      <c r="H292" s="717">
        <f t="shared" si="80"/>
        <v>298.00974628256432</v>
      </c>
      <c r="I292" s="710">
        <f t="shared" si="81"/>
        <v>298.00780531970105</v>
      </c>
      <c r="J292" s="710">
        <f t="shared" si="82"/>
        <v>298.00650187839028</v>
      </c>
      <c r="K292" s="710">
        <f t="shared" si="83"/>
        <v>298.00575219640348</v>
      </c>
      <c r="L292" s="710">
        <f t="shared" si="84"/>
        <v>298.00550734380278</v>
      </c>
      <c r="N292" s="580">
        <v>218</v>
      </c>
      <c r="O292" s="710">
        <f t="shared" si="85"/>
        <v>0.82614662227655167</v>
      </c>
      <c r="P292" s="710">
        <f t="shared" si="86"/>
        <v>608.59679952019997</v>
      </c>
      <c r="Q292" s="710">
        <f t="shared" si="87"/>
        <v>592.09390582122501</v>
      </c>
      <c r="R292" s="710">
        <f t="shared" si="88"/>
        <v>580.24370729277211</v>
      </c>
      <c r="S292" s="710">
        <f t="shared" si="89"/>
        <v>573.10167897384349</v>
      </c>
      <c r="T292" s="710">
        <f t="shared" si="90"/>
        <v>570.70103924294733</v>
      </c>
    </row>
    <row r="293" spans="2:20">
      <c r="B293" s="580">
        <v>219</v>
      </c>
      <c r="C293" s="710">
        <f t="shared" si="75"/>
        <v>0.82993628568148992</v>
      </c>
      <c r="D293" s="710">
        <f t="shared" si="76"/>
        <v>1391.602273799934</v>
      </c>
      <c r="E293" s="710">
        <f t="shared" si="77"/>
        <v>471.03916785208958</v>
      </c>
      <c r="F293" s="710">
        <f t="shared" si="78"/>
        <v>314.59060221937716</v>
      </c>
      <c r="G293" s="710">
        <f t="shared" si="79"/>
        <v>299.13759272581501</v>
      </c>
      <c r="H293" s="717">
        <f t="shared" si="80"/>
        <v>298.00993256512351</v>
      </c>
      <c r="I293" s="710">
        <f t="shared" si="81"/>
        <v>298.00796168290475</v>
      </c>
      <c r="J293" s="710">
        <f t="shared" si="82"/>
        <v>298.00663769745654</v>
      </c>
      <c r="K293" s="710">
        <f t="shared" si="83"/>
        <v>298.00587601455493</v>
      </c>
      <c r="L293" s="710">
        <f t="shared" si="84"/>
        <v>298.0056272093471</v>
      </c>
      <c r="N293" s="580">
        <v>219</v>
      </c>
      <c r="O293" s="710">
        <f t="shared" si="85"/>
        <v>0.82993628568148992</v>
      </c>
      <c r="P293" s="710">
        <f t="shared" si="86"/>
        <v>609.71895287775419</v>
      </c>
      <c r="Q293" s="710">
        <f t="shared" si="87"/>
        <v>593.23505990466151</v>
      </c>
      <c r="R293" s="710">
        <f t="shared" si="88"/>
        <v>581.39846759044917</v>
      </c>
      <c r="S293" s="710">
        <f t="shared" si="89"/>
        <v>574.26458665425048</v>
      </c>
      <c r="T293" s="710">
        <f t="shared" si="90"/>
        <v>571.86659695992273</v>
      </c>
    </row>
    <row r="294" spans="2:20">
      <c r="B294" s="580">
        <v>220</v>
      </c>
      <c r="C294" s="710">
        <f t="shared" si="75"/>
        <v>0.83372594908642828</v>
      </c>
      <c r="D294" s="710">
        <f t="shared" si="76"/>
        <v>1392.1852225923283</v>
      </c>
      <c r="E294" s="710">
        <f t="shared" si="77"/>
        <v>471.93647455303221</v>
      </c>
      <c r="F294" s="710">
        <f t="shared" si="78"/>
        <v>314.75617459191</v>
      </c>
      <c r="G294" s="710">
        <f t="shared" si="79"/>
        <v>299.15441511469982</v>
      </c>
      <c r="H294" s="717">
        <f t="shared" si="80"/>
        <v>298.01012143657175</v>
      </c>
      <c r="I294" s="710">
        <f t="shared" si="81"/>
        <v>298.00812034554309</v>
      </c>
      <c r="J294" s="710">
        <f t="shared" si="82"/>
        <v>298.00677561189616</v>
      </c>
      <c r="K294" s="710">
        <f t="shared" si="83"/>
        <v>298.00600180669323</v>
      </c>
      <c r="L294" s="710">
        <f t="shared" si="84"/>
        <v>298.00574900849034</v>
      </c>
      <c r="N294" s="580">
        <v>220</v>
      </c>
      <c r="O294" s="710">
        <f t="shared" si="85"/>
        <v>0.83372594908642828</v>
      </c>
      <c r="P294" s="710">
        <f t="shared" si="86"/>
        <v>610.83980516804968</v>
      </c>
      <c r="Q294" s="710">
        <f t="shared" si="87"/>
        <v>594.37489089067549</v>
      </c>
      <c r="R294" s="710">
        <f t="shared" si="88"/>
        <v>582.55188901514168</v>
      </c>
      <c r="S294" s="710">
        <f t="shared" si="89"/>
        <v>575.4261460152876</v>
      </c>
      <c r="T294" s="710">
        <f t="shared" si="90"/>
        <v>573.03080328497515</v>
      </c>
    </row>
    <row r="295" spans="2:20">
      <c r="B295" s="580">
        <v>221</v>
      </c>
      <c r="C295" s="710">
        <f t="shared" si="75"/>
        <v>0.83751561249136652</v>
      </c>
      <c r="D295" s="710">
        <f t="shared" si="76"/>
        <v>1392.7605228277384</v>
      </c>
      <c r="E295" s="710">
        <f t="shared" si="77"/>
        <v>472.83255281828292</v>
      </c>
      <c r="F295" s="710">
        <f t="shared" si="78"/>
        <v>314.92243156829664</v>
      </c>
      <c r="G295" s="710">
        <f t="shared" si="79"/>
        <v>299.17139264916057</v>
      </c>
      <c r="H295" s="717">
        <f t="shared" si="80"/>
        <v>298.01031291874989</v>
      </c>
      <c r="I295" s="710">
        <f t="shared" si="81"/>
        <v>298.0082813285602</v>
      </c>
      <c r="J295" s="710">
        <f t="shared" si="82"/>
        <v>298.00691564198655</v>
      </c>
      <c r="K295" s="710">
        <f t="shared" si="83"/>
        <v>298.00612959268472</v>
      </c>
      <c r="L295" s="710">
        <f t="shared" si="84"/>
        <v>298.00587276095877</v>
      </c>
      <c r="N295" s="580">
        <v>221</v>
      </c>
      <c r="O295" s="710">
        <f t="shared" si="85"/>
        <v>0.83751561249136652</v>
      </c>
      <c r="P295" s="710">
        <f t="shared" si="86"/>
        <v>611.95935789959333</v>
      </c>
      <c r="Q295" s="710">
        <f t="shared" si="87"/>
        <v>595.51340031331631</v>
      </c>
      <c r="R295" s="710">
        <f t="shared" si="88"/>
        <v>583.70397311918987</v>
      </c>
      <c r="S295" s="710">
        <f t="shared" si="89"/>
        <v>576.58635862024767</v>
      </c>
      <c r="T295" s="710">
        <f t="shared" si="90"/>
        <v>574.19365978495978</v>
      </c>
    </row>
    <row r="296" spans="2:20">
      <c r="B296" s="580">
        <v>222</v>
      </c>
      <c r="C296" s="710">
        <f t="shared" si="75"/>
        <v>0.84130527589630488</v>
      </c>
      <c r="D296" s="710">
        <f t="shared" si="76"/>
        <v>1393.3282996240985</v>
      </c>
      <c r="E296" s="710">
        <f t="shared" si="77"/>
        <v>473.72739735513437</v>
      </c>
      <c r="F296" s="710">
        <f t="shared" si="78"/>
        <v>315.08937028028959</v>
      </c>
      <c r="G296" s="710">
        <f t="shared" si="79"/>
        <v>299.1885257718219</v>
      </c>
      <c r="H296" s="717">
        <f t="shared" si="80"/>
        <v>298.01050703354628</v>
      </c>
      <c r="I296" s="710">
        <f t="shared" si="81"/>
        <v>298.00844465295665</v>
      </c>
      <c r="J296" s="710">
        <f t="shared" si="82"/>
        <v>298.00705780806777</v>
      </c>
      <c r="K296" s="710">
        <f t="shared" si="83"/>
        <v>298.0062593924622</v>
      </c>
      <c r="L296" s="710">
        <f t="shared" si="84"/>
        <v>298.00599848654662</v>
      </c>
      <c r="N296" s="580">
        <v>222</v>
      </c>
      <c r="O296" s="710">
        <f t="shared" si="85"/>
        <v>0.84130527589630488</v>
      </c>
      <c r="P296" s="710">
        <f t="shared" si="86"/>
        <v>613.07761257914296</v>
      </c>
      <c r="Q296" s="710">
        <f t="shared" si="87"/>
        <v>596.65058970485484</v>
      </c>
      <c r="R296" s="710">
        <f t="shared" si="88"/>
        <v>584.85472145313418</v>
      </c>
      <c r="S296" s="710">
        <f t="shared" si="89"/>
        <v>577.74522603061087</v>
      </c>
      <c r="T296" s="710">
        <f t="shared" si="90"/>
        <v>575.3551680249152</v>
      </c>
    </row>
    <row r="297" spans="2:20">
      <c r="B297" s="580">
        <v>223</v>
      </c>
      <c r="C297" s="710">
        <f t="shared" si="75"/>
        <v>0.84509493930124324</v>
      </c>
      <c r="D297" s="710">
        <f t="shared" si="76"/>
        <v>1393.8886759929903</v>
      </c>
      <c r="E297" s="710">
        <f t="shared" si="77"/>
        <v>474.62100302686866</v>
      </c>
      <c r="F297" s="710">
        <f t="shared" si="78"/>
        <v>315.25698786068222</v>
      </c>
      <c r="G297" s="710">
        <f t="shared" si="79"/>
        <v>299.20581492092634</v>
      </c>
      <c r="H297" s="717">
        <f t="shared" si="80"/>
        <v>298.01070380289616</v>
      </c>
      <c r="I297" s="710">
        <f t="shared" si="81"/>
        <v>298.00861033978867</v>
      </c>
      <c r="J297" s="710">
        <f t="shared" si="82"/>
        <v>298.00720213054211</v>
      </c>
      <c r="K297" s="710">
        <f t="shared" si="83"/>
        <v>298.00639122602428</v>
      </c>
      <c r="L297" s="710">
        <f t="shared" si="84"/>
        <v>298.00612620511504</v>
      </c>
      <c r="N297" s="580">
        <v>223</v>
      </c>
      <c r="O297" s="710">
        <f t="shared" si="85"/>
        <v>0.84509493930124324</v>
      </c>
      <c r="P297" s="710">
        <f t="shared" si="86"/>
        <v>614.19457071170928</v>
      </c>
      <c r="Q297" s="710">
        <f t="shared" si="87"/>
        <v>597.78646059578523</v>
      </c>
      <c r="R297" s="710">
        <f t="shared" si="88"/>
        <v>586.00413556571709</v>
      </c>
      <c r="S297" s="710">
        <f t="shared" si="89"/>
        <v>578.90274980604693</v>
      </c>
      <c r="T297" s="710">
        <f t="shared" si="90"/>
        <v>576.51532956806523</v>
      </c>
    </row>
    <row r="298" spans="2:20">
      <c r="B298" s="580">
        <v>224</v>
      </c>
      <c r="C298" s="710">
        <f t="shared" si="75"/>
        <v>0.84888460270618149</v>
      </c>
      <c r="D298" s="710">
        <f t="shared" si="76"/>
        <v>1394.4417728752614</v>
      </c>
      <c r="E298" s="710">
        <f t="shared" si="77"/>
        <v>475.51336484991873</v>
      </c>
      <c r="F298" s="710">
        <f t="shared" si="78"/>
        <v>315.42528144348438</v>
      </c>
      <c r="G298" s="710">
        <f t="shared" si="79"/>
        <v>299.22326053034601</v>
      </c>
      <c r="H298" s="717">
        <f t="shared" si="80"/>
        <v>298.01090324878123</v>
      </c>
      <c r="I298" s="710">
        <f t="shared" si="81"/>
        <v>298.00877841016785</v>
      </c>
      <c r="J298" s="710">
        <f t="shared" si="82"/>
        <v>298.00734862987315</v>
      </c>
      <c r="K298" s="710">
        <f t="shared" si="83"/>
        <v>298.00652511343492</v>
      </c>
      <c r="L298" s="710">
        <f t="shared" si="84"/>
        <v>298.00625593659186</v>
      </c>
      <c r="N298" s="580">
        <v>224</v>
      </c>
      <c r="O298" s="710">
        <f t="shared" si="85"/>
        <v>0.84888460270618149</v>
      </c>
      <c r="P298" s="710">
        <f t="shared" si="86"/>
        <v>615.31023380055819</v>
      </c>
      <c r="Q298" s="710">
        <f t="shared" si="87"/>
        <v>598.92101451482722</v>
      </c>
      <c r="R298" s="710">
        <f t="shared" si="88"/>
        <v>587.15221700388565</v>
      </c>
      <c r="S298" s="710">
        <f t="shared" si="89"/>
        <v>580.05893150441727</v>
      </c>
      <c r="T298" s="710">
        <f t="shared" si="90"/>
        <v>577.67414597582138</v>
      </c>
    </row>
    <row r="299" spans="2:20">
      <c r="B299" s="580">
        <v>225</v>
      </c>
      <c r="C299" s="710">
        <f t="shared" si="75"/>
        <v>0.85267426611111985</v>
      </c>
      <c r="D299" s="710">
        <f t="shared" si="76"/>
        <v>1394.9877091760388</v>
      </c>
      <c r="E299" s="710">
        <f t="shared" si="77"/>
        <v>476.40447799107847</v>
      </c>
      <c r="F299" s="710">
        <f t="shared" si="78"/>
        <v>315.59424816409444</v>
      </c>
      <c r="G299" s="710">
        <f t="shared" si="79"/>
        <v>299.24086302959427</v>
      </c>
      <c r="H299" s="717">
        <f t="shared" si="80"/>
        <v>298.01110539322906</v>
      </c>
      <c r="I299" s="710">
        <f t="shared" si="81"/>
        <v>298.00894888526011</v>
      </c>
      <c r="J299" s="710">
        <f t="shared" si="82"/>
        <v>298.00749732658551</v>
      </c>
      <c r="K299" s="710">
        <f t="shared" si="83"/>
        <v>298.00666107482277</v>
      </c>
      <c r="L299" s="710">
        <f t="shared" si="84"/>
        <v>298.00638770097083</v>
      </c>
      <c r="N299" s="580">
        <v>225</v>
      </c>
      <c r="O299" s="710">
        <f t="shared" si="85"/>
        <v>0.85267426611111985</v>
      </c>
      <c r="P299" s="710">
        <f t="shared" si="86"/>
        <v>616.42460334721261</v>
      </c>
      <c r="Q299" s="710">
        <f t="shared" si="87"/>
        <v>600.05425298892828</v>
      </c>
      <c r="R299" s="710">
        <f t="shared" si="88"/>
        <v>588.29896731279325</v>
      </c>
      <c r="S299" s="710">
        <f t="shared" si="89"/>
        <v>581.21377268177707</v>
      </c>
      <c r="T299" s="710">
        <f t="shared" si="90"/>
        <v>578.83161880778482</v>
      </c>
    </row>
    <row r="300" spans="2:20">
      <c r="B300" s="580">
        <v>226</v>
      </c>
      <c r="C300" s="710">
        <f t="shared" si="75"/>
        <v>0.8564639295160581</v>
      </c>
      <c r="D300" s="710">
        <f t="shared" si="76"/>
        <v>1395.5266017991516</v>
      </c>
      <c r="E300" s="710">
        <f t="shared" si="77"/>
        <v>477.29433776476048</v>
      </c>
      <c r="F300" s="710">
        <f t="shared" si="78"/>
        <v>315.76388515946707</v>
      </c>
      <c r="G300" s="710">
        <f t="shared" si="79"/>
        <v>299.25862284383766</v>
      </c>
      <c r="H300" s="717">
        <f t="shared" si="80"/>
        <v>298.01131025831245</v>
      </c>
      <c r="I300" s="710">
        <f t="shared" si="81"/>
        <v>298.0091217862855</v>
      </c>
      <c r="J300" s="710">
        <f t="shared" si="82"/>
        <v>298.00764824126384</v>
      </c>
      <c r="K300" s="710">
        <f t="shared" si="83"/>
        <v>298.00679913038044</v>
      </c>
      <c r="L300" s="710">
        <f t="shared" si="84"/>
        <v>298.00652151831088</v>
      </c>
      <c r="N300" s="580">
        <v>226</v>
      </c>
      <c r="O300" s="710">
        <f t="shared" si="85"/>
        <v>0.8564639295160581</v>
      </c>
      <c r="P300" s="710">
        <f t="shared" si="86"/>
        <v>617.53768085145464</v>
      </c>
      <c r="Q300" s="710">
        <f t="shared" si="87"/>
        <v>601.1861775432651</v>
      </c>
      <c r="R300" s="710">
        <f t="shared" si="88"/>
        <v>589.44438803580181</v>
      </c>
      <c r="S300" s="710">
        <f t="shared" si="89"/>
        <v>582.36727489237728</v>
      </c>
      <c r="T300" s="710">
        <f t="shared" si="90"/>
        <v>579.98774962174832</v>
      </c>
    </row>
    <row r="301" spans="2:20">
      <c r="B301" s="580">
        <v>227</v>
      </c>
      <c r="C301" s="710">
        <f t="shared" si="75"/>
        <v>0.86025359292099646</v>
      </c>
      <c r="D301" s="710">
        <f t="shared" si="76"/>
        <v>1396.0585656809706</v>
      </c>
      <c r="E301" s="710">
        <f t="shared" si="77"/>
        <v>478.18293963030106</v>
      </c>
      <c r="F301" s="710">
        <f t="shared" si="78"/>
        <v>315.93418956827827</v>
      </c>
      <c r="G301" s="710">
        <f t="shared" si="79"/>
        <v>299.27654039390785</v>
      </c>
      <c r="H301" s="717">
        <f t="shared" si="80"/>
        <v>298.01151786614884</v>
      </c>
      <c r="I301" s="710">
        <f t="shared" si="81"/>
        <v>298.00929713451734</v>
      </c>
      <c r="J301" s="710">
        <f t="shared" si="82"/>
        <v>298.00780139455253</v>
      </c>
      <c r="K301" s="710">
        <f t="shared" si="83"/>
        <v>298.00693930036391</v>
      </c>
      <c r="L301" s="710">
        <f t="shared" si="84"/>
        <v>298.00665740873575</v>
      </c>
      <c r="N301" s="580">
        <v>227</v>
      </c>
      <c r="O301" s="710">
        <f t="shared" si="85"/>
        <v>0.86025359292099646</v>
      </c>
      <c r="P301" s="710">
        <f t="shared" si="86"/>
        <v>618.64946781132733</v>
      </c>
      <c r="Q301" s="710">
        <f t="shared" si="87"/>
        <v>602.31678970124619</v>
      </c>
      <c r="R301" s="710">
        <f t="shared" si="88"/>
        <v>590.58848071448358</v>
      </c>
      <c r="S301" s="710">
        <f t="shared" si="89"/>
        <v>583.51943968866692</v>
      </c>
      <c r="T301" s="710">
        <f t="shared" si="90"/>
        <v>581.14253997369849</v>
      </c>
    </row>
    <row r="302" spans="2:20">
      <c r="B302" s="580">
        <v>228</v>
      </c>
      <c r="C302" s="710">
        <f t="shared" si="75"/>
        <v>0.86404325632593471</v>
      </c>
      <c r="D302" s="710">
        <f t="shared" si="76"/>
        <v>1396.5837138236752</v>
      </c>
      <c r="E302" s="710">
        <f t="shared" si="77"/>
        <v>479.07027918931186</v>
      </c>
      <c r="F302" s="710">
        <f t="shared" si="78"/>
        <v>316.10515853108615</v>
      </c>
      <c r="G302" s="710">
        <f t="shared" si="79"/>
        <v>299.2946160963142</v>
      </c>
      <c r="H302" s="717">
        <f t="shared" si="80"/>
        <v>298.01172823889976</v>
      </c>
      <c r="I302" s="710">
        <f t="shared" si="81"/>
        <v>298.00947495128173</v>
      </c>
      <c r="J302" s="710">
        <f t="shared" si="82"/>
        <v>298.00795680715498</v>
      </c>
      <c r="K302" s="710">
        <f t="shared" si="83"/>
        <v>298.00708160509197</v>
      </c>
      <c r="L302" s="710">
        <f t="shared" si="84"/>
        <v>298.00679539243305</v>
      </c>
      <c r="N302" s="580">
        <v>228</v>
      </c>
      <c r="O302" s="710">
        <f t="shared" si="85"/>
        <v>0.86404325632593471</v>
      </c>
      <c r="P302" s="710">
        <f t="shared" si="86"/>
        <v>619.75996572313682</v>
      </c>
      <c r="Q302" s="710">
        <f t="shared" si="87"/>
        <v>603.44609098451383</v>
      </c>
      <c r="R302" s="710">
        <f t="shared" si="88"/>
        <v>591.73124688862379</v>
      </c>
      <c r="S302" s="710">
        <f t="shared" si="89"/>
        <v>584.67026862129489</v>
      </c>
      <c r="T302" s="710">
        <f t="shared" si="90"/>
        <v>582.29599141781807</v>
      </c>
    </row>
    <row r="303" spans="2:20">
      <c r="B303" s="580">
        <v>229</v>
      </c>
      <c r="C303" s="710">
        <f t="shared" si="75"/>
        <v>0.86783291973087306</v>
      </c>
      <c r="D303" s="710">
        <f t="shared" si="76"/>
        <v>1397.1021573279572</v>
      </c>
      <c r="E303" s="710">
        <f t="shared" si="77"/>
        <v>479.95635218307604</v>
      </c>
      <c r="F303" s="710">
        <f t="shared" si="78"/>
        <v>316.27678919048867</v>
      </c>
      <c r="G303" s="710">
        <f t="shared" si="79"/>
        <v>299.31285036325596</v>
      </c>
      <c r="H303" s="717">
        <f t="shared" si="80"/>
        <v>298.01194139877038</v>
      </c>
      <c r="I303" s="710">
        <f t="shared" si="81"/>
        <v>298.00965525795692</v>
      </c>
      <c r="J303" s="710">
        <f t="shared" si="82"/>
        <v>298.00811449983303</v>
      </c>
      <c r="K303" s="710">
        <f t="shared" si="83"/>
        <v>298.00722606494566</v>
      </c>
      <c r="L303" s="710">
        <f t="shared" si="84"/>
        <v>298.00693548965393</v>
      </c>
      <c r="N303" s="580">
        <v>229</v>
      </c>
      <c r="O303" s="710">
        <f t="shared" si="85"/>
        <v>0.86783291973087306</v>
      </c>
      <c r="P303" s="710">
        <f t="shared" si="86"/>
        <v>620.86917608145438</v>
      </c>
      <c r="Q303" s="710">
        <f t="shared" si="87"/>
        <v>604.57408291294598</v>
      </c>
      <c r="R303" s="710">
        <f t="shared" si="88"/>
        <v>592.87268809622219</v>
      </c>
      <c r="S303" s="710">
        <f t="shared" si="89"/>
        <v>585.81976323911249</v>
      </c>
      <c r="T303" s="710">
        <f t="shared" si="90"/>
        <v>583.44810550648765</v>
      </c>
    </row>
    <row r="304" spans="2:20">
      <c r="B304" s="580">
        <v>230</v>
      </c>
      <c r="C304" s="710">
        <f t="shared" si="75"/>
        <v>0.87162258313581131</v>
      </c>
      <c r="D304" s="710">
        <f t="shared" si="76"/>
        <v>1397.6140054251716</v>
      </c>
      <c r="E304" s="710">
        <f t="shared" si="77"/>
        <v>480.84115448999</v>
      </c>
      <c r="F304" s="710">
        <f t="shared" si="78"/>
        <v>316.44907869127775</v>
      </c>
      <c r="G304" s="710">
        <f t="shared" si="79"/>
        <v>299.33124360263486</v>
      </c>
      <c r="H304" s="717">
        <f t="shared" si="80"/>
        <v>298.01215736800862</v>
      </c>
      <c r="I304" s="710">
        <f t="shared" si="81"/>
        <v>298.00983807597288</v>
      </c>
      <c r="J304" s="710">
        <f t="shared" si="82"/>
        <v>298.00827449340613</v>
      </c>
      <c r="K304" s="710">
        <f t="shared" si="83"/>
        <v>298.00737270036745</v>
      </c>
      <c r="L304" s="710">
        <f t="shared" si="84"/>
        <v>298.00707772071229</v>
      </c>
      <c r="N304" s="580">
        <v>230</v>
      </c>
      <c r="O304" s="710">
        <f t="shared" si="85"/>
        <v>0.87162258313581131</v>
      </c>
      <c r="P304" s="710">
        <f t="shared" si="86"/>
        <v>621.9771003791185</v>
      </c>
      <c r="Q304" s="710">
        <f t="shared" si="87"/>
        <v>605.70076700465847</v>
      </c>
      <c r="R304" s="710">
        <f t="shared" si="88"/>
        <v>594.01280587349538</v>
      </c>
      <c r="S304" s="710">
        <f t="shared" si="89"/>
        <v>586.96792508917486</v>
      </c>
      <c r="T304" s="710">
        <f t="shared" si="90"/>
        <v>584.59888379028803</v>
      </c>
    </row>
    <row r="305" spans="2:20">
      <c r="B305" s="580">
        <v>231</v>
      </c>
      <c r="C305" s="710">
        <f t="shared" si="75"/>
        <v>0.87541224654074967</v>
      </c>
      <c r="D305" s="710">
        <f t="shared" si="76"/>
        <v>1398.1193655089426</v>
      </c>
      <c r="E305" s="710">
        <f t="shared" si="77"/>
        <v>481.72468212304875</v>
      </c>
      <c r="F305" s="710">
        <f t="shared" si="78"/>
        <v>316.62202418059002</v>
      </c>
      <c r="G305" s="710">
        <f t="shared" si="79"/>
        <v>299.34979621806787</v>
      </c>
      <c r="H305" s="717">
        <f t="shared" si="80"/>
        <v>298.01237616890495</v>
      </c>
      <c r="I305" s="710">
        <f t="shared" si="81"/>
        <v>298.01002342681033</v>
      </c>
      <c r="J305" s="710">
        <f t="shared" si="82"/>
        <v>298.00843680875124</v>
      </c>
      <c r="K305" s="710">
        <f t="shared" si="83"/>
        <v>298.00752153186079</v>
      </c>
      <c r="L305" s="710">
        <f t="shared" si="84"/>
        <v>298.00722210598423</v>
      </c>
      <c r="N305" s="580">
        <v>231</v>
      </c>
      <c r="O305" s="710">
        <f t="shared" si="85"/>
        <v>0.87541224654074967</v>
      </c>
      <c r="P305" s="710">
        <f t="shared" si="86"/>
        <v>623.08374010723685</v>
      </c>
      <c r="Q305" s="710">
        <f t="shared" si="87"/>
        <v>606.82614477600669</v>
      </c>
      <c r="R305" s="710">
        <f t="shared" si="88"/>
        <v>595.15160175487881</v>
      </c>
      <c r="S305" s="710">
        <f t="shared" si="89"/>
        <v>588.11475571674362</v>
      </c>
      <c r="T305" s="710">
        <f t="shared" si="90"/>
        <v>585.74832781800205</v>
      </c>
    </row>
    <row r="306" spans="2:20">
      <c r="B306" s="580">
        <v>232</v>
      </c>
      <c r="C306" s="710">
        <f t="shared" si="75"/>
        <v>0.87920190994568803</v>
      </c>
      <c r="D306" s="710">
        <f t="shared" si="76"/>
        <v>1398.6183431662357</v>
      </c>
      <c r="E306" s="710">
        <f t="shared" si="77"/>
        <v>482.60693122737433</v>
      </c>
      <c r="F306" s="710">
        <f t="shared" si="78"/>
        <v>316.7956228080543</v>
      </c>
      <c r="G306" s="710">
        <f t="shared" si="79"/>
        <v>299.36850860890002</v>
      </c>
      <c r="H306" s="717">
        <f t="shared" si="80"/>
        <v>298.01259782379157</v>
      </c>
      <c r="I306" s="710">
        <f t="shared" si="81"/>
        <v>298.01021133200061</v>
      </c>
      <c r="J306" s="710">
        <f t="shared" si="82"/>
        <v>298.00860146680168</v>
      </c>
      <c r="K306" s="710">
        <f t="shared" si="83"/>
        <v>298.00767257998956</v>
      </c>
      <c r="L306" s="710">
        <f t="shared" si="84"/>
        <v>298.00736866590745</v>
      </c>
      <c r="N306" s="580">
        <v>232</v>
      </c>
      <c r="O306" s="710">
        <f t="shared" si="85"/>
        <v>0.87920190994568803</v>
      </c>
      <c r="P306" s="710">
        <f t="shared" si="86"/>
        <v>624.18909675518819</v>
      </c>
      <c r="Q306" s="710">
        <f t="shared" si="87"/>
        <v>607.9502177415884</v>
      </c>
      <c r="R306" s="710">
        <f t="shared" si="88"/>
        <v>596.28907727302874</v>
      </c>
      <c r="S306" s="710">
        <f t="shared" si="89"/>
        <v>589.26025666528892</v>
      </c>
      <c r="T306" s="710">
        <f t="shared" si="90"/>
        <v>586.896439136617</v>
      </c>
    </row>
    <row r="307" spans="2:20">
      <c r="B307" s="580">
        <v>233</v>
      </c>
      <c r="C307" s="710">
        <f t="shared" si="75"/>
        <v>0.88299157335062628</v>
      </c>
      <c r="D307" s="710">
        <f t="shared" si="76"/>
        <v>1399.1110422079034</v>
      </c>
      <c r="E307" s="710">
        <f t="shared" si="77"/>
        <v>483.48789807778701</v>
      </c>
      <c r="F307" s="710">
        <f t="shared" si="78"/>
        <v>316.96987172593623</v>
      </c>
      <c r="G307" s="710">
        <f t="shared" si="79"/>
        <v>299.38738117021745</v>
      </c>
      <c r="H307" s="717">
        <f t="shared" si="80"/>
        <v>298.01282235504198</v>
      </c>
      <c r="I307" s="710">
        <f t="shared" si="81"/>
        <v>298.01040181312482</v>
      </c>
      <c r="J307" s="710">
        <f t="shared" si="82"/>
        <v>298.00876848854682</v>
      </c>
      <c r="K307" s="710">
        <f t="shared" si="83"/>
        <v>298.00782586537719</v>
      </c>
      <c r="L307" s="710">
        <f t="shared" si="84"/>
        <v>298.00751742098066</v>
      </c>
      <c r="N307" s="580">
        <v>233</v>
      </c>
      <c r="O307" s="710">
        <f t="shared" si="85"/>
        <v>0.88299157335062628</v>
      </c>
      <c r="P307" s="710">
        <f t="shared" si="86"/>
        <v>625.29317181062447</v>
      </c>
      <c r="Q307" s="710">
        <f t="shared" si="87"/>
        <v>609.07298741424484</v>
      </c>
      <c r="R307" s="710">
        <f t="shared" si="88"/>
        <v>597.42523395882461</v>
      </c>
      <c r="S307" s="710">
        <f t="shared" si="89"/>
        <v>590.40442947649092</v>
      </c>
      <c r="T307" s="710">
        <f t="shared" si="90"/>
        <v>588.04321929132652</v>
      </c>
    </row>
    <row r="308" spans="2:20">
      <c r="B308" s="580">
        <v>234</v>
      </c>
      <c r="C308" s="710">
        <f t="shared" si="75"/>
        <v>0.88678123675556464</v>
      </c>
      <c r="D308" s="710">
        <f t="shared" si="76"/>
        <v>1399.597564698714</v>
      </c>
      <c r="E308" s="710">
        <f t="shared" si="77"/>
        <v>484.36757907641794</v>
      </c>
      <c r="F308" s="710">
        <f t="shared" si="78"/>
        <v>317.14476808927884</v>
      </c>
      <c r="G308" s="710">
        <f t="shared" si="79"/>
        <v>299.40641429286057</v>
      </c>
      <c r="H308" s="717">
        <f t="shared" si="80"/>
        <v>298.01304978507045</v>
      </c>
      <c r="I308" s="710">
        <f t="shared" si="81"/>
        <v>298.01059489181324</v>
      </c>
      <c r="J308" s="710">
        <f t="shared" si="82"/>
        <v>298.00893789503135</v>
      </c>
      <c r="K308" s="710">
        <f t="shared" si="83"/>
        <v>298.00798140870637</v>
      </c>
      <c r="L308" s="710">
        <f t="shared" si="84"/>
        <v>298.00766839176282</v>
      </c>
      <c r="N308" s="580">
        <v>234</v>
      </c>
      <c r="O308" s="710">
        <f t="shared" si="85"/>
        <v>0.88678123675556464</v>
      </c>
      <c r="P308" s="710">
        <f t="shared" si="86"/>
        <v>626.39596675947269</v>
      </c>
      <c r="Q308" s="710">
        <f t="shared" si="87"/>
        <v>610.19445530506346</v>
      </c>
      <c r="R308" s="710">
        <f t="shared" si="88"/>
        <v>598.56007334137053</v>
      </c>
      <c r="S308" s="710">
        <f t="shared" si="89"/>
        <v>591.54727569024271</v>
      </c>
      <c r="T308" s="710">
        <f t="shared" si="90"/>
        <v>589.18866982553254</v>
      </c>
    </row>
    <row r="309" spans="2:20">
      <c r="B309" s="580">
        <v>235</v>
      </c>
      <c r="C309" s="710">
        <f t="shared" si="75"/>
        <v>0.89057090016050289</v>
      </c>
      <c r="D309" s="710">
        <f t="shared" si="76"/>
        <v>1400.0780109868722</v>
      </c>
      <c r="E309" s="710">
        <f t="shared" si="77"/>
        <v>485.2459707503632</v>
      </c>
      <c r="F309" s="710">
        <f t="shared" si="78"/>
        <v>317.32030905604108</v>
      </c>
      <c r="G309" s="710">
        <f t="shared" si="79"/>
        <v>299.42560836343728</v>
      </c>
      <c r="H309" s="717">
        <f t="shared" si="80"/>
        <v>298.01328013633133</v>
      </c>
      <c r="I309" s="710">
        <f t="shared" si="81"/>
        <v>298.01079058974477</v>
      </c>
      <c r="J309" s="710">
        <f t="shared" si="82"/>
        <v>298.00910970735492</v>
      </c>
      <c r="K309" s="710">
        <f t="shared" si="83"/>
        <v>298.0081392307182</v>
      </c>
      <c r="L309" s="710">
        <f t="shared" si="84"/>
        <v>298.00782159887257</v>
      </c>
      <c r="N309" s="580">
        <v>235</v>
      </c>
      <c r="O309" s="710">
        <f t="shared" si="85"/>
        <v>0.89057090016050289</v>
      </c>
      <c r="P309" s="710">
        <f t="shared" si="86"/>
        <v>627.49748308593723</v>
      </c>
      <c r="Q309" s="710">
        <f t="shared" si="87"/>
        <v>611.31462292337949</v>
      </c>
      <c r="R309" s="710">
        <f t="shared" si="88"/>
        <v>599.69359694799823</v>
      </c>
      <c r="S309" s="710">
        <f t="shared" si="89"/>
        <v>592.68879684465162</v>
      </c>
      <c r="T309" s="710">
        <f t="shared" si="90"/>
        <v>590.33279228084768</v>
      </c>
    </row>
    <row r="310" spans="2:20">
      <c r="B310" s="580">
        <v>236</v>
      </c>
      <c r="C310" s="710">
        <f t="shared" si="75"/>
        <v>0.89436056356544125</v>
      </c>
      <c r="D310" s="710">
        <f t="shared" si="76"/>
        <v>1400.5524797330406</v>
      </c>
      <c r="E310" s="710">
        <f t="shared" si="77"/>
        <v>486.12306974937758</v>
      </c>
      <c r="F310" s="710">
        <f t="shared" si="78"/>
        <v>317.49649178723234</v>
      </c>
      <c r="G310" s="710">
        <f t="shared" si="79"/>
        <v>299.44496376433648</v>
      </c>
      <c r="H310" s="717">
        <f t="shared" si="80"/>
        <v>298.01351343131853</v>
      </c>
      <c r="I310" s="710">
        <f t="shared" si="81"/>
        <v>298.0109889286465</v>
      </c>
      <c r="J310" s="710">
        <f t="shared" si="82"/>
        <v>298.0092839466713</v>
      </c>
      <c r="K310" s="710">
        <f t="shared" si="83"/>
        <v>298.00829935221162</v>
      </c>
      <c r="L310" s="710">
        <f t="shared" si="84"/>
        <v>298.00797706298789</v>
      </c>
      <c r="N310" s="580">
        <v>236</v>
      </c>
      <c r="O310" s="710">
        <f t="shared" si="85"/>
        <v>0.89436056356544125</v>
      </c>
      <c r="P310" s="710">
        <f t="shared" si="86"/>
        <v>628.5977222725013</v>
      </c>
      <c r="Q310" s="710">
        <f t="shared" si="87"/>
        <v>612.4334917767784</v>
      </c>
      <c r="R310" s="710">
        <f t="shared" si="88"/>
        <v>600.82580630426833</v>
      </c>
      <c r="S310" s="710">
        <f t="shared" si="89"/>
        <v>593.828994476042</v>
      </c>
      <c r="T310" s="710">
        <f t="shared" si="90"/>
        <v>591.47558819709695</v>
      </c>
    </row>
    <row r="311" spans="2:20">
      <c r="B311" s="580">
        <v>237</v>
      </c>
      <c r="C311" s="710">
        <f t="shared" si="75"/>
        <v>0.89815022697037949</v>
      </c>
      <c r="D311" s="710">
        <f t="shared" si="76"/>
        <v>1401.0210679388697</v>
      </c>
      <c r="E311" s="710">
        <f t="shared" si="77"/>
        <v>486.99887284360858</v>
      </c>
      <c r="F311" s="710">
        <f t="shared" si="78"/>
        <v>317.67331344704468</v>
      </c>
      <c r="G311" s="710">
        <f t="shared" si="79"/>
        <v>299.46448087374154</v>
      </c>
      <c r="H311" s="717">
        <f t="shared" si="80"/>
        <v>298.013749692565</v>
      </c>
      <c r="I311" s="710">
        <f t="shared" si="81"/>
        <v>298.01118993029297</v>
      </c>
      <c r="J311" s="710">
        <f t="shared" si="82"/>
        <v>298.0094606341878</v>
      </c>
      <c r="K311" s="710">
        <f t="shared" si="83"/>
        <v>298.008461794043</v>
      </c>
      <c r="L311" s="710">
        <f t="shared" si="84"/>
        <v>298.00813480484504</v>
      </c>
      <c r="N311" s="580">
        <v>237</v>
      </c>
      <c r="O311" s="710">
        <f t="shared" si="85"/>
        <v>0.89815022697037949</v>
      </c>
      <c r="P311" s="710">
        <f t="shared" si="86"/>
        <v>629.69668579992947</v>
      </c>
      <c r="Q311" s="710">
        <f t="shared" si="87"/>
        <v>613.5510633710976</v>
      </c>
      <c r="R311" s="710">
        <f t="shared" si="88"/>
        <v>601.95670293397245</v>
      </c>
      <c r="S311" s="710">
        <f t="shared" si="89"/>
        <v>594.96787011895663</v>
      </c>
      <c r="T311" s="710">
        <f t="shared" si="90"/>
        <v>592.61705911232036</v>
      </c>
    </row>
    <row r="312" spans="2:20">
      <c r="B312" s="580">
        <v>238</v>
      </c>
      <c r="C312" s="710">
        <f t="shared" si="75"/>
        <v>0.90193989037531785</v>
      </c>
      <c r="D312" s="710">
        <f t="shared" si="76"/>
        <v>1401.483870975045</v>
      </c>
      <c r="E312" s="710">
        <f t="shared" si="77"/>
        <v>487.87337692136936</v>
      </c>
      <c r="F312" s="710">
        <f t="shared" si="78"/>
        <v>317.85077120298149</v>
      </c>
      <c r="G312" s="710">
        <f t="shared" si="79"/>
        <v>299.48416006564389</v>
      </c>
      <c r="H312" s="717">
        <f t="shared" si="80"/>
        <v>298.0139889426423</v>
      </c>
      <c r="I312" s="710">
        <f t="shared" si="81"/>
        <v>298.01139361650547</v>
      </c>
      <c r="J312" s="710">
        <f t="shared" si="82"/>
        <v>298.00963979116483</v>
      </c>
      <c r="K312" s="710">
        <f t="shared" si="83"/>
        <v>298.00862657712537</v>
      </c>
      <c r="L312" s="710">
        <f t="shared" si="84"/>
        <v>298.00829484523837</v>
      </c>
      <c r="N312" s="580">
        <v>238</v>
      </c>
      <c r="O312" s="710">
        <f t="shared" si="85"/>
        <v>0.90193989037531785</v>
      </c>
      <c r="P312" s="710">
        <f t="shared" si="86"/>
        <v>630.79437514726953</v>
      </c>
      <c r="Q312" s="710">
        <f t="shared" si="87"/>
        <v>614.66733921042851</v>
      </c>
      <c r="R312" s="710">
        <f t="shared" si="88"/>
        <v>603.08628835913578</v>
      </c>
      <c r="S312" s="710">
        <f t="shared" si="89"/>
        <v>596.10542530615919</v>
      </c>
      <c r="T312" s="710">
        <f t="shared" si="90"/>
        <v>593.7572065627744</v>
      </c>
    </row>
    <row r="313" spans="2:20">
      <c r="B313" s="580">
        <v>239</v>
      </c>
      <c r="C313" s="710">
        <f t="shared" si="75"/>
        <v>0.90572955378025621</v>
      </c>
      <c r="D313" s="710">
        <f t="shared" si="76"/>
        <v>1401.9409826088599</v>
      </c>
      <c r="E313" s="710">
        <f t="shared" si="77"/>
        <v>488.74657898694954</v>
      </c>
      <c r="F313" s="710">
        <f t="shared" si="78"/>
        <v>318.0288622259838</v>
      </c>
      <c r="G313" s="710">
        <f t="shared" si="79"/>
        <v>299.50400170985688</v>
      </c>
      <c r="H313" s="717">
        <f t="shared" si="80"/>
        <v>298.01423120415967</v>
      </c>
      <c r="I313" s="710">
        <f t="shared" si="81"/>
        <v>298.01160000915195</v>
      </c>
      <c r="J313" s="710">
        <f t="shared" si="82"/>
        <v>298.00982143891508</v>
      </c>
      <c r="K313" s="710">
        <f t="shared" si="83"/>
        <v>298.00879372242775</v>
      </c>
      <c r="L313" s="710">
        <f t="shared" si="84"/>
        <v>298.00845720501951</v>
      </c>
      <c r="N313" s="580">
        <v>239</v>
      </c>
      <c r="O313" s="710">
        <f t="shared" si="85"/>
        <v>0.90572955378025621</v>
      </c>
      <c r="P313" s="710">
        <f t="shared" si="86"/>
        <v>631.89079179185421</v>
      </c>
      <c r="Q313" s="710">
        <f t="shared" si="87"/>
        <v>615.78232079711881</v>
      </c>
      <c r="R313" s="710">
        <f t="shared" si="88"/>
        <v>604.21456410001872</v>
      </c>
      <c r="S313" s="710">
        <f t="shared" si="89"/>
        <v>597.24166156863635</v>
      </c>
      <c r="T313" s="710">
        <f t="shared" si="90"/>
        <v>594.89603208293431</v>
      </c>
    </row>
    <row r="314" spans="2:20">
      <c r="B314" s="580">
        <v>240</v>
      </c>
      <c r="C314" s="710">
        <f t="shared" si="75"/>
        <v>0.90951921718519446</v>
      </c>
      <c r="D314" s="710">
        <f t="shared" si="76"/>
        <v>1402.3924950313219</v>
      </c>
      <c r="E314" s="710">
        <f t="shared" si="77"/>
        <v>489.61847615846426</v>
      </c>
      <c r="F314" s="710">
        <f t="shared" si="78"/>
        <v>318.20758369055346</v>
      </c>
      <c r="G314" s="710">
        <f t="shared" si="79"/>
        <v>299.52400617202983</v>
      </c>
      <c r="H314" s="717">
        <f t="shared" si="80"/>
        <v>298.01447649976399</v>
      </c>
      <c r="I314" s="710">
        <f t="shared" si="81"/>
        <v>298.01180913014593</v>
      </c>
      <c r="J314" s="710">
        <f t="shared" si="82"/>
        <v>298.01000559880322</v>
      </c>
      <c r="K314" s="710">
        <f t="shared" si="83"/>
        <v>298.00896325097466</v>
      </c>
      <c r="L314" s="710">
        <f t="shared" si="84"/>
        <v>298.00862190509673</v>
      </c>
      <c r="N314" s="580">
        <v>240</v>
      </c>
      <c r="O314" s="710">
        <f t="shared" si="85"/>
        <v>0.90951921718519446</v>
      </c>
      <c r="P314" s="710">
        <f t="shared" si="86"/>
        <v>632.98593720930353</v>
      </c>
      <c r="Q314" s="710">
        <f t="shared" si="87"/>
        <v>616.89600963177406</v>
      </c>
      <c r="R314" s="710">
        <f t="shared" si="88"/>
        <v>605.34153167511897</v>
      </c>
      <c r="S314" s="710">
        <f t="shared" si="89"/>
        <v>598.37658043559941</v>
      </c>
      <c r="T314" s="710">
        <f t="shared" si="90"/>
        <v>596.0335372054966</v>
      </c>
    </row>
    <row r="315" spans="2:20">
      <c r="B315" s="580">
        <v>241</v>
      </c>
      <c r="C315" s="710">
        <f t="shared" si="75"/>
        <v>0.91330888059013282</v>
      </c>
      <c r="D315" s="710">
        <f t="shared" si="76"/>
        <v>1402.8384988837993</v>
      </c>
      <c r="E315" s="710">
        <f t="shared" si="77"/>
        <v>490.4890656657397</v>
      </c>
      <c r="F315" s="710">
        <f t="shared" si="78"/>
        <v>318.3869327748734</v>
      </c>
      <c r="G315" s="710">
        <f t="shared" si="79"/>
        <v>299.5441738136617</v>
      </c>
      <c r="H315" s="717">
        <f t="shared" si="80"/>
        <v>298.0147248521389</v>
      </c>
      <c r="I315" s="710">
        <f t="shared" si="81"/>
        <v>298.01202100144616</v>
      </c>
      <c r="J315" s="710">
        <f t="shared" si="82"/>
        <v>298.01019229224505</v>
      </c>
      <c r="K315" s="710">
        <f t="shared" si="83"/>
        <v>298.00913518384561</v>
      </c>
      <c r="L315" s="710">
        <f t="shared" si="84"/>
        <v>298.00878896643445</v>
      </c>
      <c r="N315" s="580">
        <v>241</v>
      </c>
      <c r="O315" s="710">
        <f t="shared" si="85"/>
        <v>0.91330888059013282</v>
      </c>
      <c r="P315" s="710">
        <f t="shared" si="86"/>
        <v>634.07981287352652</v>
      </c>
      <c r="Q315" s="710">
        <f t="shared" si="87"/>
        <v>618.00840721326017</v>
      </c>
      <c r="R315" s="710">
        <f t="shared" si="88"/>
        <v>606.46719260117368</v>
      </c>
      <c r="S315" s="710">
        <f t="shared" si="89"/>
        <v>599.51018343448709</v>
      </c>
      <c r="T315" s="710">
        <f t="shared" si="90"/>
        <v>597.16972346138016</v>
      </c>
    </row>
    <row r="316" spans="2:20">
      <c r="B316" s="580">
        <v>242</v>
      </c>
      <c r="C316" s="710">
        <f t="shared" si="75"/>
        <v>0.91709854399507107</v>
      </c>
      <c r="D316" s="710">
        <f t="shared" si="76"/>
        <v>1403.2790832842186</v>
      </c>
      <c r="E316" s="710">
        <f t="shared" si="77"/>
        <v>491.35834484823545</v>
      </c>
      <c r="F316" s="710">
        <f t="shared" si="78"/>
        <v>318.56690666092538</v>
      </c>
      <c r="G316" s="710">
        <f t="shared" si="79"/>
        <v>299.56450499211536</v>
      </c>
      <c r="H316" s="717">
        <f t="shared" si="80"/>
        <v>298.01497628400432</v>
      </c>
      <c r="I316" s="710">
        <f t="shared" si="81"/>
        <v>298.01223564505597</v>
      </c>
      <c r="J316" s="710">
        <f t="shared" si="82"/>
        <v>298.01038154070716</v>
      </c>
      <c r="K316" s="710">
        <f t="shared" si="83"/>
        <v>298.00930954217438</v>
      </c>
      <c r="L316" s="710">
        <f t="shared" si="84"/>
        <v>298.00895841005251</v>
      </c>
      <c r="N316" s="580">
        <v>242</v>
      </c>
      <c r="O316" s="710">
        <f t="shared" si="85"/>
        <v>0.91709854399507107</v>
      </c>
      <c r="P316" s="710">
        <f t="shared" si="86"/>
        <v>635.17242025672329</v>
      </c>
      <c r="Q316" s="710">
        <f t="shared" si="87"/>
        <v>619.11951503870534</v>
      </c>
      <c r="R316" s="710">
        <f t="shared" si="88"/>
        <v>607.59154839316147</v>
      </c>
      <c r="S316" s="710">
        <f t="shared" si="89"/>
        <v>600.64247209096652</v>
      </c>
      <c r="T316" s="710">
        <f t="shared" si="90"/>
        <v>598.30459237972934</v>
      </c>
    </row>
    <row r="317" spans="2:20">
      <c r="B317" s="580">
        <v>243</v>
      </c>
      <c r="C317" s="710">
        <f t="shared" si="75"/>
        <v>0.92088820740000943</v>
      </c>
      <c r="D317" s="710">
        <f t="shared" si="76"/>
        <v>1403.7143358528172</v>
      </c>
      <c r="E317" s="710">
        <f t="shared" si="77"/>
        <v>492.2263111530026</v>
      </c>
      <c r="F317" s="710">
        <f t="shared" si="78"/>
        <v>318.74750253460508</v>
      </c>
      <c r="G317" s="710">
        <f t="shared" si="79"/>
        <v>299.58500006063201</v>
      </c>
      <c r="H317" s="717">
        <f t="shared" si="80"/>
        <v>298.01523081811592</v>
      </c>
      <c r="I317" s="710">
        <f t="shared" si="81"/>
        <v>298.01245308302282</v>
      </c>
      <c r="J317" s="710">
        <f t="shared" si="82"/>
        <v>298.01057336570597</v>
      </c>
      <c r="K317" s="710">
        <f t="shared" si="83"/>
        <v>298.00948634714831</v>
      </c>
      <c r="L317" s="710">
        <f t="shared" si="84"/>
        <v>298.00913025702579</v>
      </c>
      <c r="N317" s="580">
        <v>243</v>
      </c>
      <c r="O317" s="710">
        <f t="shared" si="85"/>
        <v>0.92088820740000943</v>
      </c>
      <c r="P317" s="710">
        <f t="shared" si="86"/>
        <v>636.26376082938725</v>
      </c>
      <c r="Q317" s="710">
        <f t="shared" si="87"/>
        <v>620.22933460350146</v>
      </c>
      <c r="R317" s="710">
        <f t="shared" si="88"/>
        <v>608.71460056430431</v>
      </c>
      <c r="S317" s="710">
        <f t="shared" si="89"/>
        <v>601.77344792893655</v>
      </c>
      <c r="T317" s="710">
        <f t="shared" si="90"/>
        <v>599.43814548791522</v>
      </c>
    </row>
    <row r="318" spans="2:20">
      <c r="B318" s="580">
        <v>244</v>
      </c>
      <c r="C318" s="710">
        <f t="shared" si="75"/>
        <v>0.92467787080494768</v>
      </c>
      <c r="D318" s="710">
        <f t="shared" si="76"/>
        <v>1404.1443427374602</v>
      </c>
      <c r="E318" s="710">
        <f t="shared" si="77"/>
        <v>493.09296213267658</v>
      </c>
      <c r="F318" s="710">
        <f t="shared" si="78"/>
        <v>318.92871758583419</v>
      </c>
      <c r="G318" s="710">
        <f t="shared" si="79"/>
        <v>299.60565936834513</v>
      </c>
      <c r="H318" s="717">
        <f t="shared" si="80"/>
        <v>298.01548847726463</v>
      </c>
      <c r="I318" s="710">
        <f t="shared" si="81"/>
        <v>298.01267333743766</v>
      </c>
      <c r="J318" s="710">
        <f t="shared" si="82"/>
        <v>298.01076778880758</v>
      </c>
      <c r="K318" s="710">
        <f t="shared" si="83"/>
        <v>298.00966562000798</v>
      </c>
      <c r="L318" s="710">
        <f t="shared" si="84"/>
        <v>298.00930452848348</v>
      </c>
      <c r="N318" s="580">
        <v>244</v>
      </c>
      <c r="O318" s="710">
        <f t="shared" si="85"/>
        <v>0.92467787080494768</v>
      </c>
      <c r="P318" s="710">
        <f t="shared" si="86"/>
        <v>637.35383606030655</v>
      </c>
      <c r="Q318" s="710">
        <f t="shared" si="87"/>
        <v>621.33786740130711</v>
      </c>
      <c r="R318" s="710">
        <f t="shared" si="88"/>
        <v>609.83635062606982</v>
      </c>
      <c r="S318" s="710">
        <f t="shared" si="89"/>
        <v>602.90311247052864</v>
      </c>
      <c r="T318" s="710">
        <f t="shared" si="90"/>
        <v>600.57038431153831</v>
      </c>
    </row>
    <row r="319" spans="2:20">
      <c r="B319" s="580">
        <v>245</v>
      </c>
      <c r="C319" s="710">
        <f t="shared" si="75"/>
        <v>0.92846753420988604</v>
      </c>
      <c r="D319" s="710">
        <f t="shared" si="76"/>
        <v>1404.5691886385309</v>
      </c>
      <c r="E319" s="710">
        <f t="shared" si="77"/>
        <v>493.95829544350522</v>
      </c>
      <c r="F319" s="710">
        <f t="shared" si="78"/>
        <v>319.11054900867026</v>
      </c>
      <c r="G319" s="710">
        <f t="shared" si="79"/>
        <v>299.62648326029523</v>
      </c>
      <c r="H319" s="717">
        <f t="shared" si="80"/>
        <v>298.01574928427607</v>
      </c>
      <c r="I319" s="710">
        <f t="shared" si="81"/>
        <v>298.01289643043441</v>
      </c>
      <c r="J319" s="710">
        <f t="shared" si="82"/>
        <v>298.01096483162695</v>
      </c>
      <c r="K319" s="710">
        <f t="shared" si="83"/>
        <v>298.00984738204647</v>
      </c>
      <c r="L319" s="710">
        <f t="shared" si="84"/>
        <v>298.00948124560836</v>
      </c>
      <c r="N319" s="580">
        <v>245</v>
      </c>
      <c r="O319" s="710">
        <f t="shared" si="85"/>
        <v>0.92846753420988604</v>
      </c>
      <c r="P319" s="710">
        <f t="shared" si="86"/>
        <v>638.4426474165665</v>
      </c>
      <c r="Q319" s="710">
        <f t="shared" si="87"/>
        <v>622.44511492404877</v>
      </c>
      <c r="R319" s="710">
        <f t="shared" si="88"/>
        <v>610.95680008817305</v>
      </c>
      <c r="S319" s="710">
        <f t="shared" si="89"/>
        <v>604.03146723610962</v>
      </c>
      <c r="T319" s="710">
        <f t="shared" si="90"/>
        <v>601.70131037442991</v>
      </c>
    </row>
    <row r="320" spans="2:20">
      <c r="B320" s="580">
        <v>246</v>
      </c>
      <c r="C320" s="710">
        <f t="shared" si="75"/>
        <v>0.93225719761482428</v>
      </c>
      <c r="D320" s="710">
        <f t="shared" si="76"/>
        <v>1404.9889568333972</v>
      </c>
      <c r="E320" s="710">
        <f t="shared" si="77"/>
        <v>494.82230884341027</v>
      </c>
      <c r="F320" s="710">
        <f t="shared" si="78"/>
        <v>319.29299400141383</v>
      </c>
      <c r="G320" s="710">
        <f t="shared" si="79"/>
        <v>299.64747207744415</v>
      </c>
      <c r="H320" s="717">
        <f t="shared" si="80"/>
        <v>298.01601326201006</v>
      </c>
      <c r="I320" s="710">
        <f t="shared" si="81"/>
        <v>298.01312238418927</v>
      </c>
      <c r="J320" s="710">
        <f t="shared" si="82"/>
        <v>298.01116451582732</v>
      </c>
      <c r="K320" s="710">
        <f t="shared" si="83"/>
        <v>298.01003165460867</v>
      </c>
      <c r="L320" s="710">
        <f t="shared" si="84"/>
        <v>298.00966042963637</v>
      </c>
      <c r="N320" s="580">
        <v>246</v>
      </c>
      <c r="O320" s="710">
        <f t="shared" si="85"/>
        <v>0.93225719761482428</v>
      </c>
      <c r="P320" s="710">
        <f t="shared" si="86"/>
        <v>639.53019636355145</v>
      </c>
      <c r="Q320" s="710">
        <f t="shared" si="87"/>
        <v>623.55107866192316</v>
      </c>
      <c r="R320" s="710">
        <f t="shared" si="88"/>
        <v>612.07595045857875</v>
      </c>
      <c r="S320" s="710">
        <f t="shared" si="89"/>
        <v>605.15851374428382</v>
      </c>
      <c r="T320" s="710">
        <f t="shared" si="90"/>
        <v>602.83092519865465</v>
      </c>
    </row>
    <row r="321" spans="2:20">
      <c r="B321" s="580">
        <v>247</v>
      </c>
      <c r="C321" s="710">
        <f t="shared" si="75"/>
        <v>0.93604686101976264</v>
      </c>
      <c r="D321" s="710">
        <f t="shared" si="76"/>
        <v>1405.4037292004662</v>
      </c>
      <c r="E321" s="710">
        <f t="shared" si="77"/>
        <v>495.68500019008252</v>
      </c>
      <c r="F321" s="710">
        <f t="shared" si="78"/>
        <v>319.47604976671312</v>
      </c>
      <c r="G321" s="710">
        <f t="shared" si="79"/>
        <v>299.6686261566897</v>
      </c>
      <c r="H321" s="717">
        <f t="shared" si="80"/>
        <v>298.01628043335995</v>
      </c>
      <c r="I321" s="710">
        <f t="shared" si="81"/>
        <v>298.01335122092041</v>
      </c>
      <c r="J321" s="710">
        <f t="shared" si="82"/>
        <v>298.01136686311975</v>
      </c>
      <c r="K321" s="710">
        <f t="shared" si="83"/>
        <v>298.01021845909094</v>
      </c>
      <c r="L321" s="710">
        <f t="shared" si="84"/>
        <v>298.00984210185607</v>
      </c>
      <c r="N321" s="580">
        <v>247</v>
      </c>
      <c r="O321" s="710">
        <f t="shared" si="85"/>
        <v>0.93604686101976264</v>
      </c>
      <c r="P321" s="710">
        <f t="shared" si="86"/>
        <v>640.61648436494681</v>
      </c>
      <c r="Q321" s="710">
        <f t="shared" si="87"/>
        <v>624.65576010339942</v>
      </c>
      <c r="R321" s="710">
        <f t="shared" si="88"/>
        <v>613.19380324350311</v>
      </c>
      <c r="S321" s="710">
        <f t="shared" si="89"/>
        <v>606.28425351189435</v>
      </c>
      <c r="T321" s="710">
        <f t="shared" si="90"/>
        <v>603.95923030451263</v>
      </c>
    </row>
    <row r="322" spans="2:20">
      <c r="B322" s="580">
        <v>248</v>
      </c>
      <c r="C322" s="710">
        <f t="shared" si="75"/>
        <v>0.939836524424701</v>
      </c>
      <c r="D322" s="710">
        <f t="shared" si="76"/>
        <v>1405.8135862428303</v>
      </c>
      <c r="E322" s="710">
        <f t="shared" si="77"/>
        <v>496.54636743910993</v>
      </c>
      <c r="F322" s="710">
        <f t="shared" si="78"/>
        <v>319.65971351166604</v>
      </c>
      <c r="G322" s="710">
        <f t="shared" si="79"/>
        <v>299.68994583088039</v>
      </c>
      <c r="H322" s="717">
        <f t="shared" si="80"/>
        <v>298.01655082125228</v>
      </c>
      <c r="I322" s="710">
        <f t="shared" si="81"/>
        <v>298.01358296288714</v>
      </c>
      <c r="J322" s="710">
        <f t="shared" si="82"/>
        <v>298.01157189526248</v>
      </c>
      <c r="K322" s="710">
        <f t="shared" si="83"/>
        <v>298.0104078169403</v>
      </c>
      <c r="L322" s="710">
        <f t="shared" si="84"/>
        <v>298.01002628360783</v>
      </c>
      <c r="N322" s="580">
        <v>248</v>
      </c>
      <c r="O322" s="710">
        <f t="shared" si="85"/>
        <v>0.939836524424701</v>
      </c>
      <c r="P322" s="710">
        <f t="shared" si="86"/>
        <v>641.70151288274076</v>
      </c>
      <c r="Q322" s="710">
        <f t="shared" si="87"/>
        <v>625.75916073522058</v>
      </c>
      <c r="R322" s="710">
        <f t="shared" si="88"/>
        <v>614.31035994741637</v>
      </c>
      <c r="S322" s="710">
        <f t="shared" si="89"/>
        <v>607.40868805402613</v>
      </c>
      <c r="T322" s="710">
        <f t="shared" si="90"/>
        <v>605.0862272105411</v>
      </c>
    </row>
    <row r="323" spans="2:20">
      <c r="B323" s="580">
        <v>249</v>
      </c>
      <c r="C323" s="710">
        <f t="shared" si="75"/>
        <v>0.94362618782963925</v>
      </c>
      <c r="D323" s="710">
        <f t="shared" si="76"/>
        <v>1406.2186071115148</v>
      </c>
      <c r="E323" s="710">
        <f t="shared" si="77"/>
        <v>497.40640864213771</v>
      </c>
      <c r="F323" s="710">
        <f t="shared" si="78"/>
        <v>319.84398244792015</v>
      </c>
      <c r="G323" s="710">
        <f t="shared" si="79"/>
        <v>299.71143142883011</v>
      </c>
      <c r="H323" s="717">
        <f t="shared" si="80"/>
        <v>298.01682444864616</v>
      </c>
      <c r="I323" s="710">
        <f t="shared" si="81"/>
        <v>298.01381763238953</v>
      </c>
      <c r="J323" s="710">
        <f t="shared" si="82"/>
        <v>298.01177963406025</v>
      </c>
      <c r="K323" s="710">
        <f t="shared" si="83"/>
        <v>298.01059974965409</v>
      </c>
      <c r="L323" s="710">
        <f t="shared" si="84"/>
        <v>298.01021299628354</v>
      </c>
      <c r="N323" s="580">
        <v>249</v>
      </c>
      <c r="O323" s="710">
        <f t="shared" si="85"/>
        <v>0.94362618782963925</v>
      </c>
      <c r="P323" s="710">
        <f t="shared" si="86"/>
        <v>642.78528337722639</v>
      </c>
      <c r="Q323" s="710">
        <f t="shared" si="87"/>
        <v>626.86128204240606</v>
      </c>
      <c r="R323" s="710">
        <f t="shared" si="88"/>
        <v>615.42562207304377</v>
      </c>
      <c r="S323" s="710">
        <f t="shared" si="89"/>
        <v>608.53181888400718</v>
      </c>
      <c r="T323" s="710">
        <f t="shared" si="90"/>
        <v>606.21191743351653</v>
      </c>
    </row>
    <row r="324" spans="2:20">
      <c r="B324" s="580">
        <v>250</v>
      </c>
      <c r="C324" s="710">
        <f t="shared" si="75"/>
        <v>0.94741585123457761</v>
      </c>
      <c r="D324" s="710">
        <f t="shared" si="76"/>
        <v>1406.6188696283298</v>
      </c>
      <c r="E324" s="710">
        <f t="shared" si="77"/>
        <v>498.2651219450604</v>
      </c>
      <c r="F324" s="710">
        <f t="shared" si="78"/>
        <v>320.0288537917699</v>
      </c>
      <c r="G324" s="710">
        <f t="shared" si="79"/>
        <v>299.73308327533317</v>
      </c>
      <c r="H324" s="717">
        <f t="shared" si="80"/>
        <v>298.01710133853271</v>
      </c>
      <c r="I324" s="710">
        <f t="shared" si="81"/>
        <v>298.01405525176784</v>
      </c>
      <c r="J324" s="710">
        <f t="shared" si="82"/>
        <v>298.01199010136395</v>
      </c>
      <c r="K324" s="710">
        <f t="shared" si="83"/>
        <v>298.01079427877897</v>
      </c>
      <c r="L324" s="710">
        <f t="shared" si="84"/>
        <v>298.01040226132574</v>
      </c>
      <c r="N324" s="580">
        <v>250</v>
      </c>
      <c r="O324" s="710">
        <f t="shared" si="85"/>
        <v>0.94741585123457761</v>
      </c>
      <c r="P324" s="710">
        <f t="shared" si="86"/>
        <v>643.86779730700368</v>
      </c>
      <c r="Q324" s="710">
        <f t="shared" si="87"/>
        <v>627.96212550825351</v>
      </c>
      <c r="R324" s="710">
        <f t="shared" si="88"/>
        <v>616.53959112136863</v>
      </c>
      <c r="S324" s="710">
        <f t="shared" si="89"/>
        <v>609.65364751341065</v>
      </c>
      <c r="T324" s="710">
        <f t="shared" si="90"/>
        <v>607.33630248845714</v>
      </c>
    </row>
    <row r="325" spans="2:20">
      <c r="B325" s="580">
        <v>251</v>
      </c>
      <c r="C325" s="710">
        <f t="shared" si="75"/>
        <v>0.95120551463951586</v>
      </c>
      <c r="D325" s="710">
        <f t="shared" si="76"/>
        <v>1407.0144503083377</v>
      </c>
      <c r="E325" s="710">
        <f t="shared" si="77"/>
        <v>499.12250558624515</v>
      </c>
      <c r="F325" s="710">
        <f t="shared" si="78"/>
        <v>320.21432476425167</v>
      </c>
      <c r="G325" s="710">
        <f t="shared" si="79"/>
        <v>299.75490169117921</v>
      </c>
      <c r="H325" s="717">
        <f t="shared" si="80"/>
        <v>298.01738151393465</v>
      </c>
      <c r="I325" s="710">
        <f t="shared" si="81"/>
        <v>298.0142958434019</v>
      </c>
      <c r="J325" s="710">
        <f t="shared" si="82"/>
        <v>298.01220331906984</v>
      </c>
      <c r="K325" s="710">
        <f t="shared" si="83"/>
        <v>298.01099142591085</v>
      </c>
      <c r="L325" s="710">
        <f t="shared" si="84"/>
        <v>298.01059410022714</v>
      </c>
      <c r="N325" s="580">
        <v>251</v>
      </c>
      <c r="O325" s="710">
        <f t="shared" si="85"/>
        <v>0.95120551463951586</v>
      </c>
      <c r="P325" s="710">
        <f t="shared" si="86"/>
        <v>644.94905612898162</v>
      </c>
      <c r="Q325" s="710">
        <f t="shared" si="87"/>
        <v>629.0616926143407</v>
      </c>
      <c r="R325" s="710">
        <f t="shared" si="88"/>
        <v>617.65226859163408</v>
      </c>
      <c r="S325" s="710">
        <f t="shared" si="89"/>
        <v>610.77417545205765</v>
      </c>
      <c r="T325" s="710">
        <f t="shared" si="90"/>
        <v>608.4593838886243</v>
      </c>
    </row>
    <row r="326" spans="2:20">
      <c r="B326" s="580">
        <v>252</v>
      </c>
      <c r="C326" s="710">
        <f t="shared" si="75"/>
        <v>0.95499517804445422</v>
      </c>
      <c r="D326" s="710">
        <f t="shared" si="76"/>
        <v>1407.4054243819394</v>
      </c>
      <c r="E326" s="710">
        <f t="shared" si="77"/>
        <v>499.97855789478535</v>
      </c>
      <c r="F326" s="710">
        <f t="shared" si="78"/>
        <v>320.40039259123677</v>
      </c>
      <c r="G326" s="710">
        <f t="shared" si="79"/>
        <v>299.77688699316798</v>
      </c>
      <c r="H326" s="717">
        <f t="shared" si="80"/>
        <v>298.01766499790557</v>
      </c>
      <c r="I326" s="710">
        <f t="shared" si="81"/>
        <v>298.01453942971062</v>
      </c>
      <c r="J326" s="710">
        <f t="shared" si="82"/>
        <v>298.01241930911908</v>
      </c>
      <c r="K326" s="710">
        <f t="shared" si="83"/>
        <v>298.01119121269392</v>
      </c>
      <c r="L326" s="710">
        <f t="shared" si="84"/>
        <v>298.01078853453015</v>
      </c>
      <c r="N326" s="580">
        <v>252</v>
      </c>
      <c r="O326" s="710">
        <f t="shared" si="85"/>
        <v>0.95499517804445422</v>
      </c>
      <c r="P326" s="710">
        <f t="shared" si="86"/>
        <v>646.02906129838004</v>
      </c>
      <c r="Q326" s="710">
        <f t="shared" si="87"/>
        <v>630.15998484052773</v>
      </c>
      <c r="R326" s="710">
        <f t="shared" si="88"/>
        <v>618.76365598134475</v>
      </c>
      <c r="S326" s="710">
        <f t="shared" si="89"/>
        <v>611.89340420801841</v>
      </c>
      <c r="T326" s="710">
        <f t="shared" si="90"/>
        <v>609.58116314552478</v>
      </c>
    </row>
    <row r="327" spans="2:20">
      <c r="B327" s="580">
        <v>253</v>
      </c>
      <c r="C327" s="710">
        <f t="shared" si="75"/>
        <v>0.95878484144939247</v>
      </c>
      <c r="D327" s="710">
        <f t="shared" si="76"/>
        <v>1407.7918658165866</v>
      </c>
      <c r="E327" s="710">
        <f t="shared" si="77"/>
        <v>500.83327728878498</v>
      </c>
      <c r="F327" s="710">
        <f t="shared" si="78"/>
        <v>320.58705450352147</v>
      </c>
      <c r="G327" s="710">
        <f t="shared" si="79"/>
        <v>299.79903949412454</v>
      </c>
      <c r="H327" s="717">
        <f t="shared" si="80"/>
        <v>298.01795181352975</v>
      </c>
      <c r="I327" s="710">
        <f t="shared" si="81"/>
        <v>298.01478603315149</v>
      </c>
      <c r="J327" s="710">
        <f t="shared" si="82"/>
        <v>298.01263809349729</v>
      </c>
      <c r="K327" s="710">
        <f t="shared" si="83"/>
        <v>298.0113936608202</v>
      </c>
      <c r="L327" s="710">
        <f t="shared" si="84"/>
        <v>298.01098558582618</v>
      </c>
      <c r="N327" s="580">
        <v>253</v>
      </c>
      <c r="O327" s="710">
        <f t="shared" si="85"/>
        <v>0.95878484144939247</v>
      </c>
      <c r="P327" s="710">
        <f t="shared" si="86"/>
        <v>647.1078142687312</v>
      </c>
      <c r="Q327" s="710">
        <f t="shared" si="87"/>
        <v>631.2570036649588</v>
      </c>
      <c r="R327" s="710">
        <f t="shared" si="88"/>
        <v>619.87375478626905</v>
      </c>
      <c r="S327" s="710">
        <f t="shared" si="89"/>
        <v>613.01133528761466</v>
      </c>
      <c r="T327" s="710">
        <f t="shared" si="90"/>
        <v>610.70164176891319</v>
      </c>
    </row>
    <row r="328" spans="2:20">
      <c r="B328" s="580">
        <v>254</v>
      </c>
      <c r="C328" s="710">
        <f t="shared" si="75"/>
        <v>0.96257450485433083</v>
      </c>
      <c r="D328" s="710">
        <f t="shared" si="76"/>
        <v>1408.1738473381279</v>
      </c>
      <c r="E328" s="710">
        <f t="shared" si="77"/>
        <v>501.68666227367186</v>
      </c>
      <c r="F328" s="710">
        <f t="shared" si="78"/>
        <v>320.77430773691572</v>
      </c>
      <c r="G328" s="710">
        <f t="shared" si="79"/>
        <v>299.82135950291462</v>
      </c>
      <c r="H328" s="717">
        <f t="shared" si="80"/>
        <v>298.01824198392137</v>
      </c>
      <c r="I328" s="710">
        <f t="shared" si="81"/>
        <v>298.0150356762199</v>
      </c>
      <c r="J328" s="710">
        <f t="shared" si="82"/>
        <v>298.01285969423373</v>
      </c>
      <c r="K328" s="710">
        <f t="shared" si="83"/>
        <v>298.01159879202919</v>
      </c>
      <c r="L328" s="710">
        <f t="shared" si="84"/>
        <v>298.011185275755</v>
      </c>
      <c r="N328" s="580">
        <v>254</v>
      </c>
      <c r="O328" s="710">
        <f t="shared" si="85"/>
        <v>0.96257450485433083</v>
      </c>
      <c r="P328" s="710">
        <f t="shared" si="86"/>
        <v>648.1853164918823</v>
      </c>
      <c r="Q328" s="710">
        <f t="shared" si="87"/>
        <v>632.35275056406431</v>
      </c>
      <c r="R328" s="710">
        <f t="shared" si="88"/>
        <v>620.98256650044118</v>
      </c>
      <c r="S328" s="710">
        <f t="shared" si="89"/>
        <v>614.12797019542188</v>
      </c>
      <c r="T328" s="710">
        <f t="shared" si="90"/>
        <v>611.82082126679313</v>
      </c>
    </row>
    <row r="329" spans="2:20">
      <c r="B329" s="580">
        <v>255</v>
      </c>
      <c r="C329" s="710">
        <f t="shared" si="75"/>
        <v>0.96636416825926907</v>
      </c>
      <c r="D329" s="710">
        <f t="shared" si="76"/>
        <v>1408.5514404517917</v>
      </c>
      <c r="E329" s="710">
        <f t="shared" si="77"/>
        <v>502.53871144054062</v>
      </c>
      <c r="F329" s="710">
        <f t="shared" si="78"/>
        <v>320.96214953232908</v>
      </c>
      <c r="G329" s="710">
        <f t="shared" si="79"/>
        <v>299.84384732445955</v>
      </c>
      <c r="H329" s="717">
        <f t="shared" si="80"/>
        <v>298.01853553222406</v>
      </c>
      <c r="I329" s="710">
        <f t="shared" si="81"/>
        <v>298.01528838144861</v>
      </c>
      <c r="J329" s="710">
        <f t="shared" si="82"/>
        <v>298.01308413340098</v>
      </c>
      <c r="K329" s="710">
        <f t="shared" si="83"/>
        <v>298.0118066281068</v>
      </c>
      <c r="L329" s="710">
        <f t="shared" si="84"/>
        <v>298.01138762600431</v>
      </c>
      <c r="N329" s="580">
        <v>255</v>
      </c>
      <c r="O329" s="710">
        <f t="shared" si="85"/>
        <v>0.96636416825926907</v>
      </c>
      <c r="P329" s="710">
        <f t="shared" si="86"/>
        <v>649.26156941799729</v>
      </c>
      <c r="Q329" s="710">
        <f t="shared" si="87"/>
        <v>633.44722701256273</v>
      </c>
      <c r="R329" s="710">
        <f t="shared" si="88"/>
        <v>622.09009261616313</v>
      </c>
      <c r="S329" s="710">
        <f t="shared" si="89"/>
        <v>615.2433104342706</v>
      </c>
      <c r="T329" s="710">
        <f t="shared" si="90"/>
        <v>612.9387031454205</v>
      </c>
    </row>
    <row r="330" spans="2:20">
      <c r="B330" s="580">
        <v>256</v>
      </c>
      <c r="C330" s="710">
        <f t="shared" si="75"/>
        <v>0.97015383166420743</v>
      </c>
      <c r="D330" s="710">
        <f t="shared" si="76"/>
        <v>1408.9247154628156</v>
      </c>
      <c r="E330" s="710">
        <f t="shared" si="77"/>
        <v>503.38942346452416</v>
      </c>
      <c r="F330" s="710">
        <f t="shared" si="78"/>
        <v>321.1505771358548</v>
      </c>
      <c r="G330" s="710">
        <f t="shared" si="79"/>
        <v>299.86650325975171</v>
      </c>
      <c r="H330" s="717">
        <f t="shared" si="80"/>
        <v>298.0188324816105</v>
      </c>
      <c r="I330" s="710">
        <f t="shared" si="81"/>
        <v>298.0155441714075</v>
      </c>
      <c r="J330" s="710">
        <f t="shared" si="82"/>
        <v>298.0133114331141</v>
      </c>
      <c r="K330" s="710">
        <f t="shared" si="83"/>
        <v>298.01201719088533</v>
      </c>
      <c r="L330" s="710">
        <f t="shared" si="84"/>
        <v>298.0115926583091</v>
      </c>
      <c r="N330" s="580">
        <v>256</v>
      </c>
      <c r="O330" s="710">
        <f t="shared" si="85"/>
        <v>0.97015383166420743</v>
      </c>
      <c r="P330" s="710">
        <f t="shared" si="86"/>
        <v>650.33657449555847</v>
      </c>
      <c r="Q330" s="710">
        <f t="shared" si="87"/>
        <v>634.54043448346295</v>
      </c>
      <c r="R330" s="710">
        <f t="shared" si="88"/>
        <v>623.19633462400657</v>
      </c>
      <c r="S330" s="710">
        <f t="shared" si="89"/>
        <v>616.35735750524952</v>
      </c>
      <c r="T330" s="710">
        <f t="shared" si="90"/>
        <v>614.05528890930407</v>
      </c>
    </row>
    <row r="331" spans="2:20">
      <c r="B331" s="580">
        <v>257</v>
      </c>
      <c r="C331" s="710">
        <f t="shared" ref="C331:C394" si="91">$C$73*B331</f>
        <v>0.97394349506914579</v>
      </c>
      <c r="D331" s="710">
        <f t="shared" ref="D331:D394" si="92">(1-2*FoAb-2*FoAb*BiCombAb)*D330+2*FoAb*E330+2*FoAb*BiCombAb*Tcomb</f>
        <v>1409.2937414967271</v>
      </c>
      <c r="E331" s="710">
        <f t="shared" ref="E331:E394" si="93">FoAb*D330+(1-2*FoAb)*E330+FoAb*F330</f>
        <v>504.23879710319318</v>
      </c>
      <c r="F331" s="710">
        <f t="shared" ref="F331:F394" si="94">FoAb*E330+(1-2*FoAb)*F330+FoAb*G330</f>
        <v>321.33958779885148</v>
      </c>
      <c r="G331" s="710">
        <f t="shared" ref="G331:G394" si="95">FoAb*F330+(1-2*FoAb)*G330+FoAb*H330</f>
        <v>299.88932760586982</v>
      </c>
      <c r="H331" s="717">
        <f t="shared" ref="H331:H394" si="96">_FoN1*G330+(1-_FoN1-_FoN2)*H330+_FoN2*I330</f>
        <v>298.01913285528173</v>
      </c>
      <c r="I331" s="710">
        <f t="shared" ref="I331:I394" si="97">FoCase*H330+(1-2*FoCase)*I330+FoCase*J330</f>
        <v>298.01580306870267</v>
      </c>
      <c r="J331" s="710">
        <f t="shared" ref="J331:J394" si="98">FoCase*I330+(1-2*FoCase)*J330+FoCase*K330</f>
        <v>298.01354161553036</v>
      </c>
      <c r="K331" s="710">
        <f t="shared" ref="K331:K394" si="99">FoCase*J330+(1-2*FoCase)*K330+FoCase*L330</f>
        <v>298.01223050224252</v>
      </c>
      <c r="L331" s="710">
        <f t="shared" ref="L331:L394" si="100">(1-2*FoCase-2*FoCase*BiAtmCase)*L330+2*FoCase*K330+2*FoCase*BiAtmCase*Tatm</f>
        <v>298.01180039445103</v>
      </c>
      <c r="N331" s="580">
        <v>257</v>
      </c>
      <c r="O331" s="710">
        <f t="shared" ref="O331:O394" si="101">$O$73*N331</f>
        <v>0.97394349506914579</v>
      </c>
      <c r="P331" s="710">
        <f t="shared" ref="P331:P394" si="102">(1-2*FoCase-2*FoCase*BiCombCase)*P330+2*FoCase*Q330+2*FoCase*BiCombCase*Tcomb</f>
        <v>651.41033317136907</v>
      </c>
      <c r="Q331" s="710">
        <f t="shared" ref="Q331:Q394" si="103">FoCase*P330+(1-2*FoCase)*Q330+FoCase*R330</f>
        <v>635.63237444806578</v>
      </c>
      <c r="R331" s="710">
        <f t="shared" ref="R331:R394" si="104">FoCase*Q330+(1-2*FoCase)*R330+FoCase*S330</f>
        <v>624.30129401281499</v>
      </c>
      <c r="S331" s="710">
        <f t="shared" ref="S331:S394" si="105">FoCase*R330+(1-2*FoCase)*S330+FoCase*T330</f>
        <v>617.47011290770661</v>
      </c>
      <c r="T331" s="710">
        <f t="shared" ref="T331:T394" si="106">(1-2*FoCase-2*FoCase*BiAtmCase)*T330+2*FoCase*S330+2*FoCase*BiAtmCase*Tatm</f>
        <v>615.17058006120863</v>
      </c>
    </row>
    <row r="332" spans="2:20">
      <c r="B332" s="580">
        <v>258</v>
      </c>
      <c r="C332" s="710">
        <f t="shared" si="91"/>
        <v>0.97773315847408404</v>
      </c>
      <c r="D332" s="710">
        <f t="shared" si="92"/>
        <v>1409.6585865192787</v>
      </c>
      <c r="E332" s="710">
        <f t="shared" si="93"/>
        <v>505.08683119498323</v>
      </c>
      <c r="F332" s="710">
        <f t="shared" si="94"/>
        <v>321.52917877802332</v>
      </c>
      <c r="G332" s="710">
        <f t="shared" si="95"/>
        <v>299.91232065599439</v>
      </c>
      <c r="H332" s="717">
        <f t="shared" si="96"/>
        <v>298.0194366764668</v>
      </c>
      <c r="I332" s="710">
        <f t="shared" si="97"/>
        <v>298.0160650959761</v>
      </c>
      <c r="J332" s="710">
        <f t="shared" si="98"/>
        <v>298.01377470284859</v>
      </c>
      <c r="K332" s="710">
        <f t="shared" si="99"/>
        <v>298.0124465841011</v>
      </c>
      <c r="L332" s="710">
        <f t="shared" si="100"/>
        <v>298.01201085625803</v>
      </c>
      <c r="N332" s="580">
        <v>258</v>
      </c>
      <c r="O332" s="710">
        <f t="shared" si="101"/>
        <v>0.97773315847408404</v>
      </c>
      <c r="P332" s="710">
        <f t="shared" si="102"/>
        <v>652.48284689055458</v>
      </c>
      <c r="Q332" s="710">
        <f t="shared" si="103"/>
        <v>636.72304837596607</v>
      </c>
      <c r="R332" s="710">
        <f t="shared" si="104"/>
        <v>625.40497226970558</v>
      </c>
      <c r="S332" s="710">
        <f t="shared" si="105"/>
        <v>618.58157813925118</v>
      </c>
      <c r="T332" s="710">
        <f t="shared" si="106"/>
        <v>616.28457810215662</v>
      </c>
    </row>
    <row r="333" spans="2:20">
      <c r="B333" s="580">
        <v>259</v>
      </c>
      <c r="C333" s="710">
        <f t="shared" si="91"/>
        <v>0.9815228218790224</v>
      </c>
      <c r="D333" s="710">
        <f t="shared" si="92"/>
        <v>1410.0193173560497</v>
      </c>
      <c r="E333" s="710">
        <f t="shared" si="93"/>
        <v>505.93352465764929</v>
      </c>
      <c r="F333" s="710">
        <f t="shared" si="94"/>
        <v>321.71934733549756</v>
      </c>
      <c r="G333" s="710">
        <f t="shared" si="95"/>
        <v>299.93548269942306</v>
      </c>
      <c r="H333" s="717">
        <f t="shared" si="96"/>
        <v>298.01974396842218</v>
      </c>
      <c r="I333" s="710">
        <f t="shared" si="97"/>
        <v>298.01633027590492</v>
      </c>
      <c r="J333" s="710">
        <f t="shared" si="98"/>
        <v>298.01401071730857</v>
      </c>
      <c r="K333" s="710">
        <f t="shared" si="99"/>
        <v>298.01266545842816</v>
      </c>
      <c r="L333" s="710">
        <f t="shared" si="100"/>
        <v>298.0122240656035</v>
      </c>
      <c r="N333" s="580">
        <v>259</v>
      </c>
      <c r="O333" s="710">
        <f t="shared" si="101"/>
        <v>0.9815228218790224</v>
      </c>
      <c r="P333" s="710">
        <f t="shared" si="102"/>
        <v>653.55411709656494</v>
      </c>
      <c r="Q333" s="710">
        <f t="shared" si="103"/>
        <v>637.81245773505509</v>
      </c>
      <c r="R333" s="710">
        <f t="shared" si="104"/>
        <v>626.50737088007145</v>
      </c>
      <c r="S333" s="710">
        <f t="shared" si="105"/>
        <v>619.6917546957568</v>
      </c>
      <c r="T333" s="710">
        <f t="shared" si="106"/>
        <v>617.39728453143005</v>
      </c>
    </row>
    <row r="334" spans="2:20">
      <c r="B334" s="580">
        <v>260</v>
      </c>
      <c r="C334" s="710">
        <f t="shared" si="91"/>
        <v>0.98531248528396065</v>
      </c>
      <c r="D334" s="710">
        <f t="shared" si="92"/>
        <v>1410.3759997117113</v>
      </c>
      <c r="E334" s="710">
        <f t="shared" si="93"/>
        <v>506.77887648674692</v>
      </c>
      <c r="F334" s="710">
        <f t="shared" si="94"/>
        <v>321.91009073890058</v>
      </c>
      <c r="G334" s="710">
        <f t="shared" si="95"/>
        <v>299.95881402158642</v>
      </c>
      <c r="H334" s="717">
        <f t="shared" si="96"/>
        <v>298.02005475443138</v>
      </c>
      <c r="I334" s="710">
        <f t="shared" si="97"/>
        <v>298.0165986312013</v>
      </c>
      <c r="J334" s="710">
        <f t="shared" si="98"/>
        <v>298.01424968119045</v>
      </c>
      <c r="K334" s="710">
        <f t="shared" si="99"/>
        <v>298.01288714723489</v>
      </c>
      <c r="L334" s="710">
        <f t="shared" si="100"/>
        <v>298.01244004440593</v>
      </c>
      <c r="N334" s="580">
        <v>260</v>
      </c>
      <c r="O334" s="710">
        <f t="shared" si="101"/>
        <v>0.98531248528396065</v>
      </c>
      <c r="P334" s="710">
        <f t="shared" si="102"/>
        <v>654.62414523117684</v>
      </c>
      <c r="Q334" s="710">
        <f t="shared" si="103"/>
        <v>638.90060399152185</v>
      </c>
      <c r="R334" s="710">
        <f t="shared" si="104"/>
        <v>627.60849132758347</v>
      </c>
      <c r="S334" s="710">
        <f t="shared" si="105"/>
        <v>620.80064407136206</v>
      </c>
      <c r="T334" s="710">
        <f t="shared" si="106"/>
        <v>618.50870084657242</v>
      </c>
    </row>
    <row r="335" spans="2:20">
      <c r="B335" s="580">
        <v>261</v>
      </c>
      <c r="C335" s="710">
        <f t="shared" si="91"/>
        <v>0.98910214868889901</v>
      </c>
      <c r="D335" s="710">
        <f t="shared" si="92"/>
        <v>1410.7286981889704</v>
      </c>
      <c r="E335" s="710">
        <f t="shared" si="93"/>
        <v>507.62288575413976</v>
      </c>
      <c r="F335" s="710">
        <f t="shared" si="94"/>
        <v>322.10140626143169</v>
      </c>
      <c r="G335" s="710">
        <f t="shared" si="95"/>
        <v>299.98231490406323</v>
      </c>
      <c r="H335" s="717">
        <f t="shared" si="96"/>
        <v>298.02036905780432</v>
      </c>
      <c r="I335" s="710">
        <f t="shared" si="97"/>
        <v>298.01687018461149</v>
      </c>
      <c r="J335" s="710">
        <f t="shared" si="98"/>
        <v>298.01449161681444</v>
      </c>
      <c r="K335" s="710">
        <f t="shared" si="99"/>
        <v>298.01311167257558</v>
      </c>
      <c r="L335" s="710">
        <f t="shared" si="100"/>
        <v>298.0126588146282</v>
      </c>
      <c r="N335" s="580">
        <v>261</v>
      </c>
      <c r="O335" s="710">
        <f t="shared" si="101"/>
        <v>0.98910214868889901</v>
      </c>
      <c r="P335" s="710">
        <f t="shared" si="102"/>
        <v>655.69293273449489</v>
      </c>
      <c r="Q335" s="710">
        <f t="shared" si="103"/>
        <v>639.98748860985552</v>
      </c>
      <c r="R335" s="710">
        <f t="shared" si="104"/>
        <v>628.70833509419219</v>
      </c>
      <c r="S335" s="710">
        <f t="shared" si="105"/>
        <v>621.90824775847341</v>
      </c>
      <c r="T335" s="710">
        <f t="shared" si="106"/>
        <v>619.61882854339126</v>
      </c>
    </row>
    <row r="336" spans="2:20">
      <c r="B336" s="580">
        <v>262</v>
      </c>
      <c r="C336" s="710">
        <f t="shared" si="91"/>
        <v>0.99289181209383726</v>
      </c>
      <c r="D336" s="710">
        <f t="shared" si="92"/>
        <v>1411.07747630719</v>
      </c>
      <c r="E336" s="710">
        <f t="shared" si="93"/>
        <v>508.46555160653259</v>
      </c>
      <c r="F336" s="710">
        <f t="shared" si="94"/>
        <v>322.29329118193505</v>
      </c>
      <c r="G336" s="710">
        <f t="shared" si="95"/>
        <v>300.00598562459618</v>
      </c>
      <c r="H336" s="717">
        <f t="shared" si="96"/>
        <v>298.02068690187684</v>
      </c>
      <c r="I336" s="710">
        <f t="shared" si="97"/>
        <v>298.01714495891542</v>
      </c>
      <c r="J336" s="710">
        <f t="shared" si="98"/>
        <v>298.01473654654001</v>
      </c>
      <c r="K336" s="710">
        <f t="shared" si="99"/>
        <v>298.0133390565473</v>
      </c>
      <c r="L336" s="710">
        <f t="shared" si="100"/>
        <v>298.01288039827716</v>
      </c>
      <c r="N336" s="580">
        <v>262</v>
      </c>
      <c r="O336" s="710">
        <f t="shared" si="101"/>
        <v>0.99289181209383726</v>
      </c>
      <c r="P336" s="710">
        <f t="shared" si="102"/>
        <v>656.76048104495419</v>
      </c>
      <c r="Q336" s="710">
        <f t="shared" si="103"/>
        <v>641.07311305284748</v>
      </c>
      <c r="R336" s="710">
        <f t="shared" si="104"/>
        <v>629.80690366013005</v>
      </c>
      <c r="S336" s="710">
        <f t="shared" si="105"/>
        <v>623.0145672477671</v>
      </c>
      <c r="T336" s="710">
        <f t="shared" si="106"/>
        <v>620.72766911595954</v>
      </c>
    </row>
    <row r="337" spans="2:20">
      <c r="B337" s="580">
        <v>263</v>
      </c>
      <c r="C337" s="710">
        <f t="shared" si="91"/>
        <v>0.99668147549877562</v>
      </c>
      <c r="D337" s="710">
        <f t="shared" si="92"/>
        <v>1411.4223965206952</v>
      </c>
      <c r="E337" s="710">
        <f t="shared" si="93"/>
        <v>509.30687326403029</v>
      </c>
      <c r="F337" s="710">
        <f t="shared" si="94"/>
        <v>322.48574278497011</v>
      </c>
      <c r="G337" s="710">
        <f t="shared" si="95"/>
        <v>300.02982645710773</v>
      </c>
      <c r="H337" s="717">
        <f t="shared" si="96"/>
        <v>298.02100831001036</v>
      </c>
      <c r="I337" s="710">
        <f t="shared" si="97"/>
        <v>298.01742297692641</v>
      </c>
      <c r="J337" s="710">
        <f t="shared" si="98"/>
        <v>298.01498449276534</v>
      </c>
      <c r="K337" s="710">
        <f t="shared" si="99"/>
        <v>298.01356932128948</v>
      </c>
      <c r="L337" s="710">
        <f t="shared" si="100"/>
        <v>298.01310481740285</v>
      </c>
      <c r="N337" s="580">
        <v>263</v>
      </c>
      <c r="O337" s="710">
        <f t="shared" si="101"/>
        <v>0.99668147549877562</v>
      </c>
      <c r="P337" s="710">
        <f t="shared" si="102"/>
        <v>657.82679159932195</v>
      </c>
      <c r="Q337" s="710">
        <f t="shared" si="103"/>
        <v>642.15747878159289</v>
      </c>
      <c r="R337" s="710">
        <f t="shared" si="104"/>
        <v>630.90419850391299</v>
      </c>
      <c r="S337" s="710">
        <f t="shared" si="105"/>
        <v>624.11960402819091</v>
      </c>
      <c r="T337" s="710">
        <f t="shared" si="106"/>
        <v>621.83522405661813</v>
      </c>
    </row>
    <row r="338" spans="2:20">
      <c r="B338" s="580">
        <v>264</v>
      </c>
      <c r="C338" s="710">
        <f t="shared" si="91"/>
        <v>1.000471138903714</v>
      </c>
      <c r="D338" s="710">
        <f t="shared" si="92"/>
        <v>1411.7635202367701</v>
      </c>
      <c r="E338" s="710">
        <f t="shared" si="93"/>
        <v>510.14685001872124</v>
      </c>
      <c r="F338" s="710">
        <f t="shared" si="94"/>
        <v>322.67875836087956</v>
      </c>
      <c r="G338" s="710">
        <f t="shared" si="95"/>
        <v>300.05383767171548</v>
      </c>
      <c r="H338" s="717">
        <f t="shared" si="96"/>
        <v>298.02133330559116</v>
      </c>
      <c r="I338" s="710">
        <f t="shared" si="97"/>
        <v>298.01770426149017</v>
      </c>
      <c r="J338" s="710">
        <f t="shared" si="98"/>
        <v>298.01523547792692</v>
      </c>
      <c r="K338" s="710">
        <f t="shared" si="99"/>
        <v>298.01380248898295</v>
      </c>
      <c r="L338" s="710">
        <f t="shared" si="100"/>
        <v>298.0133320940983</v>
      </c>
      <c r="N338" s="580">
        <v>264</v>
      </c>
      <c r="O338" s="710">
        <f t="shared" si="101"/>
        <v>1.000471138903714</v>
      </c>
      <c r="P338" s="710">
        <f t="shared" si="102"/>
        <v>658.89186583269986</v>
      </c>
      <c r="Q338" s="710">
        <f t="shared" si="103"/>
        <v>643.24058725549276</v>
      </c>
      <c r="R338" s="710">
        <f t="shared" si="104"/>
        <v>632.00022110234306</v>
      </c>
      <c r="S338" s="710">
        <f t="shared" si="105"/>
        <v>625.22335958696613</v>
      </c>
      <c r="T338" s="710">
        <f t="shared" si="106"/>
        <v>622.94149485597745</v>
      </c>
    </row>
    <row r="339" spans="2:20">
      <c r="B339" s="580">
        <v>265</v>
      </c>
      <c r="C339" s="710">
        <f t="shared" si="91"/>
        <v>1.0042608023086523</v>
      </c>
      <c r="D339" s="710">
        <f t="shared" si="92"/>
        <v>1412.1009078333493</v>
      </c>
      <c r="E339" s="710">
        <f t="shared" si="93"/>
        <v>510.98548123328555</v>
      </c>
      <c r="F339" s="710">
        <f t="shared" si="94"/>
        <v>322.87233520585602</v>
      </c>
      <c r="G339" s="710">
        <f t="shared" si="95"/>
        <v>300.07801953474825</v>
      </c>
      <c r="H339" s="717">
        <f t="shared" si="96"/>
        <v>298.02166191203008</v>
      </c>
      <c r="I339" s="710">
        <f t="shared" si="97"/>
        <v>298.0179888354848</v>
      </c>
      <c r="J339" s="710">
        <f t="shared" si="98"/>
        <v>298.01548952449906</v>
      </c>
      <c r="K339" s="710">
        <f t="shared" si="99"/>
        <v>298.01403858184977</v>
      </c>
      <c r="L339" s="710">
        <f t="shared" si="100"/>
        <v>298.01356225049852</v>
      </c>
      <c r="N339" s="580">
        <v>265</v>
      </c>
      <c r="O339" s="710">
        <f t="shared" si="101"/>
        <v>1.0042608023086523</v>
      </c>
      <c r="P339" s="710">
        <f t="shared" si="102"/>
        <v>659.95570517852536</v>
      </c>
      <c r="Q339" s="710">
        <f t="shared" si="103"/>
        <v>644.3224399322562</v>
      </c>
      <c r="R339" s="710">
        <f t="shared" si="104"/>
        <v>633.09497293050993</v>
      </c>
      <c r="S339" s="710">
        <f t="shared" si="105"/>
        <v>626.3258354095899</v>
      </c>
      <c r="T339" s="710">
        <f t="shared" si="106"/>
        <v>624.0464830029199</v>
      </c>
    </row>
    <row r="340" spans="2:20">
      <c r="B340" s="580">
        <v>266</v>
      </c>
      <c r="C340" s="710">
        <f t="shared" si="91"/>
        <v>1.0080504657135905</v>
      </c>
      <c r="D340" s="710">
        <f t="shared" si="92"/>
        <v>1412.434618676411</v>
      </c>
      <c r="E340" s="710">
        <f t="shared" si="93"/>
        <v>511.82276633962755</v>
      </c>
      <c r="F340" s="710">
        <f t="shared" si="94"/>
        <v>323.06647062200653</v>
      </c>
      <c r="G340" s="710">
        <f t="shared" si="95"/>
        <v>300.10237230876174</v>
      </c>
      <c r="H340" s="717">
        <f t="shared" si="96"/>
        <v>298.02199415276198</v>
      </c>
      <c r="I340" s="710">
        <f t="shared" si="97"/>
        <v>298.01827672181992</v>
      </c>
      <c r="J340" s="710">
        <f t="shared" si="98"/>
        <v>298.01574665499317</v>
      </c>
      <c r="K340" s="710">
        <f t="shared" si="99"/>
        <v>298.01427762215258</v>
      </c>
      <c r="L340" s="710">
        <f t="shared" si="100"/>
        <v>298.01379530878029</v>
      </c>
      <c r="N340" s="580">
        <v>266</v>
      </c>
      <c r="O340" s="710">
        <f t="shared" si="101"/>
        <v>1.0080504657135905</v>
      </c>
      <c r="P340" s="710">
        <f t="shared" si="102"/>
        <v>661.01831106857401</v>
      </c>
      <c r="Q340" s="710">
        <f t="shared" si="103"/>
        <v>645.40303826790228</v>
      </c>
      <c r="R340" s="710">
        <f t="shared" si="104"/>
        <v>634.18845546179273</v>
      </c>
      <c r="S340" s="710">
        <f t="shared" si="105"/>
        <v>627.42703297983689</v>
      </c>
      <c r="T340" s="710">
        <f t="shared" si="106"/>
        <v>625.1501899846013</v>
      </c>
    </row>
    <row r="341" spans="2:20">
      <c r="B341" s="580">
        <v>267</v>
      </c>
      <c r="C341" s="710">
        <f t="shared" si="91"/>
        <v>1.0118401291185288</v>
      </c>
      <c r="D341" s="710">
        <f t="shared" si="92"/>
        <v>1412.7647111370745</v>
      </c>
      <c r="E341" s="710">
        <f t="shared" si="93"/>
        <v>512.65870483753156</v>
      </c>
      <c r="F341" s="710">
        <f t="shared" si="94"/>
        <v>323.26116191741568</v>
      </c>
      <c r="G341" s="710">
        <f t="shared" si="95"/>
        <v>300.12689625255422</v>
      </c>
      <c r="H341" s="717">
        <f t="shared" si="96"/>
        <v>298.02233005124526</v>
      </c>
      <c r="I341" s="710">
        <f t="shared" si="97"/>
        <v>298.01856794343644</v>
      </c>
      <c r="J341" s="710">
        <f t="shared" si="98"/>
        <v>298.0160068919572</v>
      </c>
      <c r="K341" s="710">
        <f t="shared" si="99"/>
        <v>298.01451963219387</v>
      </c>
      <c r="L341" s="710">
        <f t="shared" si="100"/>
        <v>298.01403129116153</v>
      </c>
      <c r="N341" s="580">
        <v>267</v>
      </c>
      <c r="O341" s="710">
        <f t="shared" si="101"/>
        <v>1.0118401291185288</v>
      </c>
      <c r="P341" s="710">
        <f t="shared" si="102"/>
        <v>662.07968493296119</v>
      </c>
      <c r="Q341" s="710">
        <f t="shared" si="103"/>
        <v>646.48238371676166</v>
      </c>
      <c r="R341" s="710">
        <f t="shared" si="104"/>
        <v>635.28067016786281</v>
      </c>
      <c r="S341" s="710">
        <f t="shared" si="105"/>
        <v>628.52695377976158</v>
      </c>
      <c r="T341" s="710">
        <f t="shared" si="106"/>
        <v>626.2526172864533</v>
      </c>
    </row>
    <row r="342" spans="2:20">
      <c r="B342" s="580">
        <v>268</v>
      </c>
      <c r="C342" s="710">
        <f t="shared" si="91"/>
        <v>1.0156297925234672</v>
      </c>
      <c r="D342" s="710">
        <f t="shared" si="92"/>
        <v>1413.0912426084096</v>
      </c>
      <c r="E342" s="710">
        <f t="shared" si="93"/>
        <v>513.49329629334125</v>
      </c>
      <c r="F342" s="710">
        <f t="shared" si="94"/>
        <v>323.45640640620695</v>
      </c>
      <c r="G342" s="710">
        <f t="shared" si="95"/>
        <v>300.15159162118266</v>
      </c>
      <c r="H342" s="717">
        <f t="shared" si="96"/>
        <v>298.02266963096127</v>
      </c>
      <c r="I342" s="710">
        <f t="shared" si="97"/>
        <v>298.01886252330564</v>
      </c>
      <c r="J342" s="710">
        <f t="shared" si="98"/>
        <v>298.01627025797546</v>
      </c>
      <c r="K342" s="710">
        <f t="shared" si="99"/>
        <v>298.01476463431567</v>
      </c>
      <c r="L342" s="710">
        <f t="shared" si="100"/>
        <v>298.01427021990065</v>
      </c>
      <c r="N342" s="580">
        <v>268</v>
      </c>
      <c r="O342" s="710">
        <f t="shared" si="101"/>
        <v>1.0156297925234672</v>
      </c>
      <c r="P342" s="710">
        <f t="shared" si="102"/>
        <v>663.13982820014451</v>
      </c>
      <c r="Q342" s="710">
        <f t="shared" si="103"/>
        <v>647.56047773147884</v>
      </c>
      <c r="R342" s="710">
        <f t="shared" si="104"/>
        <v>636.37161851868473</v>
      </c>
      <c r="S342" s="710">
        <f t="shared" si="105"/>
        <v>629.62559928969995</v>
      </c>
      <c r="T342" s="710">
        <f t="shared" si="106"/>
        <v>627.35376639218532</v>
      </c>
    </row>
    <row r="343" spans="2:20">
      <c r="B343" s="580">
        <v>269</v>
      </c>
      <c r="C343" s="710">
        <f t="shared" si="91"/>
        <v>1.0194194559284055</v>
      </c>
      <c r="D343" s="710">
        <f t="shared" si="92"/>
        <v>1413.4142695219614</v>
      </c>
      <c r="E343" s="710">
        <f t="shared" si="93"/>
        <v>514.3265403386622</v>
      </c>
      <c r="F343" s="710">
        <f t="shared" si="94"/>
        <v>323.65220140860214</v>
      </c>
      <c r="G343" s="710">
        <f t="shared" si="95"/>
        <v>300.1764586659786</v>
      </c>
      <c r="H343" s="717">
        <f t="shared" si="96"/>
        <v>298.02301291541403</v>
      </c>
      <c r="I343" s="710">
        <f t="shared" si="97"/>
        <v>298.01916048442911</v>
      </c>
      <c r="J343" s="710">
        <f t="shared" si="98"/>
        <v>298.01653677566765</v>
      </c>
      <c r="K343" s="710">
        <f t="shared" si="99"/>
        <v>298.01501265089883</v>
      </c>
      <c r="L343" s="710">
        <f t="shared" si="100"/>
        <v>298.01451211729614</v>
      </c>
      <c r="N343" s="580">
        <v>269</v>
      </c>
      <c r="O343" s="710">
        <f t="shared" si="101"/>
        <v>1.0194194559284055</v>
      </c>
      <c r="P343" s="710">
        <f t="shared" si="102"/>
        <v>664.19874229692516</v>
      </c>
      <c r="Q343" s="710">
        <f t="shared" si="103"/>
        <v>648.63732176301426</v>
      </c>
      <c r="R343" s="710">
        <f t="shared" si="104"/>
        <v>637.46130198251888</v>
      </c>
      <c r="S343" s="710">
        <f t="shared" si="105"/>
        <v>630.72297098827187</v>
      </c>
      <c r="T343" s="710">
        <f t="shared" si="106"/>
        <v>628.45363878378669</v>
      </c>
    </row>
    <row r="344" spans="2:20">
      <c r="B344" s="580">
        <v>270</v>
      </c>
      <c r="C344" s="710">
        <f t="shared" si="91"/>
        <v>1.0232091193333437</v>
      </c>
      <c r="D344" s="710">
        <f t="shared" si="92"/>
        <v>1413.7338473639948</v>
      </c>
      <c r="E344" s="710">
        <f t="shared" si="93"/>
        <v>515.15843666908609</v>
      </c>
      <c r="F344" s="710">
        <f t="shared" si="94"/>
        <v>323.84854425097927</v>
      </c>
      <c r="G344" s="710">
        <f t="shared" si="95"/>
        <v>300.20149763456379</v>
      </c>
      <c r="H344" s="717">
        <f t="shared" si="96"/>
        <v>298.02335992812965</v>
      </c>
      <c r="I344" s="710">
        <f t="shared" si="97"/>
        <v>298.01946184983802</v>
      </c>
      <c r="J344" s="710">
        <f t="shared" si="98"/>
        <v>298.01680646768858</v>
      </c>
      <c r="K344" s="710">
        <f t="shared" si="99"/>
        <v>298.01526370436272</v>
      </c>
      <c r="L344" s="710">
        <f t="shared" si="100"/>
        <v>298.01475700568585</v>
      </c>
      <c r="N344" s="580">
        <v>270</v>
      </c>
      <c r="O344" s="710">
        <f t="shared" si="101"/>
        <v>1.0232091193333437</v>
      </c>
      <c r="P344" s="710">
        <f t="shared" si="102"/>
        <v>665.25642864844997</v>
      </c>
      <c r="Q344" s="710">
        <f t="shared" si="103"/>
        <v>649.7129172606459</v>
      </c>
      <c r="R344" s="710">
        <f t="shared" si="104"/>
        <v>638.54972202592342</v>
      </c>
      <c r="S344" s="710">
        <f t="shared" si="105"/>
        <v>631.81907035238248</v>
      </c>
      <c r="T344" s="710">
        <f t="shared" si="106"/>
        <v>629.55223594152824</v>
      </c>
    </row>
    <row r="345" spans="2:20">
      <c r="B345" s="580">
        <v>271</v>
      </c>
      <c r="C345" s="710">
        <f t="shared" si="91"/>
        <v>1.026998782738282</v>
      </c>
      <c r="D345" s="710">
        <f t="shared" si="92"/>
        <v>1414.0500306914646</v>
      </c>
      <c r="E345" s="710">
        <f t="shared" si="93"/>
        <v>515.98898504293822</v>
      </c>
      <c r="F345" s="710">
        <f t="shared" si="94"/>
        <v>324.04543226592915</v>
      </c>
      <c r="G345" s="710">
        <f t="shared" si="95"/>
        <v>300.22670877086665</v>
      </c>
      <c r="H345" s="717">
        <f t="shared" si="96"/>
        <v>298.02371069265587</v>
      </c>
      <c r="I345" s="710">
        <f t="shared" si="97"/>
        <v>298.01976664259257</v>
      </c>
      <c r="J345" s="710">
        <f t="shared" si="98"/>
        <v>298.01707935672755</v>
      </c>
      <c r="K345" s="710">
        <f t="shared" si="99"/>
        <v>298.01551781716432</v>
      </c>
      <c r="L345" s="710">
        <f t="shared" si="100"/>
        <v>298.01500490744667</v>
      </c>
      <c r="N345" s="580">
        <v>271</v>
      </c>
      <c r="O345" s="710">
        <f t="shared" si="101"/>
        <v>1.026998782738282</v>
      </c>
      <c r="P345" s="710">
        <f t="shared" si="102"/>
        <v>666.31288867821331</v>
      </c>
      <c r="Q345" s="710">
        <f t="shared" si="103"/>
        <v>650.78726567197123</v>
      </c>
      <c r="R345" s="710">
        <f t="shared" si="104"/>
        <v>639.63688011375598</v>
      </c>
      <c r="S345" s="710">
        <f t="shared" si="105"/>
        <v>632.91389885722469</v>
      </c>
      <c r="T345" s="710">
        <f t="shared" si="106"/>
        <v>630.6495593439646</v>
      </c>
    </row>
    <row r="346" spans="2:20">
      <c r="B346" s="580">
        <v>272</v>
      </c>
      <c r="C346" s="710">
        <f t="shared" si="91"/>
        <v>1.0307884461432204</v>
      </c>
      <c r="D346" s="710">
        <f t="shared" si="92"/>
        <v>1414.3628731477161</v>
      </c>
      <c r="E346" s="710">
        <f t="shared" si="93"/>
        <v>516.81818528004544</v>
      </c>
      <c r="F346" s="710">
        <f t="shared" si="94"/>
        <v>324.24286279230972</v>
      </c>
      <c r="G346" s="710">
        <f t="shared" si="95"/>
        <v>300.2520923151377</v>
      </c>
      <c r="H346" s="717">
        <f t="shared" si="96"/>
        <v>298.02406523256144</v>
      </c>
      <c r="I346" s="710">
        <f t="shared" si="97"/>
        <v>298.02007488578153</v>
      </c>
      <c r="J346" s="710">
        <f t="shared" si="98"/>
        <v>298.01735546550799</v>
      </c>
      <c r="K346" s="710">
        <f t="shared" si="99"/>
        <v>298.01577501179804</v>
      </c>
      <c r="L346" s="710">
        <f t="shared" si="100"/>
        <v>298.01525584499376</v>
      </c>
      <c r="N346" s="580">
        <v>272</v>
      </c>
      <c r="O346" s="710">
        <f t="shared" si="101"/>
        <v>1.0307884461432204</v>
      </c>
      <c r="P346" s="710">
        <f t="shared" si="102"/>
        <v>667.36812380805929</v>
      </c>
      <c r="Q346" s="710">
        <f t="shared" si="103"/>
        <v>651.86036844290982</v>
      </c>
      <c r="R346" s="710">
        <f t="shared" si="104"/>
        <v>640.72277770917572</v>
      </c>
      <c r="S346" s="710">
        <f t="shared" si="105"/>
        <v>634.0074579762811</v>
      </c>
      <c r="T346" s="710">
        <f t="shared" si="106"/>
        <v>631.74561046793599</v>
      </c>
    </row>
    <row r="347" spans="2:20">
      <c r="B347" s="580">
        <v>273</v>
      </c>
      <c r="C347" s="710">
        <f t="shared" si="91"/>
        <v>1.0345781095481588</v>
      </c>
      <c r="D347" s="710">
        <f t="shared" si="92"/>
        <v>1414.6724274779183</v>
      </c>
      <c r="E347" s="710">
        <f t="shared" si="93"/>
        <v>517.64603726052712</v>
      </c>
      <c r="F347" s="710">
        <f t="shared" si="94"/>
        <v>324.44083317529982</v>
      </c>
      <c r="G347" s="710">
        <f t="shared" si="95"/>
        <v>300.27764850396613</v>
      </c>
      <c r="H347" s="717">
        <f t="shared" si="96"/>
        <v>298.02442357143599</v>
      </c>
      <c r="I347" s="710">
        <f t="shared" si="97"/>
        <v>298.02038660252185</v>
      </c>
      <c r="J347" s="710">
        <f t="shared" si="98"/>
        <v>298.0176348167866</v>
      </c>
      <c r="K347" s="710">
        <f t="shared" si="99"/>
        <v>298.01603531079502</v>
      </c>
      <c r="L347" s="710">
        <f t="shared" si="100"/>
        <v>298.01550984078023</v>
      </c>
      <c r="N347" s="580">
        <v>273</v>
      </c>
      <c r="O347" s="710">
        <f t="shared" si="101"/>
        <v>1.0345781095481588</v>
      </c>
      <c r="P347" s="710">
        <f t="shared" si="102"/>
        <v>668.42213545818356</v>
      </c>
      <c r="Q347" s="710">
        <f t="shared" si="103"/>
        <v>652.93222701770435</v>
      </c>
      <c r="R347" s="710">
        <f t="shared" si="104"/>
        <v>641.80741627364557</v>
      </c>
      <c r="S347" s="710">
        <f t="shared" si="105"/>
        <v>635.09974918132593</v>
      </c>
      <c r="T347" s="710">
        <f t="shared" si="106"/>
        <v>632.84039078857052</v>
      </c>
    </row>
    <row r="348" spans="2:20">
      <c r="B348" s="580">
        <v>274</v>
      </c>
      <c r="C348" s="710">
        <f t="shared" si="91"/>
        <v>1.0383677729530971</v>
      </c>
      <c r="D348" s="710">
        <f t="shared" si="92"/>
        <v>1414.9787455442372</v>
      </c>
      <c r="E348" s="710">
        <f t="shared" si="93"/>
        <v>518.47254092360538</v>
      </c>
      <c r="F348" s="710">
        <f t="shared" si="94"/>
        <v>324.63934076645023</v>
      </c>
      <c r="G348" s="710">
        <f t="shared" si="95"/>
        <v>300.30337757029542</v>
      </c>
      <c r="H348" s="717">
        <f t="shared" si="96"/>
        <v>298.02478573288926</v>
      </c>
      <c r="I348" s="710">
        <f t="shared" si="97"/>
        <v>298.02070181595809</v>
      </c>
      <c r="J348" s="710">
        <f t="shared" si="98"/>
        <v>298.0179174333532</v>
      </c>
      <c r="K348" s="710">
        <f t="shared" si="99"/>
        <v>298.01629873672249</v>
      </c>
      <c r="L348" s="710">
        <f t="shared" si="100"/>
        <v>298.01576691729639</v>
      </c>
      <c r="N348" s="580">
        <v>274</v>
      </c>
      <c r="O348" s="710">
        <f t="shared" si="101"/>
        <v>1.0383677729530971</v>
      </c>
      <c r="P348" s="710">
        <f t="shared" si="102"/>
        <v>669.47492504713489</v>
      </c>
      <c r="Q348" s="710">
        <f t="shared" si="103"/>
        <v>654.00284283892324</v>
      </c>
      <c r="R348" s="710">
        <f t="shared" si="104"/>
        <v>642.89079726693376</v>
      </c>
      <c r="S348" s="710">
        <f t="shared" si="105"/>
        <v>636.19077394242674</v>
      </c>
      <c r="T348" s="710">
        <f t="shared" si="106"/>
        <v>633.93390177928586</v>
      </c>
    </row>
    <row r="349" spans="2:20">
      <c r="B349" s="580">
        <v>275</v>
      </c>
      <c r="C349" s="710">
        <f t="shared" si="91"/>
        <v>1.0421574363580353</v>
      </c>
      <c r="D349" s="710">
        <f t="shared" si="92"/>
        <v>1415.2818783407533</v>
      </c>
      <c r="E349" s="710">
        <f t="shared" si="93"/>
        <v>519.29769626643724</v>
      </c>
      <c r="F349" s="710">
        <f t="shared" si="94"/>
        <v>324.83838292373423</v>
      </c>
      <c r="G349" s="710">
        <f t="shared" si="95"/>
        <v>300.32927974343983</v>
      </c>
      <c r="H349" s="717">
        <f t="shared" si="96"/>
        <v>298.02515174055071</v>
      </c>
      <c r="I349" s="710">
        <f t="shared" si="97"/>
        <v>298.02102054926183</v>
      </c>
      <c r="J349" s="710">
        <f t="shared" si="98"/>
        <v>298.01820333803005</v>
      </c>
      <c r="K349" s="710">
        <f t="shared" si="99"/>
        <v>298.0165653121835</v>
      </c>
      <c r="L349" s="710">
        <f t="shared" si="100"/>
        <v>298.0160270970693</v>
      </c>
      <c r="N349" s="580">
        <v>275</v>
      </c>
      <c r="O349" s="710">
        <f t="shared" si="101"/>
        <v>1.0421574363580353</v>
      </c>
      <c r="P349" s="710">
        <f t="shared" si="102"/>
        <v>670.52649399181757</v>
      </c>
      <c r="Q349" s="710">
        <f t="shared" si="103"/>
        <v>655.07221734746201</v>
      </c>
      <c r="R349" s="710">
        <f t="shared" si="104"/>
        <v>643.97292214711638</v>
      </c>
      <c r="S349" s="710">
        <f t="shared" si="105"/>
        <v>637.28053372794682</v>
      </c>
      <c r="T349" s="710">
        <f t="shared" si="106"/>
        <v>635.02614491179145</v>
      </c>
    </row>
    <row r="350" spans="2:20">
      <c r="B350" s="580">
        <v>276</v>
      </c>
      <c r="C350" s="710">
        <f t="shared" si="91"/>
        <v>1.0459470997629736</v>
      </c>
      <c r="D350" s="710">
        <f t="shared" si="92"/>
        <v>1415.5818760081243</v>
      </c>
      <c r="E350" s="710">
        <f t="shared" si="93"/>
        <v>520.12150334296689</v>
      </c>
      <c r="F350" s="710">
        <f t="shared" si="94"/>
        <v>325.03795701159606</v>
      </c>
      <c r="G350" s="710">
        <f t="shared" si="95"/>
        <v>300.35535524909989</v>
      </c>
      <c r="H350" s="717">
        <f t="shared" si="96"/>
        <v>298.02552161806921</v>
      </c>
      <c r="I350" s="710">
        <f t="shared" si="97"/>
        <v>298.02134282563128</v>
      </c>
      <c r="J350" s="710">
        <f t="shared" si="98"/>
        <v>298.01849255367131</v>
      </c>
      <c r="K350" s="710">
        <f t="shared" si="99"/>
        <v>298.01683505981623</v>
      </c>
      <c r="L350" s="710">
        <f t="shared" si="100"/>
        <v>298.01629040266232</v>
      </c>
      <c r="N350" s="580">
        <v>276</v>
      </c>
      <c r="O350" s="710">
        <f t="shared" si="101"/>
        <v>1.0459470997629736</v>
      </c>
      <c r="P350" s="710">
        <f t="shared" si="102"/>
        <v>671.57684370749303</v>
      </c>
      <c r="Q350" s="710">
        <f t="shared" si="103"/>
        <v>656.14035198254589</v>
      </c>
      <c r="R350" s="710">
        <f t="shared" si="104"/>
        <v>645.05379237057844</v>
      </c>
      <c r="S350" s="710">
        <f t="shared" si="105"/>
        <v>638.36903000454697</v>
      </c>
      <c r="T350" s="710">
        <f t="shared" si="106"/>
        <v>636.11712165609003</v>
      </c>
    </row>
    <row r="351" spans="2:20">
      <c r="B351" s="580">
        <v>277</v>
      </c>
      <c r="C351" s="710">
        <f t="shared" si="91"/>
        <v>1.049736763167912</v>
      </c>
      <c r="D351" s="710">
        <f t="shared" si="92"/>
        <v>1415.8787878480014</v>
      </c>
      <c r="E351" s="710">
        <f t="shared" si="93"/>
        <v>520.9439622627973</v>
      </c>
      <c r="F351" s="710">
        <f t="shared" si="94"/>
        <v>325.23806040099834</v>
      </c>
      <c r="G351" s="710">
        <f t="shared" si="95"/>
        <v>300.3816043093791</v>
      </c>
      <c r="H351" s="717">
        <f t="shared" si="96"/>
        <v>298.02589538911241</v>
      </c>
      <c r="I351" s="710">
        <f t="shared" si="97"/>
        <v>298.02166866829077</v>
      </c>
      <c r="J351" s="710">
        <f t="shared" si="98"/>
        <v>298.01878510316254</v>
      </c>
      <c r="K351" s="710">
        <f t="shared" si="99"/>
        <v>298.01710800229347</v>
      </c>
      <c r="L351" s="710">
        <f t="shared" si="100"/>
        <v>298.01655685667453</v>
      </c>
      <c r="N351" s="580">
        <v>277</v>
      </c>
      <c r="O351" s="710">
        <f t="shared" si="101"/>
        <v>1.049736763167912</v>
      </c>
      <c r="P351" s="710">
        <f t="shared" si="102"/>
        <v>672.62597560778147</v>
      </c>
      <c r="Q351" s="710">
        <f t="shared" si="103"/>
        <v>657.2072481817313</v>
      </c>
      <c r="R351" s="710">
        <f t="shared" si="104"/>
        <v>646.13340939201669</v>
      </c>
      <c r="S351" s="710">
        <f t="shared" si="105"/>
        <v>639.4562642371875</v>
      </c>
      <c r="T351" s="710">
        <f t="shared" si="106"/>
        <v>637.20683348048044</v>
      </c>
    </row>
    <row r="352" spans="2:20">
      <c r="B352" s="580">
        <v>278</v>
      </c>
      <c r="C352" s="710">
        <f t="shared" si="91"/>
        <v>1.0535264265728503</v>
      </c>
      <c r="D352" s="710">
        <f t="shared" si="92"/>
        <v>1416.1726623372012</v>
      </c>
      <c r="E352" s="710">
        <f t="shared" si="93"/>
        <v>521.76507319008203</v>
      </c>
      <c r="F352" s="710">
        <f t="shared" si="94"/>
        <v>325.43869046946776</v>
      </c>
      <c r="G352" s="710">
        <f t="shared" si="95"/>
        <v>300.40802714279977</v>
      </c>
      <c r="H352" s="717">
        <f t="shared" si="96"/>
        <v>298.02627307736623</v>
      </c>
      <c r="I352" s="710">
        <f t="shared" si="97"/>
        <v>298.02199810049035</v>
      </c>
      <c r="J352" s="710">
        <f t="shared" si="98"/>
        <v>298.01908100942018</v>
      </c>
      <c r="K352" s="710">
        <f t="shared" si="99"/>
        <v>298.01738416232206</v>
      </c>
      <c r="L352" s="710">
        <f t="shared" si="100"/>
        <v>298.01682648174022</v>
      </c>
      <c r="N352" s="580">
        <v>278</v>
      </c>
      <c r="O352" s="710">
        <f t="shared" si="101"/>
        <v>1.0535264265728503</v>
      </c>
      <c r="P352" s="710">
        <f t="shared" si="102"/>
        <v>673.67389110466468</v>
      </c>
      <c r="Q352" s="710">
        <f t="shared" si="103"/>
        <v>658.27290738090778</v>
      </c>
      <c r="R352" s="710">
        <f t="shared" si="104"/>
        <v>647.21177466444135</v>
      </c>
      <c r="S352" s="710">
        <f t="shared" si="105"/>
        <v>640.54223788913009</v>
      </c>
      <c r="T352" s="710">
        <f t="shared" si="106"/>
        <v>638.29528185155903</v>
      </c>
    </row>
    <row r="353" spans="2:20">
      <c r="B353" s="580">
        <v>279</v>
      </c>
      <c r="C353" s="710">
        <f t="shared" si="91"/>
        <v>1.0573160899777885</v>
      </c>
      <c r="D353" s="710">
        <f t="shared" si="92"/>
        <v>1416.4635471416386</v>
      </c>
      <c r="E353" s="710">
        <f t="shared" si="93"/>
        <v>522.58483634243646</v>
      </c>
      <c r="F353" s="710">
        <f t="shared" si="94"/>
        <v>325.63984460113971</v>
      </c>
      <c r="G353" s="710">
        <f t="shared" si="95"/>
        <v>300.4346239643192</v>
      </c>
      <c r="H353" s="717">
        <f t="shared" si="96"/>
        <v>298.0266547065346</v>
      </c>
      <c r="I353" s="710">
        <f t="shared" si="97"/>
        <v>298.02233114550518</v>
      </c>
      <c r="J353" s="710">
        <f t="shared" si="98"/>
        <v>298.0193802953911</v>
      </c>
      <c r="K353" s="710">
        <f t="shared" si="99"/>
        <v>298.0176635626425</v>
      </c>
      <c r="L353" s="710">
        <f t="shared" si="100"/>
        <v>298.01709930052817</v>
      </c>
      <c r="N353" s="580">
        <v>279</v>
      </c>
      <c r="O353" s="710">
        <f t="shared" si="101"/>
        <v>1.0573160899777885</v>
      </c>
      <c r="P353" s="710">
        <f t="shared" si="102"/>
        <v>674.72059160848664</v>
      </c>
      <c r="Q353" s="710">
        <f t="shared" si="103"/>
        <v>659.33733101430039</v>
      </c>
      <c r="R353" s="710">
        <f t="shared" si="104"/>
        <v>648.28888963917757</v>
      </c>
      <c r="S353" s="710">
        <f t="shared" si="105"/>
        <v>641.6269524219399</v>
      </c>
      <c r="T353" s="710">
        <f t="shared" si="106"/>
        <v>639.38246823422139</v>
      </c>
    </row>
    <row r="354" spans="2:20">
      <c r="B354" s="580">
        <v>280</v>
      </c>
      <c r="C354" s="710">
        <f t="shared" si="91"/>
        <v>1.0611057533827268</v>
      </c>
      <c r="D354" s="710">
        <f t="shared" si="92"/>
        <v>1416.7514891300223</v>
      </c>
      <c r="E354" s="710">
        <f t="shared" si="93"/>
        <v>523.4032519898675</v>
      </c>
      <c r="F354" s="710">
        <f t="shared" si="94"/>
        <v>325.84152018680101</v>
      </c>
      <c r="G354" s="710">
        <f t="shared" si="95"/>
        <v>300.46139498534575</v>
      </c>
      <c r="H354" s="717">
        <f t="shared" si="96"/>
        <v>298.02704030033897</v>
      </c>
      <c r="I354" s="710">
        <f t="shared" si="97"/>
        <v>298.02266782663492</v>
      </c>
      <c r="J354" s="710">
        <f t="shared" si="98"/>
        <v>298.01968298405205</v>
      </c>
      <c r="K354" s="710">
        <f t="shared" si="99"/>
        <v>298.01794622602836</v>
      </c>
      <c r="L354" s="710">
        <f t="shared" si="100"/>
        <v>298.01737533574135</v>
      </c>
      <c r="N354" s="580">
        <v>280</v>
      </c>
      <c r="O354" s="710">
        <f t="shared" si="101"/>
        <v>1.0611057533827268</v>
      </c>
      <c r="P354" s="710">
        <f t="shared" si="102"/>
        <v>675.76607852795667</v>
      </c>
      <c r="Q354" s="710">
        <f t="shared" si="103"/>
        <v>660.40052051447083</v>
      </c>
      <c r="R354" s="710">
        <f t="shared" si="104"/>
        <v>649.36475576586827</v>
      </c>
      <c r="S354" s="710">
        <f t="shared" si="105"/>
        <v>642.71040929548769</v>
      </c>
      <c r="T354" s="710">
        <f t="shared" si="106"/>
        <v>640.46839409166489</v>
      </c>
    </row>
    <row r="355" spans="2:20">
      <c r="B355" s="580">
        <v>281</v>
      </c>
      <c r="C355" s="710">
        <f t="shared" si="91"/>
        <v>1.0648954167876652</v>
      </c>
      <c r="D355" s="710">
        <f t="shared" si="92"/>
        <v>1417.0365343873198</v>
      </c>
      <c r="E355" s="710">
        <f t="shared" si="93"/>
        <v>524.22032045372248</v>
      </c>
      <c r="F355" s="710">
        <f t="shared" si="94"/>
        <v>326.04371462393209</v>
      </c>
      <c r="G355" s="710">
        <f t="shared" si="95"/>
        <v>300.48834041375522</v>
      </c>
      <c r="H355" s="717">
        <f t="shared" si="96"/>
        <v>298.02742988251777</v>
      </c>
      <c r="I355" s="710">
        <f t="shared" si="97"/>
        <v>298.02300816720356</v>
      </c>
      <c r="J355" s="710">
        <f t="shared" si="98"/>
        <v>298.01998909840921</v>
      </c>
      <c r="K355" s="710">
        <f t="shared" si="99"/>
        <v>298.01823217528568</v>
      </c>
      <c r="L355" s="710">
        <f t="shared" si="100"/>
        <v>298.01765461011638</v>
      </c>
      <c r="N355" s="580">
        <v>281</v>
      </c>
      <c r="O355" s="710">
        <f t="shared" si="101"/>
        <v>1.0648954167876652</v>
      </c>
      <c r="P355" s="710">
        <f t="shared" si="102"/>
        <v>676.81035327015059</v>
      </c>
      <c r="Q355" s="710">
        <f t="shared" si="103"/>
        <v>661.46247731232029</v>
      </c>
      <c r="R355" s="710">
        <f t="shared" si="104"/>
        <v>650.43937449247505</v>
      </c>
      <c r="S355" s="710">
        <f t="shared" si="105"/>
        <v>643.79260996795119</v>
      </c>
      <c r="T355" s="710">
        <f t="shared" si="106"/>
        <v>641.55306088539044</v>
      </c>
    </row>
    <row r="356" spans="2:20">
      <c r="B356" s="580">
        <v>282</v>
      </c>
      <c r="C356" s="710">
        <f t="shared" si="91"/>
        <v>1.0686850801926036</v>
      </c>
      <c r="D356" s="710">
        <f t="shared" si="92"/>
        <v>1417.3187282279951</v>
      </c>
      <c r="E356" s="710">
        <f t="shared" si="93"/>
        <v>525.03604210565527</v>
      </c>
      <c r="F356" s="710">
        <f t="shared" si="94"/>
        <v>326.24642531674704</v>
      </c>
      <c r="G356" s="710">
        <f t="shared" si="95"/>
        <v>300.51546045390683</v>
      </c>
      <c r="H356" s="717">
        <f t="shared" si="96"/>
        <v>298.02782347682597</v>
      </c>
      <c r="I356" s="710">
        <f t="shared" si="97"/>
        <v>298.02335219055885</v>
      </c>
      <c r="J356" s="710">
        <f t="shared" si="98"/>
        <v>298.02029866149758</v>
      </c>
      <c r="K356" s="710">
        <f t="shared" si="99"/>
        <v>298.01852143325249</v>
      </c>
      <c r="L356" s="710">
        <f t="shared" si="100"/>
        <v>298.01793714642298</v>
      </c>
      <c r="N356" s="580">
        <v>282</v>
      </c>
      <c r="O356" s="710">
        <f t="shared" si="101"/>
        <v>1.0686850801926036</v>
      </c>
      <c r="P356" s="710">
        <f t="shared" si="102"/>
        <v>677.85341724051284</v>
      </c>
      <c r="Q356" s="710">
        <f t="shared" si="103"/>
        <v>662.52320283709059</v>
      </c>
      <c r="R356" s="710">
        <f t="shared" si="104"/>
        <v>651.51274726528129</v>
      </c>
      <c r="S356" s="710">
        <f t="shared" si="105"/>
        <v>644.87355589581784</v>
      </c>
      <c r="T356" s="710">
        <f t="shared" si="106"/>
        <v>642.63647007520433</v>
      </c>
    </row>
    <row r="357" spans="2:20">
      <c r="B357" s="580">
        <v>283</v>
      </c>
      <c r="C357" s="710">
        <f t="shared" si="91"/>
        <v>1.0724747435975419</v>
      </c>
      <c r="D357" s="710">
        <f t="shared" si="92"/>
        <v>1417.5981152090205</v>
      </c>
      <c r="E357" s="710">
        <f t="shared" si="93"/>
        <v>525.85041736661219</v>
      </c>
      <c r="F357" s="710">
        <f t="shared" si="94"/>
        <v>326.44964967623287</v>
      </c>
      <c r="G357" s="710">
        <f t="shared" si="95"/>
        <v>300.5427553066595</v>
      </c>
      <c r="H357" s="717">
        <f t="shared" si="96"/>
        <v>298.02822110703471</v>
      </c>
      <c r="I357" s="710">
        <f t="shared" si="97"/>
        <v>298.02369992007164</v>
      </c>
      <c r="J357" s="710">
        <f t="shared" si="98"/>
        <v>298.02061169638051</v>
      </c>
      <c r="K357" s="710">
        <f t="shared" si="99"/>
        <v>298.01881402279849</v>
      </c>
      <c r="L357" s="710">
        <f t="shared" si="100"/>
        <v>298.01822296746337</v>
      </c>
      <c r="N357" s="580">
        <v>283</v>
      </c>
      <c r="O357" s="710">
        <f t="shared" si="101"/>
        <v>1.0724747435975419</v>
      </c>
      <c r="P357" s="710">
        <f t="shared" si="102"/>
        <v>678.89527184285828</v>
      </c>
      <c r="Q357" s="710">
        <f t="shared" si="103"/>
        <v>663.58269851636646</v>
      </c>
      <c r="R357" s="710">
        <f t="shared" si="104"/>
        <v>652.58487552889312</v>
      </c>
      <c r="S357" s="710">
        <f t="shared" si="105"/>
        <v>645.95324853388615</v>
      </c>
      <c r="T357" s="710">
        <f t="shared" si="106"/>
        <v>643.7186231192203</v>
      </c>
    </row>
    <row r="358" spans="2:20">
      <c r="B358" s="580">
        <v>284</v>
      </c>
      <c r="C358" s="710">
        <f t="shared" si="91"/>
        <v>1.0762644070024801</v>
      </c>
      <c r="D358" s="710">
        <f t="shared" si="92"/>
        <v>1417.8747391426705</v>
      </c>
      <c r="E358" s="710">
        <f t="shared" si="93"/>
        <v>526.6634467058343</v>
      </c>
      <c r="F358" s="710">
        <f t="shared" si="94"/>
        <v>326.65338512018741</v>
      </c>
      <c r="G358" s="710">
        <f t="shared" si="95"/>
        <v>300.5702251693881</v>
      </c>
      <c r="H358" s="717">
        <f t="shared" si="96"/>
        <v>298.02862279693079</v>
      </c>
      <c r="I358" s="710">
        <f t="shared" si="97"/>
        <v>298.02405137913553</v>
      </c>
      <c r="J358" s="710">
        <f t="shared" si="98"/>
        <v>298.02092822614935</v>
      </c>
      <c r="K358" s="710">
        <f t="shared" si="99"/>
        <v>298.01910996682432</v>
      </c>
      <c r="L358" s="710">
        <f t="shared" si="100"/>
        <v>298.01851209607179</v>
      </c>
      <c r="N358" s="580">
        <v>284</v>
      </c>
      <c r="O358" s="710">
        <f t="shared" si="101"/>
        <v>1.0762644070024801</v>
      </c>
      <c r="P358" s="710">
        <f t="shared" si="102"/>
        <v>679.93591847937421</v>
      </c>
      <c r="Q358" s="710">
        <f t="shared" si="103"/>
        <v>664.64096577607756</v>
      </c>
      <c r="R358" s="710">
        <f t="shared" si="104"/>
        <v>653.65576072624162</v>
      </c>
      <c r="S358" s="710">
        <f t="shared" si="105"/>
        <v>647.03168933526797</v>
      </c>
      <c r="T358" s="710">
        <f t="shared" si="106"/>
        <v>644.79952147386166</v>
      </c>
    </row>
    <row r="359" spans="2:20">
      <c r="B359" s="580">
        <v>285</v>
      </c>
      <c r="C359" s="710">
        <f t="shared" si="91"/>
        <v>1.0800540704074184</v>
      </c>
      <c r="D359" s="710">
        <f t="shared" si="92"/>
        <v>1418.1486431090975</v>
      </c>
      <c r="E359" s="710">
        <f t="shared" si="93"/>
        <v>527.47513063987742</v>
      </c>
      <c r="F359" s="710">
        <f t="shared" si="94"/>
        <v>326.85762907325602</v>
      </c>
      <c r="G359" s="710">
        <f t="shared" si="95"/>
        <v>300.59787023599938</v>
      </c>
      <c r="H359" s="717">
        <f t="shared" si="96"/>
        <v>298.0290285703162</v>
      </c>
      <c r="I359" s="710">
        <f t="shared" si="97"/>
        <v>298.02440659116644</v>
      </c>
      <c r="J359" s="710">
        <f t="shared" si="98"/>
        <v>298.02124827392277</v>
      </c>
      <c r="K359" s="710">
        <f t="shared" si="99"/>
        <v>298.01940928826099</v>
      </c>
      <c r="L359" s="710">
        <f t="shared" si="100"/>
        <v>298.01880455511406</v>
      </c>
      <c r="N359" s="580">
        <v>285</v>
      </c>
      <c r="O359" s="710">
        <f t="shared" si="101"/>
        <v>1.0800540704074184</v>
      </c>
      <c r="P359" s="710">
        <f t="shared" si="102"/>
        <v>680.97535855062199</v>
      </c>
      <c r="Q359" s="710">
        <f t="shared" si="103"/>
        <v>665.69800604050045</v>
      </c>
      <c r="R359" s="710">
        <f t="shared" si="104"/>
        <v>654.7254042985852</v>
      </c>
      <c r="S359" s="710">
        <f t="shared" si="105"/>
        <v>648.1088797513903</v>
      </c>
      <c r="T359" s="710">
        <f t="shared" si="106"/>
        <v>645.87916659386292</v>
      </c>
    </row>
    <row r="360" spans="2:20">
      <c r="B360" s="580">
        <v>286</v>
      </c>
      <c r="C360" s="710">
        <f t="shared" si="91"/>
        <v>1.0838437338123568</v>
      </c>
      <c r="D360" s="710">
        <f t="shared" si="92"/>
        <v>1418.4198694686957</v>
      </c>
      <c r="E360" s="710">
        <f t="shared" si="93"/>
        <v>528.2854697316493</v>
      </c>
      <c r="F360" s="710">
        <f t="shared" si="94"/>
        <v>327.06237896696672</v>
      </c>
      <c r="G360" s="710">
        <f t="shared" si="95"/>
        <v>300.62569069694854</v>
      </c>
      <c r="H360" s="717">
        <f t="shared" si="96"/>
        <v>298.02943845100782</v>
      </c>
      <c r="I360" s="710">
        <f t="shared" si="97"/>
        <v>298.0247655796021</v>
      </c>
      <c r="J360" s="710">
        <f t="shared" si="98"/>
        <v>298.02157186284632</v>
      </c>
      <c r="K360" s="710">
        <f t="shared" si="99"/>
        <v>298.01971201006967</v>
      </c>
      <c r="L360" s="710">
        <f t="shared" si="100"/>
        <v>298.01910036748706</v>
      </c>
      <c r="N360" s="580">
        <v>286</v>
      </c>
      <c r="O360" s="710">
        <f t="shared" si="101"/>
        <v>1.0838437338123568</v>
      </c>
      <c r="P360" s="710">
        <f t="shared" si="102"/>
        <v>682.01359345553954</v>
      </c>
      <c r="Q360" s="710">
        <f t="shared" si="103"/>
        <v>666.75382073225978</v>
      </c>
      <c r="R360" s="710">
        <f t="shared" si="104"/>
        <v>655.79380768551107</v>
      </c>
      <c r="S360" s="710">
        <f t="shared" si="105"/>
        <v>649.18482123199738</v>
      </c>
      <c r="T360" s="710">
        <f t="shared" si="106"/>
        <v>646.95755993227192</v>
      </c>
    </row>
    <row r="361" spans="2:20">
      <c r="B361" s="580">
        <v>287</v>
      </c>
      <c r="C361" s="710">
        <f t="shared" si="91"/>
        <v>1.0876333972172951</v>
      </c>
      <c r="D361" s="710">
        <f t="shared" si="92"/>
        <v>1418.6884598742552</v>
      </c>
      <c r="E361" s="710">
        <f t="shared" si="93"/>
        <v>529.09446458946354</v>
      </c>
      <c r="F361" s="710">
        <f t="shared" si="94"/>
        <v>327.26763223976462</v>
      </c>
      <c r="G361" s="710">
        <f t="shared" si="95"/>
        <v>300.65368673925519</v>
      </c>
      <c r="H361" s="717">
        <f t="shared" si="96"/>
        <v>298.02985246283686</v>
      </c>
      <c r="I361" s="710">
        <f t="shared" si="97"/>
        <v>298.02512836790157</v>
      </c>
      <c r="J361" s="710">
        <f t="shared" si="98"/>
        <v>298.02189901609205</v>
      </c>
      <c r="K361" s="710">
        <f t="shared" si="99"/>
        <v>298.02001815524096</v>
      </c>
      <c r="L361" s="710">
        <f t="shared" si="100"/>
        <v>298.019399556118</v>
      </c>
      <c r="N361" s="580">
        <v>287</v>
      </c>
      <c r="O361" s="710">
        <f t="shared" si="101"/>
        <v>1.0876333972172951</v>
      </c>
      <c r="P361" s="710">
        <f t="shared" si="102"/>
        <v>683.05062459144222</v>
      </c>
      <c r="Q361" s="710">
        <f t="shared" si="103"/>
        <v>667.80841127233134</v>
      </c>
      <c r="R361" s="710">
        <f t="shared" si="104"/>
        <v>656.86097232493739</v>
      </c>
      <c r="S361" s="710">
        <f t="shared" si="105"/>
        <v>650.25951522515243</v>
      </c>
      <c r="T361" s="710">
        <f t="shared" si="106"/>
        <v>648.03470294045178</v>
      </c>
    </row>
    <row r="362" spans="2:20">
      <c r="B362" s="580">
        <v>288</v>
      </c>
      <c r="C362" s="710">
        <f t="shared" si="91"/>
        <v>1.0914230606222333</v>
      </c>
      <c r="D362" s="710">
        <f t="shared" si="92"/>
        <v>1418.9544552829111</v>
      </c>
      <c r="E362" s="710">
        <f t="shared" si="93"/>
        <v>529.90211586611031</v>
      </c>
      <c r="F362" s="710">
        <f t="shared" si="94"/>
        <v>327.47338633704487</v>
      </c>
      <c r="G362" s="710">
        <f t="shared" si="95"/>
        <v>300.68185854651961</v>
      </c>
      <c r="H362" s="717">
        <f t="shared" si="96"/>
        <v>298.0302706296485</v>
      </c>
      <c r="I362" s="710">
        <f t="shared" si="97"/>
        <v>298.02549497954476</v>
      </c>
      <c r="J362" s="710">
        <f t="shared" si="98"/>
        <v>298.02222975685783</v>
      </c>
      <c r="K362" s="710">
        <f t="shared" si="99"/>
        <v>298.02032774679435</v>
      </c>
      <c r="L362" s="710">
        <f t="shared" si="100"/>
        <v>298.01970214396437</v>
      </c>
      <c r="N362" s="580">
        <v>288</v>
      </c>
      <c r="O362" s="710">
        <f t="shared" si="101"/>
        <v>1.0914230606222333</v>
      </c>
      <c r="P362" s="710">
        <f t="shared" si="102"/>
        <v>684.08645335402559</v>
      </c>
      <c r="Q362" s="710">
        <f t="shared" si="103"/>
        <v>668.86177908004288</v>
      </c>
      <c r="R362" s="710">
        <f t="shared" si="104"/>
        <v>657.92689965311513</v>
      </c>
      <c r="S362" s="710">
        <f t="shared" si="105"/>
        <v>651.33296317724</v>
      </c>
      <c r="T362" s="710">
        <f t="shared" si="106"/>
        <v>649.11059706808294</v>
      </c>
    </row>
    <row r="363" spans="2:20">
      <c r="B363" s="580">
        <v>289</v>
      </c>
      <c r="C363" s="710">
        <f t="shared" si="91"/>
        <v>1.0952127240271716</v>
      </c>
      <c r="D363" s="710">
        <f t="shared" si="92"/>
        <v>1419.2178959678906</v>
      </c>
      <c r="E363" s="710">
        <f t="shared" si="93"/>
        <v>530.70842425794319</v>
      </c>
      <c r="F363" s="710">
        <f t="shared" si="94"/>
        <v>327.67963871118474</v>
      </c>
      <c r="G363" s="710">
        <f t="shared" si="95"/>
        <v>300.71020629893911</v>
      </c>
      <c r="H363" s="717">
        <f t="shared" si="96"/>
        <v>298.03069297530141</v>
      </c>
      <c r="I363" s="710">
        <f t="shared" si="97"/>
        <v>298.02586543803193</v>
      </c>
      <c r="J363" s="710">
        <f t="shared" si="98"/>
        <v>298.02256410836696</v>
      </c>
      <c r="K363" s="710">
        <f t="shared" si="99"/>
        <v>298.02064080777797</v>
      </c>
      <c r="L363" s="710">
        <f t="shared" si="100"/>
        <v>298.020008154013</v>
      </c>
      <c r="N363" s="580">
        <v>289</v>
      </c>
      <c r="O363" s="710">
        <f t="shared" si="101"/>
        <v>1.0952127240271716</v>
      </c>
      <c r="P363" s="710">
        <f t="shared" si="102"/>
        <v>685.12108113736724</v>
      </c>
      <c r="Q363" s="710">
        <f t="shared" si="103"/>
        <v>669.91392557307699</v>
      </c>
      <c r="R363" s="710">
        <f t="shared" si="104"/>
        <v>658.99159110462983</v>
      </c>
      <c r="S363" s="710">
        <f t="shared" si="105"/>
        <v>652.40516653296731</v>
      </c>
      <c r="T363" s="710">
        <f t="shared" si="106"/>
        <v>650.18524376316509</v>
      </c>
    </row>
    <row r="364" spans="2:20">
      <c r="B364" s="580">
        <v>290</v>
      </c>
      <c r="C364" s="710">
        <f t="shared" si="91"/>
        <v>1.09900238743211</v>
      </c>
      <c r="D364" s="710">
        <f t="shared" si="92"/>
        <v>1419.4788215300603</v>
      </c>
      <c r="E364" s="710">
        <f t="shared" si="93"/>
        <v>531.51339050398178</v>
      </c>
      <c r="F364" s="710">
        <f t="shared" si="94"/>
        <v>327.88638682157409</v>
      </c>
      <c r="G364" s="710">
        <f t="shared" si="95"/>
        <v>300.73873017332397</v>
      </c>
      <c r="H364" s="717">
        <f t="shared" si="96"/>
        <v>298.03111952366731</v>
      </c>
      <c r="I364" s="710">
        <f t="shared" si="97"/>
        <v>298.02623976688352</v>
      </c>
      <c r="J364" s="710">
        <f t="shared" si="98"/>
        <v>298.02290209386774</v>
      </c>
      <c r="K364" s="710">
        <f t="shared" si="99"/>
        <v>298.02095736126779</v>
      </c>
      <c r="L364" s="710">
        <f t="shared" si="100"/>
        <v>298.02031760927974</v>
      </c>
      <c r="N364" s="580">
        <v>290</v>
      </c>
      <c r="O364" s="710">
        <f t="shared" si="101"/>
        <v>1.09900238743211</v>
      </c>
      <c r="P364" s="710">
        <f t="shared" si="102"/>
        <v>686.15450933392788</v>
      </c>
      <c r="Q364" s="710">
        <f t="shared" si="103"/>
        <v>670.96485216747226</v>
      </c>
      <c r="R364" s="710">
        <f t="shared" si="104"/>
        <v>660.05504811240394</v>
      </c>
      <c r="S364" s="710">
        <f t="shared" si="105"/>
        <v>653.47612673536685</v>
      </c>
      <c r="T364" s="710">
        <f t="shared" si="106"/>
        <v>651.25864447201877</v>
      </c>
    </row>
    <row r="365" spans="2:20">
      <c r="B365" s="580">
        <v>291</v>
      </c>
      <c r="C365" s="710">
        <f t="shared" si="91"/>
        <v>1.1027920508370483</v>
      </c>
      <c r="D365" s="710">
        <f t="shared" si="92"/>
        <v>1419.7372709092781</v>
      </c>
      <c r="E365" s="710">
        <f t="shared" si="93"/>
        <v>532.31701538503</v>
      </c>
      <c r="F365" s="710">
        <f t="shared" si="94"/>
        <v>328.09362813464531</v>
      </c>
      <c r="G365" s="710">
        <f t="shared" si="95"/>
        <v>300.76743034311374</v>
      </c>
      <c r="H365" s="717">
        <f t="shared" si="96"/>
        <v>298.03155029863063</v>
      </c>
      <c r="I365" s="710">
        <f t="shared" si="97"/>
        <v>298.02661798963925</v>
      </c>
      <c r="J365" s="710">
        <f t="shared" si="98"/>
        <v>298.02324373663288</v>
      </c>
      <c r="K365" s="710">
        <f t="shared" si="99"/>
        <v>298.02127743036738</v>
      </c>
      <c r="L365" s="710">
        <f t="shared" si="100"/>
        <v>298.02063053280898</v>
      </c>
      <c r="N365" s="580">
        <v>291</v>
      </c>
      <c r="O365" s="710">
        <f t="shared" si="101"/>
        <v>1.1027920508370483</v>
      </c>
      <c r="P365" s="710">
        <f t="shared" si="102"/>
        <v>687.1867393345542</v>
      </c>
      <c r="Q365" s="710">
        <f t="shared" si="103"/>
        <v>672.01456027762561</v>
      </c>
      <c r="R365" s="710">
        <f t="shared" si="104"/>
        <v>661.11727210769857</v>
      </c>
      <c r="S365" s="710">
        <f t="shared" si="105"/>
        <v>654.54584522579773</v>
      </c>
      <c r="T365" s="710">
        <f t="shared" si="106"/>
        <v>652.33080063928799</v>
      </c>
    </row>
    <row r="366" spans="2:20">
      <c r="B366" s="580">
        <v>292</v>
      </c>
      <c r="C366" s="710">
        <f t="shared" si="91"/>
        <v>1.1065817142419867</v>
      </c>
      <c r="D366" s="710">
        <f t="shared" si="92"/>
        <v>1419.9932823955555</v>
      </c>
      <c r="E366" s="710">
        <f t="shared" si="93"/>
        <v>533.11929972281052</v>
      </c>
      <c r="F366" s="710">
        <f t="shared" si="94"/>
        <v>328.30136012390159</v>
      </c>
      <c r="G366" s="710">
        <f t="shared" si="95"/>
        <v>300.7963069783936</v>
      </c>
      <c r="H366" s="717">
        <f t="shared" si="96"/>
        <v>298.03198532408794</v>
      </c>
      <c r="I366" s="710">
        <f t="shared" si="97"/>
        <v>298.02700012985781</v>
      </c>
      <c r="J366" s="710">
        <f t="shared" si="98"/>
        <v>298.02358905995919</v>
      </c>
      <c r="K366" s="710">
        <f t="shared" si="99"/>
        <v>298.02160103820722</v>
      </c>
      <c r="L366" s="710">
        <f t="shared" si="100"/>
        <v>298.02094694767305</v>
      </c>
      <c r="N366" s="580">
        <v>292</v>
      </c>
      <c r="O366" s="710">
        <f t="shared" si="101"/>
        <v>1.1065817142419867</v>
      </c>
      <c r="P366" s="710">
        <f t="shared" si="102"/>
        <v>688.21777252848005</v>
      </c>
      <c r="Q366" s="710">
        <f t="shared" si="103"/>
        <v>673.06305131629381</v>
      </c>
      <c r="R366" s="710">
        <f t="shared" si="104"/>
        <v>662.17826452011514</v>
      </c>
      <c r="S366" s="710">
        <f t="shared" si="105"/>
        <v>655.61432344394802</v>
      </c>
      <c r="T366" s="710">
        <f t="shared" si="106"/>
        <v>653.40171370794133</v>
      </c>
    </row>
    <row r="367" spans="2:20">
      <c r="B367" s="580">
        <v>293</v>
      </c>
      <c r="C367" s="710">
        <f t="shared" si="91"/>
        <v>1.1103713776469248</v>
      </c>
      <c r="D367" s="710">
        <f t="shared" si="92"/>
        <v>1420.2468936400278</v>
      </c>
      <c r="E367" s="710">
        <f t="shared" si="93"/>
        <v>533.92024437911323</v>
      </c>
      <c r="F367" s="710">
        <f t="shared" si="94"/>
        <v>328.50958026994476</v>
      </c>
      <c r="G367" s="710">
        <f t="shared" si="95"/>
        <v>300.82536024591036</v>
      </c>
      <c r="H367" s="717">
        <f t="shared" si="96"/>
        <v>298.03242462394769</v>
      </c>
      <c r="I367" s="710">
        <f t="shared" si="97"/>
        <v>298.02738621111672</v>
      </c>
      <c r="J367" s="710">
        <f t="shared" si="98"/>
        <v>298.02393808716681</v>
      </c>
      <c r="K367" s="710">
        <f t="shared" si="99"/>
        <v>298.02192820794437</v>
      </c>
      <c r="L367" s="710">
        <f t="shared" si="100"/>
        <v>298.02126687697177</v>
      </c>
      <c r="N367" s="580">
        <v>293</v>
      </c>
      <c r="O367" s="710">
        <f t="shared" si="101"/>
        <v>1.1103713776469248</v>
      </c>
      <c r="P367" s="710">
        <f t="shared" si="102"/>
        <v>689.24761030332854</v>
      </c>
      <c r="Q367" s="710">
        <f t="shared" si="103"/>
        <v>674.11032669459598</v>
      </c>
      <c r="R367" s="710">
        <f t="shared" si="104"/>
        <v>663.23802677759761</v>
      </c>
      <c r="S367" s="710">
        <f t="shared" si="105"/>
        <v>656.68156282783661</v>
      </c>
      <c r="T367" s="710">
        <f t="shared" si="106"/>
        <v>654.47138511927471</v>
      </c>
    </row>
    <row r="368" spans="2:20">
      <c r="B368" s="580">
        <v>294</v>
      </c>
      <c r="C368" s="710">
        <f t="shared" si="91"/>
        <v>1.1141610410518632</v>
      </c>
      <c r="D368" s="710">
        <f t="shared" si="92"/>
        <v>1420.4981416657406</v>
      </c>
      <c r="E368" s="710">
        <f t="shared" si="93"/>
        <v>534.71985025495962</v>
      </c>
      <c r="F368" s="710">
        <f t="shared" si="94"/>
        <v>328.71828606050138</v>
      </c>
      <c r="G368" s="710">
        <f t="shared" si="95"/>
        <v>300.85459030908885</v>
      </c>
      <c r="H368" s="717">
        <f t="shared" si="96"/>
        <v>298.03286822212971</v>
      </c>
      <c r="I368" s="710">
        <f t="shared" si="97"/>
        <v>298.0277762570114</v>
      </c>
      <c r="J368" s="710">
        <f t="shared" si="98"/>
        <v>298.02429084159911</v>
      </c>
      <c r="K368" s="710">
        <f t="shared" si="99"/>
        <v>298.02225896276184</v>
      </c>
      <c r="L368" s="710">
        <f t="shared" si="100"/>
        <v>298.02159034383209</v>
      </c>
      <c r="N368" s="580">
        <v>294</v>
      </c>
      <c r="O368" s="710">
        <f t="shared" si="101"/>
        <v>1.1141610410518632</v>
      </c>
      <c r="P368" s="710">
        <f t="shared" si="102"/>
        <v>690.27625404511411</v>
      </c>
      <c r="Q368" s="710">
        <f t="shared" si="103"/>
        <v>675.15638782201472</v>
      </c>
      <c r="R368" s="710">
        <f t="shared" si="104"/>
        <v>664.29656030643446</v>
      </c>
      <c r="S368" s="710">
        <f t="shared" si="105"/>
        <v>657.74756481381496</v>
      </c>
      <c r="T368" s="710">
        <f t="shared" si="106"/>
        <v>655.53981631291288</v>
      </c>
    </row>
    <row r="369" spans="2:20">
      <c r="B369" s="580">
        <v>295</v>
      </c>
      <c r="C369" s="710">
        <f t="shared" si="91"/>
        <v>1.1179507044568016</v>
      </c>
      <c r="D369" s="710">
        <f t="shared" si="92"/>
        <v>1420.7470628782535</v>
      </c>
      <c r="E369" s="710">
        <f t="shared" si="93"/>
        <v>535.51811828978123</v>
      </c>
      <c r="F369" s="710">
        <f t="shared" si="94"/>
        <v>328.9274749904485</v>
      </c>
      <c r="G369" s="710">
        <f t="shared" si="95"/>
        <v>300.88399732804783</v>
      </c>
      <c r="H369" s="717">
        <f t="shared" si="96"/>
        <v>298.03331614256473</v>
      </c>
      <c r="I369" s="710">
        <f t="shared" si="97"/>
        <v>298.02817029115505</v>
      </c>
      <c r="J369" s="710">
        <f t="shared" si="98"/>
        <v>298.02464734662192</v>
      </c>
      <c r="K369" s="710">
        <f t="shared" si="99"/>
        <v>298.02259332586823</v>
      </c>
      <c r="L369" s="710">
        <f t="shared" si="100"/>
        <v>298.02191737140737</v>
      </c>
      <c r="N369" s="580">
        <v>295</v>
      </c>
      <c r="O369" s="710">
        <f t="shared" si="101"/>
        <v>1.1179507044568016</v>
      </c>
      <c r="P369" s="710">
        <f t="shared" si="102"/>
        <v>691.30370513824403</v>
      </c>
      <c r="Q369" s="710">
        <f t="shared" si="103"/>
        <v>676.20123610639894</v>
      </c>
      <c r="R369" s="710">
        <f t="shared" si="104"/>
        <v>665.35386653126034</v>
      </c>
      <c r="S369" s="710">
        <f t="shared" si="105"/>
        <v>658.81233083656923</v>
      </c>
      <c r="T369" s="710">
        <f t="shared" si="106"/>
        <v>656.60700872681116</v>
      </c>
    </row>
    <row r="370" spans="2:20">
      <c r="B370" s="580">
        <v>296</v>
      </c>
      <c r="C370" s="710">
        <f t="shared" si="91"/>
        <v>1.1217403678617399</v>
      </c>
      <c r="D370" s="710">
        <f t="shared" si="92"/>
        <v>1420.9936930760639</v>
      </c>
      <c r="E370" s="710">
        <f t="shared" si="93"/>
        <v>536.31504946061318</v>
      </c>
      <c r="F370" s="710">
        <f t="shared" si="94"/>
        <v>329.137144561838</v>
      </c>
      <c r="G370" s="710">
        <f t="shared" si="95"/>
        <v>300.91358145961652</v>
      </c>
      <c r="H370" s="717">
        <f t="shared" si="96"/>
        <v>298.03376840919407</v>
      </c>
      <c r="I370" s="710">
        <f t="shared" si="97"/>
        <v>298.02856833717811</v>
      </c>
      <c r="J370" s="710">
        <f t="shared" si="98"/>
        <v>298.02500762562318</v>
      </c>
      <c r="K370" s="710">
        <f t="shared" si="99"/>
        <v>298.02293132049709</v>
      </c>
      <c r="L370" s="710">
        <f t="shared" si="100"/>
        <v>298.02224798287722</v>
      </c>
      <c r="N370" s="580">
        <v>296</v>
      </c>
      <c r="O370" s="710">
        <f t="shared" si="101"/>
        <v>1.1217403678617399</v>
      </c>
      <c r="P370" s="710">
        <f t="shared" si="102"/>
        <v>692.3299649655205</v>
      </c>
      <c r="Q370" s="710">
        <f t="shared" si="103"/>
        <v>677.24487295396489</v>
      </c>
      <c r="R370" s="710">
        <f t="shared" si="104"/>
        <v>666.40994687505827</v>
      </c>
      <c r="S370" s="710">
        <f t="shared" si="105"/>
        <v>659.87586232912213</v>
      </c>
      <c r="T370" s="710">
        <f t="shared" si="106"/>
        <v>657.67296379725815</v>
      </c>
    </row>
    <row r="371" spans="2:20">
      <c r="B371" s="580">
        <v>297</v>
      </c>
      <c r="C371" s="710">
        <f t="shared" si="91"/>
        <v>1.1255300312666781</v>
      </c>
      <c r="D371" s="710">
        <f t="shared" si="92"/>
        <v>1421.2380674608553</v>
      </c>
      <c r="E371" s="710">
        <f t="shared" si="93"/>
        <v>537.11064478130083</v>
      </c>
      <c r="F371" s="710">
        <f t="shared" si="94"/>
        <v>329.34729228391984</v>
      </c>
      <c r="G371" s="710">
        <f t="shared" si="95"/>
        <v>300.94334285735033</v>
      </c>
      <c r="H371" s="717">
        <f t="shared" si="96"/>
        <v>298.03422504596927</v>
      </c>
      <c r="I371" s="710">
        <f t="shared" si="97"/>
        <v>298.02897041872779</v>
      </c>
      <c r="J371" s="710">
        <f t="shared" si="98"/>
        <v>298.02537170201231</v>
      </c>
      <c r="K371" s="710">
        <f t="shared" si="99"/>
        <v>298.0232729699066</v>
      </c>
      <c r="L371" s="710">
        <f t="shared" si="100"/>
        <v>298.02258220144643</v>
      </c>
      <c r="N371" s="580">
        <v>297</v>
      </c>
      <c r="O371" s="710">
        <f t="shared" si="101"/>
        <v>1.1255300312666781</v>
      </c>
      <c r="P371" s="710">
        <f t="shared" si="102"/>
        <v>693.35503490814244</v>
      </c>
      <c r="Q371" s="710">
        <f t="shared" si="103"/>
        <v>678.28729976929844</v>
      </c>
      <c r="R371" s="710">
        <f t="shared" si="104"/>
        <v>667.46480275916122</v>
      </c>
      <c r="S371" s="710">
        <f t="shared" si="105"/>
        <v>660.93816072283505</v>
      </c>
      <c r="T371" s="710">
        <f t="shared" si="106"/>
        <v>658.73768295887669</v>
      </c>
    </row>
    <row r="372" spans="2:20">
      <c r="B372" s="580">
        <v>298</v>
      </c>
      <c r="C372" s="710">
        <f t="shared" si="91"/>
        <v>1.1293196946716164</v>
      </c>
      <c r="D372" s="710">
        <f t="shared" si="92"/>
        <v>1421.4802206475722</v>
      </c>
      <c r="E372" s="710">
        <f t="shared" si="93"/>
        <v>537.9049053017211</v>
      </c>
      <c r="F372" s="710">
        <f t="shared" si="94"/>
        <v>329.55791567316481</v>
      </c>
      <c r="G372" s="710">
        <f t="shared" si="95"/>
        <v>300.97328167154734</v>
      </c>
      <c r="H372" s="717">
        <f t="shared" si="96"/>
        <v>298.03468607685153</v>
      </c>
      <c r="I372" s="710">
        <f t="shared" si="97"/>
        <v>298.02937655946755</v>
      </c>
      <c r="J372" s="710">
        <f t="shared" si="98"/>
        <v>298.02573959922023</v>
      </c>
      <c r="K372" s="710">
        <f t="shared" si="99"/>
        <v>298.02361829737907</v>
      </c>
      <c r="L372" s="710">
        <f t="shared" si="100"/>
        <v>298.02292005034514</v>
      </c>
      <c r="N372" s="580">
        <v>298</v>
      </c>
      <c r="O372" s="710">
        <f t="shared" si="101"/>
        <v>1.1293196946716164</v>
      </c>
      <c r="P372" s="710">
        <f t="shared" si="102"/>
        <v>694.37891634570735</v>
      </c>
      <c r="Q372" s="710">
        <f t="shared" si="103"/>
        <v>679.32851795535692</v>
      </c>
      <c r="R372" s="710">
        <f t="shared" si="104"/>
        <v>668.51843560325437</v>
      </c>
      <c r="S372" s="710">
        <f t="shared" si="105"/>
        <v>661.99922744740957</v>
      </c>
      <c r="T372" s="710">
        <f t="shared" si="106"/>
        <v>659.80116764462639</v>
      </c>
    </row>
    <row r="373" spans="2:20">
      <c r="B373" s="580">
        <v>299</v>
      </c>
      <c r="C373" s="710">
        <f t="shared" si="91"/>
        <v>1.1331093580765548</v>
      </c>
      <c r="D373" s="710">
        <f t="shared" si="92"/>
        <v>1421.7201866743228</v>
      </c>
      <c r="E373" s="710">
        <f t="shared" si="93"/>
        <v>538.69783210701723</v>
      </c>
      <c r="F373" s="710">
        <f t="shared" si="94"/>
        <v>329.76901225328584</v>
      </c>
      <c r="G373" s="710">
        <f t="shared" si="95"/>
        <v>301.00339804926426</v>
      </c>
      <c r="H373" s="717">
        <f t="shared" si="96"/>
        <v>298.03515152581127</v>
      </c>
      <c r="I373" s="710">
        <f t="shared" si="97"/>
        <v>298.02978678307693</v>
      </c>
      <c r="J373" s="710">
        <f t="shared" si="98"/>
        <v>298.02611134069821</v>
      </c>
      <c r="K373" s="710">
        <f t="shared" si="99"/>
        <v>298.02396732622032</v>
      </c>
      <c r="L373" s="710">
        <f t="shared" si="100"/>
        <v>298.02326155282793</v>
      </c>
      <c r="N373" s="580">
        <v>299</v>
      </c>
      <c r="O373" s="710">
        <f t="shared" si="101"/>
        <v>1.1331093580765548</v>
      </c>
      <c r="P373" s="710">
        <f t="shared" si="102"/>
        <v>695.40161065621317</v>
      </c>
      <c r="Q373" s="710">
        <f t="shared" si="103"/>
        <v>680.3685289134711</v>
      </c>
      <c r="R373" s="710">
        <f t="shared" si="104"/>
        <v>669.57084682537675</v>
      </c>
      <c r="S373" s="710">
        <f t="shared" si="105"/>
        <v>663.05906393088969</v>
      </c>
      <c r="T373" s="710">
        <f t="shared" si="106"/>
        <v>660.86341928580566</v>
      </c>
    </row>
    <row r="374" spans="2:20">
      <c r="B374" s="580">
        <v>300</v>
      </c>
      <c r="C374" s="710">
        <f t="shared" si="91"/>
        <v>1.1368990214814931</v>
      </c>
      <c r="D374" s="710">
        <f t="shared" si="92"/>
        <v>1421.9579990121167</v>
      </c>
      <c r="E374" s="710">
        <f t="shared" si="93"/>
        <v>539.48942631684747</v>
      </c>
      <c r="F374" s="710">
        <f t="shared" si="94"/>
        <v>329.98057955525883</v>
      </c>
      <c r="G374" s="710">
        <f t="shared" si="95"/>
        <v>301.03369213433285</v>
      </c>
      <c r="H374" s="717">
        <f t="shared" si="96"/>
        <v>298.03562141682801</v>
      </c>
      <c r="I374" s="710">
        <f t="shared" si="97"/>
        <v>298.03020111325077</v>
      </c>
      <c r="J374" s="710">
        <f t="shared" si="98"/>
        <v>298.02648694991791</v>
      </c>
      <c r="K374" s="710">
        <f t="shared" si="99"/>
        <v>298.02432007975938</v>
      </c>
      <c r="L374" s="710">
        <f t="shared" si="100"/>
        <v>298.02360673217362</v>
      </c>
      <c r="N374" s="580">
        <v>300</v>
      </c>
      <c r="O374" s="710">
        <f t="shared" si="101"/>
        <v>1.1368990214814931</v>
      </c>
      <c r="P374" s="710">
        <f t="shared" si="102"/>
        <v>696.42311921606017</v>
      </c>
      <c r="Q374" s="710">
        <f t="shared" si="103"/>
        <v>681.40733404334696</v>
      </c>
      <c r="R374" s="710">
        <f t="shared" si="104"/>
        <v>670.6220378419232</v>
      </c>
      <c r="S374" s="710">
        <f t="shared" si="105"/>
        <v>664.11767159966371</v>
      </c>
      <c r="T374" s="710">
        <f t="shared" si="106"/>
        <v>661.92443931205332</v>
      </c>
    </row>
    <row r="375" spans="2:20">
      <c r="B375" s="580">
        <v>301</v>
      </c>
      <c r="C375" s="710">
        <f t="shared" si="91"/>
        <v>1.1406886848864315</v>
      </c>
      <c r="D375" s="710">
        <f t="shared" si="92"/>
        <v>1422.1936905744362</v>
      </c>
      <c r="E375" s="710">
        <f t="shared" si="93"/>
        <v>540.27968908464641</v>
      </c>
      <c r="F375" s="710">
        <f t="shared" si="94"/>
        <v>330.19261511734203</v>
      </c>
      <c r="G375" s="710">
        <f t="shared" si="95"/>
        <v>301.06416406737566</v>
      </c>
      <c r="H375" s="717">
        <f t="shared" si="96"/>
        <v>298.03609577388966</v>
      </c>
      <c r="I375" s="710">
        <f t="shared" si="97"/>
        <v>298.03061957369903</v>
      </c>
      <c r="J375" s="710">
        <f t="shared" si="98"/>
        <v>298.02686645037073</v>
      </c>
      <c r="K375" s="710">
        <f t="shared" si="99"/>
        <v>298.02467658134788</v>
      </c>
      <c r="L375" s="710">
        <f t="shared" si="100"/>
        <v>298.02395561168458</v>
      </c>
      <c r="N375" s="580">
        <v>301</v>
      </c>
      <c r="O375" s="710">
        <f t="shared" si="101"/>
        <v>1.1406886848864315</v>
      </c>
      <c r="P375" s="710">
        <f t="shared" si="102"/>
        <v>697.44344340005262</v>
      </c>
      <c r="Q375" s="710">
        <f t="shared" si="103"/>
        <v>682.44493474306739</v>
      </c>
      <c r="R375" s="710">
        <f t="shared" si="104"/>
        <v>671.67201006764662</v>
      </c>
      <c r="S375" s="710">
        <f t="shared" si="105"/>
        <v>665.17505187846609</v>
      </c>
      <c r="T375" s="710">
        <f t="shared" si="106"/>
        <v>662.98422915135041</v>
      </c>
    </row>
    <row r="376" spans="2:20">
      <c r="B376" s="580">
        <v>302</v>
      </c>
      <c r="C376" s="710">
        <f t="shared" si="91"/>
        <v>1.1444783482913696</v>
      </c>
      <c r="D376" s="710">
        <f t="shared" si="92"/>
        <v>1422.4272937266462</v>
      </c>
      <c r="E376" s="710">
        <f t="shared" si="93"/>
        <v>541.06862159689911</v>
      </c>
      <c r="F376" s="710">
        <f t="shared" si="94"/>
        <v>330.40511648509522</v>
      </c>
      <c r="G376" s="710">
        <f t="shared" si="95"/>
        <v>301.09481398582227</v>
      </c>
      <c r="H376" s="717">
        <f t="shared" si="96"/>
        <v>298.03657462099227</v>
      </c>
      <c r="I376" s="710">
        <f t="shared" si="97"/>
        <v>298.03104218814622</v>
      </c>
      <c r="J376" s="710">
        <f t="shared" si="98"/>
        <v>298.02724986556746</v>
      </c>
      <c r="K376" s="710">
        <f t="shared" si="99"/>
        <v>298.02503685435966</v>
      </c>
      <c r="L376" s="710">
        <f t="shared" si="100"/>
        <v>298.02430821468619</v>
      </c>
      <c r="N376" s="580">
        <v>302</v>
      </c>
      <c r="O376" s="710">
        <f t="shared" si="101"/>
        <v>1.1444783482913696</v>
      </c>
      <c r="P376" s="710">
        <f t="shared" si="102"/>
        <v>698.46258458140096</v>
      </c>
      <c r="Q376" s="710">
        <f t="shared" si="103"/>
        <v>683.48133240909488</v>
      </c>
      <c r="R376" s="710">
        <f t="shared" si="104"/>
        <v>672.7207649156594</v>
      </c>
      <c r="S376" s="710">
        <f t="shared" si="105"/>
        <v>666.23120619037968</v>
      </c>
      <c r="T376" s="710">
        <f t="shared" si="106"/>
        <v>664.04279023002243</v>
      </c>
    </row>
    <row r="377" spans="2:20">
      <c r="B377" s="580">
        <v>303</v>
      </c>
      <c r="C377" s="710">
        <f t="shared" si="91"/>
        <v>1.148268011696308</v>
      </c>
      <c r="D377" s="710">
        <f t="shared" si="92"/>
        <v>1422.6588402952452</v>
      </c>
      <c r="E377" s="710">
        <f t="shared" si="93"/>
        <v>541.85622507242886</v>
      </c>
      <c r="F377" s="710">
        <f t="shared" si="94"/>
        <v>330.61808121139728</v>
      </c>
      <c r="G377" s="710">
        <f t="shared" si="95"/>
        <v>301.12564202392554</v>
      </c>
      <c r="H377" s="717">
        <f t="shared" si="96"/>
        <v>298.03705798213963</v>
      </c>
      <c r="I377" s="710">
        <f t="shared" si="97"/>
        <v>298.031468980331</v>
      </c>
      <c r="J377" s="710">
        <f t="shared" si="98"/>
        <v>298.02763721903762</v>
      </c>
      <c r="K377" s="710">
        <f t="shared" si="99"/>
        <v>298.02540092219039</v>
      </c>
      <c r="L377" s="710">
        <f t="shared" si="100"/>
        <v>298.02466456452674</v>
      </c>
      <c r="N377" s="580">
        <v>303</v>
      </c>
      <c r="O377" s="710">
        <f t="shared" si="101"/>
        <v>1.148268011696308</v>
      </c>
      <c r="P377" s="710">
        <f t="shared" si="102"/>
        <v>699.48054413172349</v>
      </c>
      <c r="Q377" s="710">
        <f t="shared" si="103"/>
        <v>684.51652843627221</v>
      </c>
      <c r="R377" s="710">
        <f t="shared" si="104"/>
        <v>673.76830379743558</v>
      </c>
      <c r="S377" s="710">
        <f t="shared" si="105"/>
        <v>667.28613595683669</v>
      </c>
      <c r="T377" s="710">
        <f t="shared" si="106"/>
        <v>665.10012397274113</v>
      </c>
    </row>
    <row r="378" spans="2:20">
      <c r="B378" s="580">
        <v>304</v>
      </c>
      <c r="C378" s="710">
        <f t="shared" si="91"/>
        <v>1.1520576751012463</v>
      </c>
      <c r="D378" s="710">
        <f t="shared" si="92"/>
        <v>1422.8883615769587</v>
      </c>
      <c r="E378" s="710">
        <f t="shared" si="93"/>
        <v>542.64250076169697</v>
      </c>
      <c r="F378" s="710">
        <f t="shared" si="94"/>
        <v>330.83150685646336</v>
      </c>
      <c r="G378" s="710">
        <f t="shared" si="95"/>
        <v>301.15664831277746</v>
      </c>
      <c r="H378" s="717">
        <f t="shared" si="96"/>
        <v>298.03754588134285</v>
      </c>
      <c r="I378" s="710">
        <f t="shared" si="97"/>
        <v>298.03189997400585</v>
      </c>
      <c r="J378" s="710">
        <f t="shared" si="98"/>
        <v>298.02802853432928</v>
      </c>
      <c r="K378" s="710">
        <f t="shared" si="99"/>
        <v>298.02576880825671</v>
      </c>
      <c r="L378" s="710">
        <f t="shared" si="100"/>
        <v>298.02502468457669</v>
      </c>
      <c r="N378" s="580">
        <v>304</v>
      </c>
      <c r="O378" s="710">
        <f t="shared" si="101"/>
        <v>1.1520576751012463</v>
      </c>
      <c r="P378" s="710">
        <f t="shared" si="102"/>
        <v>700.49732342104812</v>
      </c>
      <c r="Q378" s="710">
        <f t="shared" si="103"/>
        <v>685.550524217825</v>
      </c>
      <c r="R378" s="710">
        <f t="shared" si="104"/>
        <v>674.81462812281256</v>
      </c>
      <c r="S378" s="710">
        <f t="shared" si="105"/>
        <v>668.3398425976219</v>
      </c>
      <c r="T378" s="710">
        <f t="shared" si="106"/>
        <v>666.15623180252658</v>
      </c>
    </row>
    <row r="379" spans="2:20">
      <c r="B379" s="580">
        <v>305</v>
      </c>
      <c r="C379" s="710">
        <f t="shared" si="91"/>
        <v>1.1558473385061847</v>
      </c>
      <c r="D379" s="710">
        <f t="shared" si="92"/>
        <v>1423.1158883476808</v>
      </c>
      <c r="E379" s="710">
        <f t="shared" si="93"/>
        <v>543.42744994611462</v>
      </c>
      <c r="F379" s="710">
        <f t="shared" si="94"/>
        <v>331.04539098786108</v>
      </c>
      <c r="G379" s="710">
        <f t="shared" si="95"/>
        <v>301.1878329803252</v>
      </c>
      <c r="H379" s="717">
        <f t="shared" si="96"/>
        <v>298.03803834261987</v>
      </c>
      <c r="I379" s="710">
        <f t="shared" si="97"/>
        <v>298.03233519293644</v>
      </c>
      <c r="J379" s="710">
        <f t="shared" si="98"/>
        <v>298.02842383500837</v>
      </c>
      <c r="K379" s="710">
        <f t="shared" si="99"/>
        <v>298.02614053599638</v>
      </c>
      <c r="L379" s="710">
        <f t="shared" si="100"/>
        <v>298.02538859822806</v>
      </c>
      <c r="N379" s="580">
        <v>305</v>
      </c>
      <c r="O379" s="710">
        <f t="shared" si="101"/>
        <v>1.1558473385061847</v>
      </c>
      <c r="P379" s="710">
        <f t="shared" si="102"/>
        <v>701.51292381781423</v>
      </c>
      <c r="Q379" s="710">
        <f t="shared" si="103"/>
        <v>686.58332114536381</v>
      </c>
      <c r="R379" s="710">
        <f t="shared" si="104"/>
        <v>675.85973929999307</v>
      </c>
      <c r="S379" s="710">
        <f t="shared" si="105"/>
        <v>669.39232753087367</v>
      </c>
      <c r="T379" s="710">
        <f t="shared" si="106"/>
        <v>667.2111151407488</v>
      </c>
    </row>
    <row r="380" spans="2:20">
      <c r="B380" s="580">
        <v>306</v>
      </c>
      <c r="C380" s="710">
        <f t="shared" si="91"/>
        <v>1.1596370019111228</v>
      </c>
      <c r="D380" s="710">
        <f t="shared" si="92"/>
        <v>1423.3414508712622</v>
      </c>
      <c r="E380" s="710">
        <f t="shared" si="93"/>
        <v>544.21107393736781</v>
      </c>
      <c r="F380" s="710">
        <f t="shared" si="94"/>
        <v>331.2597311805261</v>
      </c>
      <c r="G380" s="710">
        <f t="shared" si="95"/>
        <v>301.21919615138722</v>
      </c>
      <c r="H380" s="717">
        <f t="shared" si="96"/>
        <v>298.03853538999522</v>
      </c>
      <c r="I380" s="710">
        <f t="shared" si="97"/>
        <v>298.0327746609014</v>
      </c>
      <c r="J380" s="710">
        <f t="shared" si="98"/>
        <v>298.0288231446583</v>
      </c>
      <c r="K380" s="710">
        <f t="shared" si="99"/>
        <v>298.02651612886723</v>
      </c>
      <c r="L380" s="710">
        <f t="shared" si="100"/>
        <v>298.02575632889437</v>
      </c>
      <c r="N380" s="580">
        <v>306</v>
      </c>
      <c r="O380" s="710">
        <f t="shared" si="101"/>
        <v>1.1596370019111228</v>
      </c>
      <c r="P380" s="710">
        <f t="shared" si="102"/>
        <v>702.52734668887467</v>
      </c>
      <c r="Q380" s="710">
        <f t="shared" si="103"/>
        <v>687.61492060888565</v>
      </c>
      <c r="R380" s="710">
        <f t="shared" si="104"/>
        <v>676.90363873554747</v>
      </c>
      <c r="S380" s="710">
        <f t="shared" si="105"/>
        <v>670.44359217308613</v>
      </c>
      <c r="T380" s="710">
        <f t="shared" si="106"/>
        <v>668.26477540712983</v>
      </c>
    </row>
    <row r="381" spans="2:20">
      <c r="B381" s="580">
        <v>307</v>
      </c>
      <c r="C381" s="710">
        <f t="shared" si="91"/>
        <v>1.1634266653160612</v>
      </c>
      <c r="D381" s="710">
        <f t="shared" si="92"/>
        <v>1423.565078908151</v>
      </c>
      <c r="E381" s="710">
        <f t="shared" si="93"/>
        <v>544.99337407675284</v>
      </c>
      <c r="F381" s="710">
        <f t="shared" si="94"/>
        <v>331.4745250167764</v>
      </c>
      <c r="G381" s="710">
        <f t="shared" si="95"/>
        <v>301.25073794766945</v>
      </c>
      <c r="H381" s="717">
        <f t="shared" si="96"/>
        <v>298.03903704749956</v>
      </c>
      <c r="I381" s="710">
        <f t="shared" si="97"/>
        <v>298.03321840169178</v>
      </c>
      <c r="J381" s="710">
        <f t="shared" si="98"/>
        <v>298.02922648687979</v>
      </c>
      <c r="K381" s="710">
        <f t="shared" si="99"/>
        <v>298.02689561034714</v>
      </c>
      <c r="L381" s="710">
        <f t="shared" si="100"/>
        <v>298.02612790000978</v>
      </c>
      <c r="N381" s="580">
        <v>307</v>
      </c>
      <c r="O381" s="710">
        <f t="shared" si="101"/>
        <v>1.1634266653160612</v>
      </c>
      <c r="P381" s="710">
        <f t="shared" si="102"/>
        <v>703.54059339949765</v>
      </c>
      <c r="Q381" s="710">
        <f t="shared" si="103"/>
        <v>688.64532399677557</v>
      </c>
      <c r="R381" s="710">
        <f t="shared" si="104"/>
        <v>677.94632783441489</v>
      </c>
      <c r="S381" s="710">
        <f t="shared" si="105"/>
        <v>671.49363793911118</v>
      </c>
      <c r="T381" s="710">
        <f t="shared" si="106"/>
        <v>669.31721401974562</v>
      </c>
    </row>
    <row r="382" spans="2:20">
      <c r="B382" s="580">
        <v>308</v>
      </c>
      <c r="C382" s="710">
        <f t="shared" si="91"/>
        <v>1.1672163287209996</v>
      </c>
      <c r="D382" s="710">
        <f t="shared" si="92"/>
        <v>1423.7868017238873</v>
      </c>
      <c r="E382" s="710">
        <f t="shared" si="93"/>
        <v>545.77435173452466</v>
      </c>
      <c r="F382" s="710">
        <f t="shared" si="94"/>
        <v>331.68977008632612</v>
      </c>
      <c r="G382" s="710">
        <f t="shared" si="95"/>
        <v>301.2824584877809</v>
      </c>
      <c r="H382" s="717">
        <f t="shared" si="96"/>
        <v>298.03954333916931</v>
      </c>
      <c r="I382" s="710">
        <f t="shared" si="97"/>
        <v>298.03366643911068</v>
      </c>
      <c r="J382" s="710">
        <f t="shared" si="98"/>
        <v>298.02963388528991</v>
      </c>
      <c r="K382" s="710">
        <f t="shared" si="99"/>
        <v>298.0272790039333</v>
      </c>
      <c r="L382" s="710">
        <f t="shared" si="100"/>
        <v>298.02650333502885</v>
      </c>
      <c r="N382" s="580">
        <v>308</v>
      </c>
      <c r="O382" s="710">
        <f t="shared" si="101"/>
        <v>1.1672163287209996</v>
      </c>
      <c r="P382" s="710">
        <f t="shared" si="102"/>
        <v>704.55266531336815</v>
      </c>
      <c r="Q382" s="710">
        <f t="shared" si="103"/>
        <v>689.67453269580938</v>
      </c>
      <c r="R382" s="710">
        <f t="shared" si="104"/>
        <v>678.98780799990573</v>
      </c>
      <c r="S382" s="710">
        <f t="shared" si="105"/>
        <v>672.54246624216</v>
      </c>
      <c r="T382" s="710">
        <f t="shared" si="106"/>
        <v>670.36843239502798</v>
      </c>
    </row>
    <row r="383" spans="2:20">
      <c r="B383" s="580">
        <v>309</v>
      </c>
      <c r="C383" s="710">
        <f t="shared" si="91"/>
        <v>1.1710059921259379</v>
      </c>
      <c r="D383" s="710">
        <f t="shared" si="92"/>
        <v>1424.0066480974533</v>
      </c>
      <c r="E383" s="710">
        <f t="shared" si="93"/>
        <v>546.55400830925669</v>
      </c>
      <c r="F383" s="710">
        <f t="shared" si="94"/>
        <v>331.9054639862988</v>
      </c>
      <c r="G383" s="710">
        <f t="shared" si="95"/>
        <v>301.31435788724991</v>
      </c>
      <c r="H383" s="717">
        <f t="shared" si="96"/>
        <v>298.04005428904622</v>
      </c>
      <c r="I383" s="710">
        <f t="shared" si="97"/>
        <v>298.03411879697279</v>
      </c>
      <c r="J383" s="710">
        <f t="shared" si="98"/>
        <v>298.03004536352194</v>
      </c>
      <c r="K383" s="710">
        <f t="shared" si="99"/>
        <v>298.02766633314189</v>
      </c>
      <c r="L383" s="710">
        <f t="shared" si="100"/>
        <v>298.02688265742603</v>
      </c>
      <c r="N383" s="580">
        <v>309</v>
      </c>
      <c r="O383" s="710">
        <f t="shared" si="101"/>
        <v>1.1710059921259379</v>
      </c>
      <c r="P383" s="710">
        <f t="shared" si="102"/>
        <v>705.56356379259034</v>
      </c>
      <c r="Q383" s="710">
        <f t="shared" si="103"/>
        <v>690.70254809115454</v>
      </c>
      <c r="R383" s="710">
        <f t="shared" si="104"/>
        <v>680.02808063370344</v>
      </c>
      <c r="S383" s="710">
        <f t="shared" si="105"/>
        <v>673.59007849380555</v>
      </c>
      <c r="T383" s="710">
        <f t="shared" si="106"/>
        <v>671.41843194776663</v>
      </c>
    </row>
    <row r="384" spans="2:20">
      <c r="B384" s="580">
        <v>310</v>
      </c>
      <c r="C384" s="710">
        <f t="shared" si="91"/>
        <v>1.1747956555308763</v>
      </c>
      <c r="D384" s="710">
        <f t="shared" si="92"/>
        <v>1424.2246463294832</v>
      </c>
      <c r="E384" s="710">
        <f t="shared" si="93"/>
        <v>547.33234522721136</v>
      </c>
      <c r="F384" s="710">
        <f t="shared" si="94"/>
        <v>332.12160432123937</v>
      </c>
      <c r="G384" s="710">
        <f t="shared" si="95"/>
        <v>301.34643625854</v>
      </c>
      <c r="H384" s="717">
        <f t="shared" si="96"/>
        <v>298.04056992117711</v>
      </c>
      <c r="I384" s="710">
        <f t="shared" si="97"/>
        <v>298.03457549910411</v>
      </c>
      <c r="J384" s="710">
        <f t="shared" si="98"/>
        <v>298.03046094522506</v>
      </c>
      <c r="K384" s="710">
        <f t="shared" si="99"/>
        <v>298.02805762150763</v>
      </c>
      <c r="L384" s="710">
        <f t="shared" si="100"/>
        <v>298.02726589069522</v>
      </c>
      <c r="N384" s="580">
        <v>310</v>
      </c>
      <c r="O384" s="710">
        <f t="shared" si="101"/>
        <v>1.1747956555308763</v>
      </c>
      <c r="P384" s="710">
        <f t="shared" si="102"/>
        <v>706.57329019768872</v>
      </c>
      <c r="Q384" s="710">
        <f t="shared" si="103"/>
        <v>691.72937156637283</v>
      </c>
      <c r="R384" s="710">
        <f t="shared" si="104"/>
        <v>681.06714713586598</v>
      </c>
      <c r="S384" s="710">
        <f t="shared" si="105"/>
        <v>674.63647610398425</v>
      </c>
      <c r="T384" s="710">
        <f t="shared" si="106"/>
        <v>672.46721409111046</v>
      </c>
    </row>
    <row r="385" spans="2:20">
      <c r="B385" s="580">
        <v>311</v>
      </c>
      <c r="C385" s="710">
        <f t="shared" si="91"/>
        <v>1.1785853189358144</v>
      </c>
      <c r="D385" s="710">
        <f t="shared" si="92"/>
        <v>1424.4408242503328</v>
      </c>
      <c r="E385" s="710">
        <f t="shared" si="93"/>
        <v>548.10936394172177</v>
      </c>
      <c r="F385" s="710">
        <f t="shared" si="94"/>
        <v>332.33818870312564</v>
      </c>
      <c r="G385" s="710">
        <f t="shared" si="95"/>
        <v>301.37869371106564</v>
      </c>
      <c r="H385" s="717">
        <f t="shared" si="96"/>
        <v>298.04109025961327</v>
      </c>
      <c r="I385" s="710">
        <f t="shared" si="97"/>
        <v>298.03503656934123</v>
      </c>
      <c r="J385" s="710">
        <f t="shared" si="98"/>
        <v>298.03088065406371</v>
      </c>
      <c r="K385" s="710">
        <f t="shared" si="99"/>
        <v>298.02845289258323</v>
      </c>
      <c r="L385" s="710">
        <f t="shared" si="100"/>
        <v>298.0276530583493</v>
      </c>
      <c r="N385" s="580">
        <v>311</v>
      </c>
      <c r="O385" s="710">
        <f t="shared" si="101"/>
        <v>1.1785853189358144</v>
      </c>
      <c r="P385" s="710">
        <f t="shared" si="102"/>
        <v>707.58184588761071</v>
      </c>
      <c r="Q385" s="710">
        <f t="shared" si="103"/>
        <v>692.75500450342179</v>
      </c>
      <c r="R385" s="710">
        <f t="shared" si="104"/>
        <v>682.10500890482842</v>
      </c>
      <c r="S385" s="710">
        <f t="shared" si="105"/>
        <v>675.68166048099738</v>
      </c>
      <c r="T385" s="710">
        <f t="shared" si="106"/>
        <v>673.51478023657046</v>
      </c>
    </row>
    <row r="386" spans="2:20">
      <c r="B386" s="580">
        <v>312</v>
      </c>
      <c r="C386" s="710">
        <f t="shared" si="91"/>
        <v>1.1823749823407528</v>
      </c>
      <c r="D386" s="710">
        <f t="shared" si="92"/>
        <v>1424.6552092280144</v>
      </c>
      <c r="E386" s="710">
        <f t="shared" si="93"/>
        <v>548.88506593258489</v>
      </c>
      <c r="F386" s="710">
        <f t="shared" si="94"/>
        <v>332.55521475137925</v>
      </c>
      <c r="G386" s="710">
        <f t="shared" si="95"/>
        <v>301.41113035120844</v>
      </c>
      <c r="H386" s="717">
        <f t="shared" si="96"/>
        <v>298.04161532841022</v>
      </c>
      <c r="I386" s="710">
        <f t="shared" si="97"/>
        <v>298.03550203153145</v>
      </c>
      <c r="J386" s="710">
        <f t="shared" si="98"/>
        <v>298.03130451371709</v>
      </c>
      <c r="K386" s="710">
        <f t="shared" si="99"/>
        <v>298.028852169939</v>
      </c>
      <c r="L386" s="710">
        <f t="shared" si="100"/>
        <v>298.02804418391969</v>
      </c>
      <c r="N386" s="580">
        <v>312</v>
      </c>
      <c r="O386" s="710">
        <f t="shared" si="101"/>
        <v>1.1823749823407528</v>
      </c>
      <c r="P386" s="710">
        <f t="shared" si="102"/>
        <v>708.58923221972793</v>
      </c>
      <c r="Q386" s="710">
        <f t="shared" si="103"/>
        <v>693.77944828265652</v>
      </c>
      <c r="R386" s="710">
        <f t="shared" si="104"/>
        <v>683.14166733740399</v>
      </c>
      <c r="S386" s="710">
        <f t="shared" si="105"/>
        <v>676.72563303151355</v>
      </c>
      <c r="T386" s="710">
        <f t="shared" si="106"/>
        <v>674.56113179402064</v>
      </c>
    </row>
    <row r="387" spans="2:20">
      <c r="B387" s="580">
        <v>313</v>
      </c>
      <c r="C387" s="710">
        <f t="shared" si="91"/>
        <v>1.1861646457456911</v>
      </c>
      <c r="D387" s="710">
        <f t="shared" si="92"/>
        <v>1424.8678281759962</v>
      </c>
      <c r="E387" s="710">
        <f t="shared" si="93"/>
        <v>549.65945270546524</v>
      </c>
      <c r="F387" s="710">
        <f t="shared" si="94"/>
        <v>332.77268009287542</v>
      </c>
      <c r="G387" s="710">
        <f t="shared" si="95"/>
        <v>301.44374628233288</v>
      </c>
      <c r="H387" s="717">
        <f t="shared" si="96"/>
        <v>298.04214515162744</v>
      </c>
      <c r="I387" s="710">
        <f t="shared" si="97"/>
        <v>298.03597190953167</v>
      </c>
      <c r="J387" s="710">
        <f t="shared" si="98"/>
        <v>298.03173254787896</v>
      </c>
      <c r="K387" s="710">
        <f t="shared" si="99"/>
        <v>298.02925547716251</v>
      </c>
      <c r="L387" s="710">
        <f t="shared" si="100"/>
        <v>298.02843929095576</v>
      </c>
      <c r="N387" s="580">
        <v>313</v>
      </c>
      <c r="O387" s="710">
        <f t="shared" si="101"/>
        <v>1.1861646457456911</v>
      </c>
      <c r="P387" s="710">
        <f t="shared" si="102"/>
        <v>709.59545054983835</v>
      </c>
      <c r="Q387" s="710">
        <f t="shared" si="103"/>
        <v>694.80270428283177</v>
      </c>
      <c r="R387" s="710">
        <f t="shared" si="104"/>
        <v>684.17712382878676</v>
      </c>
      <c r="S387" s="710">
        <f t="shared" si="105"/>
        <v>677.76839516057055</v>
      </c>
      <c r="T387" s="710">
        <f t="shared" si="106"/>
        <v>675.60627017170066</v>
      </c>
    </row>
    <row r="388" spans="2:20">
      <c r="B388" s="580">
        <v>314</v>
      </c>
      <c r="C388" s="710">
        <f t="shared" si="91"/>
        <v>1.1899543091506295</v>
      </c>
      <c r="D388" s="710">
        <f t="shared" si="92"/>
        <v>1425.0787075608698</v>
      </c>
      <c r="E388" s="710">
        <f t="shared" si="93"/>
        <v>550.43252579130922</v>
      </c>
      <c r="F388" s="710">
        <f t="shared" si="94"/>
        <v>332.99058236195253</v>
      </c>
      <c r="G388" s="710">
        <f t="shared" si="95"/>
        <v>301.47654160480215</v>
      </c>
      <c r="H388" s="717">
        <f t="shared" si="96"/>
        <v>298.04267975332777</v>
      </c>
      <c r="I388" s="710">
        <f t="shared" si="97"/>
        <v>298.03644622720856</v>
      </c>
      <c r="J388" s="710">
        <f t="shared" si="98"/>
        <v>298.03216478025706</v>
      </c>
      <c r="K388" s="710">
        <f t="shared" si="99"/>
        <v>298.02966283785793</v>
      </c>
      <c r="L388" s="710">
        <f t="shared" si="100"/>
        <v>298.02883840302462</v>
      </c>
      <c r="N388" s="580">
        <v>314</v>
      </c>
      <c r="O388" s="710">
        <f t="shared" si="101"/>
        <v>1.1899543091506295</v>
      </c>
      <c r="P388" s="710">
        <f t="shared" si="102"/>
        <v>710.60050223216797</v>
      </c>
      <c r="Q388" s="710">
        <f t="shared" si="103"/>
        <v>695.82477388110385</v>
      </c>
      <c r="R388" s="710">
        <f t="shared" si="104"/>
        <v>685.21137977255296</v>
      </c>
      <c r="S388" s="710">
        <f t="shared" si="105"/>
        <v>678.80994827157713</v>
      </c>
      <c r="T388" s="710">
        <f t="shared" si="106"/>
        <v>676.65019677621706</v>
      </c>
    </row>
    <row r="389" spans="2:20">
      <c r="B389" s="580">
        <v>315</v>
      </c>
      <c r="C389" s="710">
        <f t="shared" si="91"/>
        <v>1.1937439725555676</v>
      </c>
      <c r="D389" s="710">
        <f t="shared" si="92"/>
        <v>1425.2878734098888</v>
      </c>
      <c r="E389" s="710">
        <f t="shared" si="93"/>
        <v>551.20428674576954</v>
      </c>
      <c r="F389" s="710">
        <f t="shared" si="94"/>
        <v>333.20891920042072</v>
      </c>
      <c r="G389" s="710">
        <f t="shared" si="95"/>
        <v>301.5095164159938</v>
      </c>
      <c r="H389" s="717">
        <f t="shared" si="96"/>
        <v>298.04321915757714</v>
      </c>
      <c r="I389" s="710">
        <f t="shared" si="97"/>
        <v>298.03692500843789</v>
      </c>
      <c r="J389" s="710">
        <f t="shared" si="98"/>
        <v>298.03260123457267</v>
      </c>
      <c r="K389" s="710">
        <f t="shared" si="99"/>
        <v>298.0300742756458</v>
      </c>
      <c r="L389" s="710">
        <f t="shared" si="100"/>
        <v>298.0292415437105</v>
      </c>
      <c r="N389" s="580">
        <v>315</v>
      </c>
      <c r="O389" s="710">
        <f t="shared" si="101"/>
        <v>1.1937439725555676</v>
      </c>
      <c r="P389" s="710">
        <f t="shared" si="102"/>
        <v>711.60438861937234</v>
      </c>
      <c r="Q389" s="710">
        <f t="shared" si="103"/>
        <v>696.84565845303212</v>
      </c>
      <c r="R389" s="710">
        <f t="shared" si="104"/>
        <v>686.2444365606633</v>
      </c>
      <c r="S389" s="710">
        <f t="shared" si="105"/>
        <v>679.85029376631462</v>
      </c>
      <c r="T389" s="710">
        <f t="shared" si="106"/>
        <v>677.692913012546</v>
      </c>
    </row>
    <row r="390" spans="2:20">
      <c r="B390" s="580">
        <v>316</v>
      </c>
      <c r="C390" s="710">
        <f t="shared" si="91"/>
        <v>1.197533635960506</v>
      </c>
      <c r="D390" s="710">
        <f t="shared" si="92"/>
        <v>1425.4953513183787</v>
      </c>
      <c r="E390" s="710">
        <f t="shared" si="93"/>
        <v>551.97473714863975</v>
      </c>
      <c r="F390" s="710">
        <f t="shared" si="94"/>
        <v>333.42768825756968</v>
      </c>
      <c r="G390" s="710">
        <f t="shared" si="95"/>
        <v>301.54267081031594</v>
      </c>
      <c r="H390" s="717">
        <f t="shared" si="96"/>
        <v>298.04376338844423</v>
      </c>
      <c r="I390" s="710">
        <f t="shared" si="97"/>
        <v>298.03740827710419</v>
      </c>
      <c r="J390" s="710">
        <f t="shared" si="98"/>
        <v>298.03304193456029</v>
      </c>
      <c r="K390" s="710">
        <f t="shared" si="99"/>
        <v>298.03048981416242</v>
      </c>
      <c r="L390" s="710">
        <f t="shared" si="100"/>
        <v>298.02964873661443</v>
      </c>
      <c r="N390" s="580">
        <v>316</v>
      </c>
      <c r="O390" s="710">
        <f t="shared" si="101"/>
        <v>1.197533635960506</v>
      </c>
      <c r="P390" s="710">
        <f t="shared" si="102"/>
        <v>712.60711106253905</v>
      </c>
      <c r="Q390" s="710">
        <f t="shared" si="103"/>
        <v>697.86535937258134</v>
      </c>
      <c r="R390" s="710">
        <f t="shared" si="104"/>
        <v>687.27629558346428</v>
      </c>
      <c r="S390" s="710">
        <f t="shared" si="105"/>
        <v>680.88943304493921</v>
      </c>
      <c r="T390" s="710">
        <f t="shared" si="106"/>
        <v>678.73442028403406</v>
      </c>
    </row>
    <row r="391" spans="2:20">
      <c r="B391" s="580">
        <v>317</v>
      </c>
      <c r="C391" s="710">
        <f t="shared" si="91"/>
        <v>1.2013232993654444</v>
      </c>
      <c r="D391" s="710">
        <f t="shared" si="92"/>
        <v>1425.701166457023</v>
      </c>
      <c r="E391" s="710">
        <f t="shared" si="93"/>
        <v>552.74387860329978</v>
      </c>
      <c r="F391" s="710">
        <f t="shared" si="94"/>
        <v>333.64688719017607</v>
      </c>
      <c r="G391" s="710">
        <f t="shared" si="95"/>
        <v>301.57600487922264</v>
      </c>
      <c r="H391" s="717">
        <f t="shared" si="96"/>
        <v>298.04431247000014</v>
      </c>
      <c r="I391" s="710">
        <f t="shared" si="97"/>
        <v>298.0378960571004</v>
      </c>
      <c r="J391" s="710">
        <f t="shared" si="98"/>
        <v>298.03348690396712</v>
      </c>
      <c r="K391" s="710">
        <f t="shared" si="99"/>
        <v>298.03090947705959</v>
      </c>
      <c r="L391" s="710">
        <f t="shared" si="100"/>
        <v>298.03006000535373</v>
      </c>
      <c r="N391" s="580">
        <v>317</v>
      </c>
      <c r="O391" s="710">
        <f t="shared" si="101"/>
        <v>1.2013232993654444</v>
      </c>
      <c r="P391" s="710">
        <f t="shared" si="102"/>
        <v>713.60867091118928</v>
      </c>
      <c r="Q391" s="710">
        <f t="shared" si="103"/>
        <v>698.88387801212286</v>
      </c>
      <c r="R391" s="710">
        <f t="shared" si="104"/>
        <v>688.30695822969062</v>
      </c>
      <c r="S391" s="710">
        <f t="shared" si="105"/>
        <v>681.92736750598385</v>
      </c>
      <c r="T391" s="710">
        <f t="shared" si="106"/>
        <v>679.77471999240117</v>
      </c>
    </row>
    <row r="392" spans="2:20">
      <c r="B392" s="580">
        <v>318</v>
      </c>
      <c r="C392" s="710">
        <f t="shared" si="91"/>
        <v>1.2051129627703827</v>
      </c>
      <c r="D392" s="710">
        <f t="shared" si="92"/>
        <v>1425.9053435790249</v>
      </c>
      <c r="E392" s="710">
        <f t="shared" si="93"/>
        <v>553.51171273617001</v>
      </c>
      <c r="F392" s="710">
        <f t="shared" si="94"/>
        <v>333.8665136625101</v>
      </c>
      <c r="G392" s="710">
        <f t="shared" si="95"/>
        <v>301.60951871122973</v>
      </c>
      <c r="H392" s="717">
        <f t="shared" si="96"/>
        <v>298.04486642631781</v>
      </c>
      <c r="I392" s="710">
        <f t="shared" si="97"/>
        <v>298.03838837232735</v>
      </c>
      <c r="J392" s="710">
        <f t="shared" si="98"/>
        <v>298.03393616655268</v>
      </c>
      <c r="K392" s="710">
        <f t="shared" si="99"/>
        <v>298.03133328800402</v>
      </c>
      <c r="L392" s="710">
        <f t="shared" si="100"/>
        <v>298.0304753735615</v>
      </c>
      <c r="N392" s="580">
        <v>318</v>
      </c>
      <c r="O392" s="710">
        <f t="shared" si="101"/>
        <v>1.2051129627703827</v>
      </c>
      <c r="P392" s="710">
        <f t="shared" si="102"/>
        <v>714.609069513279</v>
      </c>
      <c r="Q392" s="710">
        <f t="shared" si="103"/>
        <v>699.90121574243722</v>
      </c>
      <c r="R392" s="710">
        <f t="shared" si="104"/>
        <v>689.33642588646671</v>
      </c>
      <c r="S392" s="710">
        <f t="shared" si="105"/>
        <v>682.96409854635976</v>
      </c>
      <c r="T392" s="710">
        <f t="shared" si="106"/>
        <v>680.81381353774191</v>
      </c>
    </row>
    <row r="393" spans="2:20">
      <c r="B393" s="580">
        <v>319</v>
      </c>
      <c r="C393" s="710">
        <f t="shared" si="91"/>
        <v>1.2089026261753211</v>
      </c>
      <c r="D393" s="710">
        <f t="shared" si="92"/>
        <v>1426.1079070271483</v>
      </c>
      <c r="E393" s="710">
        <f t="shared" si="93"/>
        <v>554.2782411961764</v>
      </c>
      <c r="F393" s="710">
        <f t="shared" si="94"/>
        <v>334.08656534634179</v>
      </c>
      <c r="G393" s="710">
        <f t="shared" si="95"/>
        <v>301.6432123919306</v>
      </c>
      <c r="H393" s="717">
        <f t="shared" si="96"/>
        <v>298.04542528147192</v>
      </c>
      <c r="I393" s="710">
        <f t="shared" si="97"/>
        <v>298.0388852466935</v>
      </c>
      <c r="J393" s="710">
        <f t="shared" si="98"/>
        <v>298.03438974608844</v>
      </c>
      <c r="K393" s="710">
        <f t="shared" si="99"/>
        <v>298.03176127067684</v>
      </c>
      <c r="L393" s="710">
        <f t="shared" si="100"/>
        <v>298.03089486488636</v>
      </c>
      <c r="N393" s="580">
        <v>319</v>
      </c>
      <c r="O393" s="710">
        <f t="shared" si="101"/>
        <v>1.2089026261753211</v>
      </c>
      <c r="P393" s="710">
        <f t="shared" si="102"/>
        <v>715.60830821520165</v>
      </c>
      <c r="Q393" s="710">
        <f t="shared" si="103"/>
        <v>700.91737393271546</v>
      </c>
      <c r="R393" s="710">
        <f t="shared" si="104"/>
        <v>690.36469993930893</v>
      </c>
      <c r="S393" s="710">
        <f t="shared" si="105"/>
        <v>683.99962756135858</v>
      </c>
      <c r="T393" s="710">
        <f t="shared" si="106"/>
        <v>681.8517023185276</v>
      </c>
    </row>
    <row r="394" spans="2:20">
      <c r="B394" s="580">
        <v>320</v>
      </c>
      <c r="C394" s="710">
        <f t="shared" si="91"/>
        <v>1.2126922895802592</v>
      </c>
      <c r="D394" s="710">
        <f t="shared" si="92"/>
        <v>1426.3088807406386</v>
      </c>
      <c r="E394" s="710">
        <f t="shared" si="93"/>
        <v>555.04346565422395</v>
      </c>
      <c r="F394" s="710">
        <f t="shared" si="94"/>
        <v>334.30703992094595</v>
      </c>
      <c r="G394" s="710">
        <f t="shared" si="95"/>
        <v>301.67708600401181</v>
      </c>
      <c r="H394" s="717">
        <f t="shared" si="96"/>
        <v>298.04598905953839</v>
      </c>
      <c r="I394" s="710">
        <f t="shared" si="97"/>
        <v>298.03938670411446</v>
      </c>
      <c r="J394" s="710">
        <f t="shared" si="98"/>
        <v>298.03484766635728</v>
      </c>
      <c r="K394" s="710">
        <f t="shared" si="99"/>
        <v>298.03219344877357</v>
      </c>
      <c r="L394" s="710">
        <f t="shared" si="100"/>
        <v>298.03131850299184</v>
      </c>
      <c r="N394" s="580">
        <v>320</v>
      </c>
      <c r="O394" s="710">
        <f t="shared" si="101"/>
        <v>1.2126922895802592</v>
      </c>
      <c r="P394" s="710">
        <f t="shared" si="102"/>
        <v>716.60638836178964</v>
      </c>
      <c r="Q394" s="710">
        <f t="shared" si="103"/>
        <v>701.93235395056104</v>
      </c>
      <c r="R394" s="710">
        <f t="shared" si="104"/>
        <v>691.39178177212693</v>
      </c>
      <c r="S394" s="710">
        <f t="shared" si="105"/>
        <v>685.03395594465439</v>
      </c>
      <c r="T394" s="710">
        <f t="shared" si="106"/>
        <v>682.88838773160796</v>
      </c>
    </row>
    <row r="395" spans="2:20">
      <c r="B395" s="580">
        <v>321</v>
      </c>
      <c r="C395" s="710">
        <f t="shared" ref="C395:C458" si="107">$C$73*B395</f>
        <v>1.2164819529851976</v>
      </c>
      <c r="D395" s="710">
        <f t="shared" ref="D395:D458" si="108">(1-2*FoAb-2*FoAb*BiCombAb)*D394+2*FoAb*E394+2*FoAb*BiCombAb*Tcomb</f>
        <v>1426.5082882620297</v>
      </c>
      <c r="E395" s="710">
        <f t="shared" ref="E395:E458" si="109">FoAb*D394+(1-2*FoAb)*E394+FoAb*F394</f>
        <v>555.80738780267995</v>
      </c>
      <c r="F395" s="710">
        <f t="shared" ref="F395:F458" si="110">FoAb*E394+(1-2*FoAb)*F394+FoAb*G394</f>
        <v>334.52793507310713</v>
      </c>
      <c r="G395" s="710">
        <f t="shared" ref="G395:G458" si="111">FoAb*F394+(1-2*FoAb)*G394+FoAb*H394</f>
        <v>301.71113962726878</v>
      </c>
      <c r="H395" s="717">
        <f t="shared" ref="H395:H458" si="112">_FoN1*G394+(1-_FoN1-_FoN2)*H394+_FoN2*I394</f>
        <v>298.04655778459397</v>
      </c>
      <c r="I395" s="710">
        <f t="shared" ref="I395:I458" si="113">FoCase*H394+(1-2*FoCase)*I394+FoCase*J394</f>
        <v>298.03989276851252</v>
      </c>
      <c r="J395" s="710">
        <f t="shared" ref="J395:J458" si="114">FoCase*I394+(1-2*FoCase)*J394+FoCase*K394</f>
        <v>298.03530995115318</v>
      </c>
      <c r="K395" s="710">
        <f t="shared" ref="K395:K458" si="115">FoCase*J394+(1-2*FoCase)*K394+FoCase*L394</f>
        <v>298.03262984600309</v>
      </c>
      <c r="L395" s="710">
        <f t="shared" ref="L395:L458" si="116">(1-2*FoCase-2*FoCase*BiAtmCase)*L394+2*FoCase*K394+2*FoCase*BiAtmCase*Tatm</f>
        <v>298.03174631155605</v>
      </c>
      <c r="N395" s="580">
        <v>321</v>
      </c>
      <c r="O395" s="710">
        <f t="shared" ref="O395:O458" si="117">$O$73*N395</f>
        <v>1.2164819529851976</v>
      </c>
      <c r="P395" s="710">
        <f t="shared" ref="P395:P458" si="118">(1-2*FoCase-2*FoCase*BiCombCase)*P394+2*FoCase*Q394+2*FoCase*BiCombCase*Tcomb</f>
        <v>717.60331129631606</v>
      </c>
      <c r="Q395" s="710">
        <f t="shared" ref="Q395:Q458" si="119">FoCase*P394+(1-2*FoCase)*Q394+FoCase*R394</f>
        <v>702.94615716199189</v>
      </c>
      <c r="R395" s="710">
        <f t="shared" ref="R395:R458" si="120">FoCase*Q394+(1-2*FoCase)*R394+FoCase*S394</f>
        <v>692.41767276722589</v>
      </c>
      <c r="S395" s="710">
        <f t="shared" ref="S395:S458" si="121">FoCase*R394+(1-2*FoCase)*S394+FoCase*T394</f>
        <v>686.06708508830502</v>
      </c>
      <c r="T395" s="710">
        <f t="shared" ref="T395:T458" si="122">(1-2*FoCase-2*FoCase*BiAtmCase)*T394+2*FoCase*S394+2*FoCase*BiAtmCase*Tatm</f>
        <v>683.92387117221335</v>
      </c>
    </row>
    <row r="396" spans="2:20">
      <c r="B396" s="580">
        <v>322</v>
      </c>
      <c r="C396" s="710">
        <f t="shared" si="107"/>
        <v>1.2202716163901359</v>
      </c>
      <c r="D396" s="710">
        <f t="shared" si="108"/>
        <v>1426.7061527438309</v>
      </c>
      <c r="E396" s="710">
        <f t="shared" si="109"/>
        <v>556.5700093548669</v>
      </c>
      <c r="F396" s="710">
        <f t="shared" si="110"/>
        <v>334.74924849712386</v>
      </c>
      <c r="G396" s="710">
        <f t="shared" si="111"/>
        <v>301.74537333862128</v>
      </c>
      <c r="H396" s="717">
        <f t="shared" si="112"/>
        <v>298.04713148071608</v>
      </c>
      <c r="I396" s="710">
        <f t="shared" si="113"/>
        <v>298.04040346381646</v>
      </c>
      <c r="J396" s="710">
        <f t="shared" si="114"/>
        <v>298.0357766242808</v>
      </c>
      <c r="K396" s="710">
        <f t="shared" si="115"/>
        <v>298.03307048608775</v>
      </c>
      <c r="L396" s="710">
        <f t="shared" si="116"/>
        <v>298.03217831427116</v>
      </c>
      <c r="N396" s="580">
        <v>322</v>
      </c>
      <c r="O396" s="710">
        <f t="shared" si="117"/>
        <v>1.2202716163901359</v>
      </c>
      <c r="P396" s="710">
        <f t="shared" si="118"/>
        <v>718.59907836049661</v>
      </c>
      <c r="Q396" s="710">
        <f t="shared" si="119"/>
        <v>703.9587849314421</v>
      </c>
      <c r="R396" s="710">
        <f t="shared" si="120"/>
        <v>693.44237430530836</v>
      </c>
      <c r="S396" s="710">
        <f t="shared" si="121"/>
        <v>687.0990163827546</v>
      </c>
      <c r="T396" s="710">
        <f t="shared" si="122"/>
        <v>684.95815403395625</v>
      </c>
    </row>
    <row r="397" spans="2:20">
      <c r="B397" s="580">
        <v>323</v>
      </c>
      <c r="C397" s="710">
        <f t="shared" si="107"/>
        <v>1.2240612797950743</v>
      </c>
      <c r="D397" s="710">
        <f t="shared" si="108"/>
        <v>1426.9024969551053</v>
      </c>
      <c r="E397" s="710">
        <f t="shared" si="109"/>
        <v>557.33133204456408</v>
      </c>
      <c r="F397" s="710">
        <f t="shared" si="110"/>
        <v>334.97097789481228</v>
      </c>
      <c r="G397" s="710">
        <f t="shared" si="111"/>
        <v>301.77978721212918</v>
      </c>
      <c r="H397" s="717">
        <f t="shared" si="112"/>
        <v>298.0477101719822</v>
      </c>
      <c r="I397" s="710">
        <f t="shared" si="113"/>
        <v>298.04091881396107</v>
      </c>
      <c r="J397" s="710">
        <f t="shared" si="114"/>
        <v>298.03624770955497</v>
      </c>
      <c r="K397" s="710">
        <f t="shared" si="115"/>
        <v>298.03351539276264</v>
      </c>
      <c r="L397" s="710">
        <f t="shared" si="116"/>
        <v>298.03261453484316</v>
      </c>
      <c r="N397" s="580">
        <v>323</v>
      </c>
      <c r="O397" s="710">
        <f t="shared" si="117"/>
        <v>1.2240612797950743</v>
      </c>
      <c r="P397" s="710">
        <f t="shared" si="118"/>
        <v>719.59369089449126</v>
      </c>
      <c r="Q397" s="710">
        <f t="shared" si="119"/>
        <v>704.97023862176388</v>
      </c>
      <c r="R397" s="710">
        <f t="shared" si="120"/>
        <v>694.46588776547594</v>
      </c>
      <c r="S397" s="710">
        <f t="shared" si="121"/>
        <v>688.12975121683507</v>
      </c>
      <c r="T397" s="710">
        <f t="shared" si="122"/>
        <v>685.99123770883341</v>
      </c>
    </row>
    <row r="398" spans="2:20">
      <c r="B398" s="580">
        <v>324</v>
      </c>
      <c r="C398" s="710">
        <f t="shared" si="107"/>
        <v>1.2278509432000124</v>
      </c>
      <c r="D398" s="710">
        <f t="shared" si="108"/>
        <v>1427.0973432879346</v>
      </c>
      <c r="E398" s="710">
        <f t="shared" si="109"/>
        <v>558.09135762551773</v>
      </c>
      <c r="F398" s="710">
        <f t="shared" si="110"/>
        <v>335.19312097550892</v>
      </c>
      <c r="G398" s="710">
        <f t="shared" si="111"/>
        <v>301.81438131900796</v>
      </c>
      <c r="H398" s="717">
        <f t="shared" si="112"/>
        <v>298.04829388246975</v>
      </c>
      <c r="I398" s="710">
        <f t="shared" si="113"/>
        <v>298.04143884288669</v>
      </c>
      <c r="J398" s="710">
        <f t="shared" si="114"/>
        <v>298.03672323080048</v>
      </c>
      <c r="K398" s="710">
        <f t="shared" si="115"/>
        <v>298.03396458977528</v>
      </c>
      <c r="L398" s="710">
        <f t="shared" si="116"/>
        <v>298.03305499699121</v>
      </c>
      <c r="N398" s="580">
        <v>324</v>
      </c>
      <c r="O398" s="710">
        <f t="shared" si="117"/>
        <v>1.2278509432000124</v>
      </c>
      <c r="P398" s="710">
        <f t="shared" si="118"/>
        <v>720.58715023690627</v>
      </c>
      <c r="Q398" s="710">
        <f t="shared" si="119"/>
        <v>705.98051959422901</v>
      </c>
      <c r="R398" s="710">
        <f t="shared" si="120"/>
        <v>695.48821452523146</v>
      </c>
      <c r="S398" s="710">
        <f t="shared" si="121"/>
        <v>689.15929097776791</v>
      </c>
      <c r="T398" s="710">
        <f t="shared" si="122"/>
        <v>687.02312358722781</v>
      </c>
    </row>
    <row r="399" spans="2:20">
      <c r="B399" s="580">
        <v>325</v>
      </c>
      <c r="C399" s="710">
        <f t="shared" si="107"/>
        <v>1.2316406066049508</v>
      </c>
      <c r="D399" s="710">
        <f t="shared" si="108"/>
        <v>1427.2907137637742</v>
      </c>
      <c r="E399" s="710">
        <f t="shared" si="109"/>
        <v>558.85008787096069</v>
      </c>
      <c r="F399" s="710">
        <f t="shared" si="110"/>
        <v>335.41567545607336</v>
      </c>
      <c r="G399" s="710">
        <f t="shared" si="111"/>
        <v>301.84915572764396</v>
      </c>
      <c r="H399" s="717">
        <f t="shared" si="112"/>
        <v>298.04888263625554</v>
      </c>
      <c r="I399" s="710">
        <f t="shared" si="113"/>
        <v>298.04196357453895</v>
      </c>
      <c r="J399" s="710">
        <f t="shared" si="114"/>
        <v>298.03720321185136</v>
      </c>
      <c r="K399" s="710">
        <f t="shared" si="115"/>
        <v>298.03441810088515</v>
      </c>
      <c r="L399" s="710">
        <f t="shared" si="116"/>
        <v>298.03349972444738</v>
      </c>
      <c r="N399" s="580">
        <v>325</v>
      </c>
      <c r="O399" s="710">
        <f t="shared" si="117"/>
        <v>1.2316406066049508</v>
      </c>
      <c r="P399" s="710">
        <f t="shared" si="118"/>
        <v>721.57945772479559</v>
      </c>
      <c r="Q399" s="710">
        <f t="shared" si="119"/>
        <v>706.98962920853126</v>
      </c>
      <c r="R399" s="710">
        <f t="shared" si="120"/>
        <v>696.50935596048032</v>
      </c>
      <c r="S399" s="710">
        <f t="shared" si="121"/>
        <v>690.18763705116646</v>
      </c>
      <c r="T399" s="710">
        <f t="shared" si="122"/>
        <v>688.05381305791013</v>
      </c>
    </row>
    <row r="400" spans="2:20">
      <c r="B400" s="580">
        <v>326</v>
      </c>
      <c r="C400" s="710">
        <f t="shared" si="107"/>
        <v>1.2354302700098891</v>
      </c>
      <c r="D400" s="710">
        <f t="shared" si="108"/>
        <v>1427.4826300397028</v>
      </c>
      <c r="E400" s="710">
        <f t="shared" si="109"/>
        <v>559.6075245731397</v>
      </c>
      <c r="F400" s="710">
        <f t="shared" si="110"/>
        <v>335.63863906088989</v>
      </c>
      <c r="G400" s="710">
        <f t="shared" si="111"/>
        <v>301.88411050361026</v>
      </c>
      <c r="H400" s="717">
        <f t="shared" si="112"/>
        <v>298.04947645741555</v>
      </c>
      <c r="I400" s="710">
        <f t="shared" si="113"/>
        <v>298.04249303286826</v>
      </c>
      <c r="J400" s="710">
        <f t="shared" si="114"/>
        <v>298.03768767655083</v>
      </c>
      <c r="K400" s="710">
        <f t="shared" si="115"/>
        <v>298.03487594986336</v>
      </c>
      <c r="L400" s="710">
        <f t="shared" si="116"/>
        <v>298.03394874095613</v>
      </c>
      <c r="N400" s="580">
        <v>326</v>
      </c>
      <c r="O400" s="710">
        <f t="shared" si="117"/>
        <v>1.2354302700098891</v>
      </c>
      <c r="P400" s="710">
        <f t="shared" si="118"/>
        <v>722.57061469366329</v>
      </c>
      <c r="Q400" s="710">
        <f t="shared" si="119"/>
        <v>707.99756882278791</v>
      </c>
      <c r="R400" s="710">
        <f t="shared" si="120"/>
        <v>697.52931344553303</v>
      </c>
      <c r="S400" s="710">
        <f t="shared" si="121"/>
        <v>691.21479082103735</v>
      </c>
      <c r="T400" s="710">
        <f t="shared" si="122"/>
        <v>689.083307508041</v>
      </c>
    </row>
    <row r="401" spans="2:20">
      <c r="B401" s="580">
        <v>327</v>
      </c>
      <c r="C401" s="710">
        <f t="shared" si="107"/>
        <v>1.2392199334148275</v>
      </c>
      <c r="D401" s="710">
        <f t="shared" si="108"/>
        <v>1427.6731134145646</v>
      </c>
      <c r="E401" s="710">
        <f t="shared" si="109"/>
        <v>560.36366954285245</v>
      </c>
      <c r="F401" s="710">
        <f t="shared" si="110"/>
        <v>335.8620095218692</v>
      </c>
      <c r="G401" s="710">
        <f t="shared" si="111"/>
        <v>301.91924570968189</v>
      </c>
      <c r="H401" s="717">
        <f t="shared" si="112"/>
        <v>298.05007537002456</v>
      </c>
      <c r="I401" s="710">
        <f t="shared" si="113"/>
        <v>298.04302724182958</v>
      </c>
      <c r="J401" s="710">
        <f t="shared" si="114"/>
        <v>298.03817664875072</v>
      </c>
      <c r="K401" s="710">
        <f t="shared" si="115"/>
        <v>298.03533816049207</v>
      </c>
      <c r="L401" s="710">
        <f t="shared" si="116"/>
        <v>298.03440207027387</v>
      </c>
      <c r="N401" s="580">
        <v>327</v>
      </c>
      <c r="O401" s="710">
        <f t="shared" si="117"/>
        <v>1.2392199334148275</v>
      </c>
      <c r="P401" s="710">
        <f t="shared" si="118"/>
        <v>723.56062247746479</v>
      </c>
      <c r="Q401" s="710">
        <f t="shared" si="119"/>
        <v>709.00433979354136</v>
      </c>
      <c r="R401" s="710">
        <f t="shared" si="120"/>
        <v>698.54808835310632</v>
      </c>
      <c r="S401" s="710">
        <f t="shared" si="121"/>
        <v>692.24075366978275</v>
      </c>
      <c r="T401" s="710">
        <f t="shared" si="122"/>
        <v>690.1116083231725</v>
      </c>
    </row>
    <row r="402" spans="2:20">
      <c r="B402" s="580">
        <v>328</v>
      </c>
      <c r="C402" s="710">
        <f t="shared" si="107"/>
        <v>1.2430095968197659</v>
      </c>
      <c r="D402" s="710">
        <f t="shared" si="108"/>
        <v>1427.8621848350076</v>
      </c>
      <c r="E402" s="710">
        <f t="shared" si="109"/>
        <v>561.11852460899138</v>
      </c>
      <c r="F402" s="710">
        <f t="shared" si="110"/>
        <v>336.08578457844885</v>
      </c>
      <c r="G402" s="710">
        <f t="shared" si="111"/>
        <v>301.95456140585122</v>
      </c>
      <c r="H402" s="717">
        <f t="shared" si="112"/>
        <v>298.05067939815581</v>
      </c>
      <c r="I402" s="710">
        <f t="shared" si="113"/>
        <v>298.04356622538194</v>
      </c>
      <c r="J402" s="710">
        <f t="shared" si="114"/>
        <v>298.03867015231106</v>
      </c>
      <c r="K402" s="710">
        <f t="shared" si="115"/>
        <v>298.03580475656435</v>
      </c>
      <c r="L402" s="710">
        <f t="shared" si="116"/>
        <v>298.0348597361687</v>
      </c>
      <c r="N402" s="580">
        <v>328</v>
      </c>
      <c r="O402" s="710">
        <f t="shared" si="117"/>
        <v>1.2430095968197659</v>
      </c>
      <c r="P402" s="710">
        <f t="shared" si="118"/>
        <v>724.54948240860915</v>
      </c>
      <c r="Q402" s="710">
        <f t="shared" si="119"/>
        <v>710.00994347576136</v>
      </c>
      <c r="R402" s="710">
        <f t="shared" si="120"/>
        <v>699.56568205432541</v>
      </c>
      <c r="S402" s="710">
        <f t="shared" si="121"/>
        <v>693.26552697820182</v>
      </c>
      <c r="T402" s="710">
        <f t="shared" si="122"/>
        <v>691.13871688725055</v>
      </c>
    </row>
    <row r="403" spans="2:20">
      <c r="B403" s="580">
        <v>329</v>
      </c>
      <c r="C403" s="710">
        <f t="shared" si="107"/>
        <v>1.246799260224704</v>
      </c>
      <c r="D403" s="710">
        <f t="shared" si="108"/>
        <v>1428.049864901421</v>
      </c>
      <c r="E403" s="710">
        <f t="shared" si="109"/>
        <v>561.8720916180971</v>
      </c>
      <c r="F403" s="710">
        <f t="shared" si="110"/>
        <v>336.3099619775939</v>
      </c>
      <c r="G403" s="710">
        <f t="shared" si="111"/>
        <v>301.99005764934344</v>
      </c>
      <c r="H403" s="717">
        <f t="shared" si="112"/>
        <v>298.05128856588055</v>
      </c>
      <c r="I403" s="710">
        <f t="shared" si="113"/>
        <v>298.04411000748814</v>
      </c>
      <c r="J403" s="710">
        <f t="shared" si="114"/>
        <v>298.03916821109965</v>
      </c>
      <c r="K403" s="710">
        <f t="shared" si="115"/>
        <v>298.03627576188347</v>
      </c>
      <c r="L403" s="710">
        <f t="shared" si="116"/>
        <v>298.03532176241987</v>
      </c>
      <c r="N403" s="580">
        <v>329</v>
      </c>
      <c r="O403" s="710">
        <f t="shared" si="117"/>
        <v>1.246799260224704</v>
      </c>
      <c r="P403" s="710">
        <f t="shared" si="118"/>
        <v>725.53719581796008</v>
      </c>
      <c r="Q403" s="710">
        <f t="shared" si="119"/>
        <v>711.01438122284662</v>
      </c>
      <c r="R403" s="710">
        <f t="shared" si="120"/>
        <v>700.58209591872594</v>
      </c>
      <c r="S403" s="710">
        <f t="shared" si="121"/>
        <v>694.28911212549269</v>
      </c>
      <c r="T403" s="710">
        <f t="shared" si="122"/>
        <v>692.16463458261649</v>
      </c>
    </row>
    <row r="404" spans="2:20">
      <c r="B404" s="580">
        <v>330</v>
      </c>
      <c r="C404" s="710">
        <f t="shared" si="107"/>
        <v>1.2505889236296424</v>
      </c>
      <c r="D404" s="710">
        <f t="shared" si="108"/>
        <v>1428.2361738737718</v>
      </c>
      <c r="E404" s="710">
        <f t="shared" si="109"/>
        <v>562.62437243391867</v>
      </c>
      <c r="F404" s="710">
        <f t="shared" si="110"/>
        <v>336.53453947379631</v>
      </c>
      <c r="G404" s="710">
        <f t="shared" si="111"/>
        <v>302.02573449463176</v>
      </c>
      <c r="H404" s="717">
        <f t="shared" si="112"/>
        <v>298.05190289726789</v>
      </c>
      <c r="I404" s="710">
        <f t="shared" si="113"/>
        <v>298.04465861211423</v>
      </c>
      <c r="J404" s="710">
        <f t="shared" si="114"/>
        <v>298.03967084899193</v>
      </c>
      <c r="K404" s="710">
        <f t="shared" si="115"/>
        <v>298.03675120026264</v>
      </c>
      <c r="L404" s="710">
        <f t="shared" si="116"/>
        <v>298.03578817281738</v>
      </c>
      <c r="N404" s="580">
        <v>330</v>
      </c>
      <c r="O404" s="710">
        <f t="shared" si="117"/>
        <v>1.2505889236296424</v>
      </c>
      <c r="P404" s="710">
        <f t="shared" si="118"/>
        <v>726.52376403483879</v>
      </c>
      <c r="Q404" s="710">
        <f t="shared" si="119"/>
        <v>712.01765438662642</v>
      </c>
      <c r="R404" s="710">
        <f t="shared" si="120"/>
        <v>701.59733131425571</v>
      </c>
      <c r="S404" s="710">
        <f t="shared" si="121"/>
        <v>695.31151048925472</v>
      </c>
      <c r="T404" s="710">
        <f t="shared" si="122"/>
        <v>693.18936279000843</v>
      </c>
    </row>
    <row r="405" spans="2:20">
      <c r="B405" s="580">
        <v>331</v>
      </c>
      <c r="C405" s="710">
        <f t="shared" si="107"/>
        <v>1.2543785870345807</v>
      </c>
      <c r="D405" s="710">
        <f t="shared" si="108"/>
        <v>1428.4211316773412</v>
      </c>
      <c r="E405" s="710">
        <f t="shared" si="109"/>
        <v>563.37536893698245</v>
      </c>
      <c r="F405" s="710">
        <f t="shared" si="110"/>
        <v>336.7595148290747</v>
      </c>
      <c r="G405" s="710">
        <f t="shared" si="111"/>
        <v>302.06159199345291</v>
      </c>
      <c r="H405" s="717">
        <f t="shared" si="112"/>
        <v>298.05252241638431</v>
      </c>
      <c r="I405" s="710">
        <f t="shared" si="113"/>
        <v>298.04521206322931</v>
      </c>
      <c r="J405" s="710">
        <f t="shared" si="114"/>
        <v>298.04017808987021</v>
      </c>
      <c r="K405" s="710">
        <f t="shared" si="115"/>
        <v>298.03723109552465</v>
      </c>
      <c r="L405" s="710">
        <f t="shared" si="116"/>
        <v>298.03625899116145</v>
      </c>
      <c r="N405" s="580">
        <v>331</v>
      </c>
      <c r="O405" s="710">
        <f t="shared" si="117"/>
        <v>1.2543785870345807</v>
      </c>
      <c r="P405" s="710">
        <f t="shared" si="118"/>
        <v>727.50918838702466</v>
      </c>
      <c r="Q405" s="710">
        <f t="shared" si="119"/>
        <v>713.0197643173633</v>
      </c>
      <c r="R405" s="710">
        <f t="shared" si="120"/>
        <v>702.61138960727612</v>
      </c>
      <c r="S405" s="710">
        <f t="shared" si="121"/>
        <v>696.33272344548982</v>
      </c>
      <c r="T405" s="710">
        <f t="shared" si="122"/>
        <v>694.21290288856426</v>
      </c>
    </row>
    <row r="406" spans="2:20">
      <c r="B406" s="580">
        <v>332</v>
      </c>
      <c r="C406" s="710">
        <f t="shared" si="107"/>
        <v>1.2581682504395191</v>
      </c>
      <c r="D406" s="710">
        <f t="shared" si="108"/>
        <v>1428.6047579083661</v>
      </c>
      <c r="E406" s="710">
        <f t="shared" si="109"/>
        <v>564.12508302416859</v>
      </c>
      <c r="F406" s="710">
        <f t="shared" si="110"/>
        <v>336.98488581297278</v>
      </c>
      <c r="G406" s="710">
        <f t="shared" si="111"/>
        <v>302.09763019482227</v>
      </c>
      <c r="H406" s="717">
        <f t="shared" si="112"/>
        <v>298.05314714729337</v>
      </c>
      <c r="I406" s="710">
        <f t="shared" si="113"/>
        <v>298.04577038480517</v>
      </c>
      <c r="J406" s="710">
        <f t="shared" si="114"/>
        <v>298.04068995762344</v>
      </c>
      <c r="K406" s="710">
        <f t="shared" si="115"/>
        <v>298.03771547150143</v>
      </c>
      <c r="L406" s="710">
        <f t="shared" si="116"/>
        <v>298.03673424126254</v>
      </c>
      <c r="N406" s="580">
        <v>332</v>
      </c>
      <c r="O406" s="710">
        <f t="shared" si="117"/>
        <v>1.2581682504395191</v>
      </c>
      <c r="P406" s="710">
        <f t="shared" si="118"/>
        <v>728.49347020075811</v>
      </c>
      <c r="Q406" s="710">
        <f t="shared" si="119"/>
        <v>714.02071236375366</v>
      </c>
      <c r="R406" s="710">
        <f t="shared" si="120"/>
        <v>703.62427216256447</v>
      </c>
      <c r="S406" s="710">
        <f t="shared" si="121"/>
        <v>697.35275236860457</v>
      </c>
      <c r="T406" s="710">
        <f t="shared" si="122"/>
        <v>695.23525625582249</v>
      </c>
    </row>
    <row r="407" spans="2:20">
      <c r="B407" s="580">
        <v>333</v>
      </c>
      <c r="C407" s="710">
        <f t="shared" si="107"/>
        <v>1.2619579138444574</v>
      </c>
      <c r="D407" s="710">
        <f t="shared" si="108"/>
        <v>1428.7870718395841</v>
      </c>
      <c r="E407" s="710">
        <f t="shared" si="109"/>
        <v>564.87351660829518</v>
      </c>
      <c r="F407" s="710">
        <f t="shared" si="110"/>
        <v>337.21065020255787</v>
      </c>
      <c r="G407" s="710">
        <f t="shared" si="111"/>
        <v>302.13384914504906</v>
      </c>
      <c r="H407" s="717">
        <f t="shared" si="112"/>
        <v>298.05377711405538</v>
      </c>
      <c r="I407" s="710">
        <f t="shared" si="113"/>
        <v>298.04633360081561</v>
      </c>
      <c r="J407" s="710">
        <f t="shared" si="114"/>
        <v>298.04120647614695</v>
      </c>
      <c r="K407" s="710">
        <f t="shared" si="115"/>
        <v>298.0382043520334</v>
      </c>
      <c r="L407" s="710">
        <f t="shared" si="116"/>
        <v>298.03721394694043</v>
      </c>
      <c r="N407" s="580">
        <v>333</v>
      </c>
      <c r="O407" s="710">
        <f t="shared" si="117"/>
        <v>1.2619579138444574</v>
      </c>
      <c r="P407" s="710">
        <f t="shared" si="118"/>
        <v>729.4766108007417</v>
      </c>
      <c r="Q407" s="710">
        <f t="shared" si="119"/>
        <v>715.02049987293037</v>
      </c>
      <c r="R407" s="710">
        <f t="shared" si="120"/>
        <v>704.63598034331596</v>
      </c>
      <c r="S407" s="710">
        <f t="shared" si="121"/>
        <v>698.37159863141187</v>
      </c>
      <c r="T407" s="710">
        <f t="shared" si="122"/>
        <v>696.25642426772436</v>
      </c>
    </row>
    <row r="408" spans="2:20">
      <c r="B408" s="580">
        <v>334</v>
      </c>
      <c r="C408" s="710">
        <f t="shared" si="107"/>
        <v>1.2657475772493956</v>
      </c>
      <c r="D408" s="710">
        <f t="shared" si="108"/>
        <v>1428.9680924256845</v>
      </c>
      <c r="E408" s="710">
        <f t="shared" si="109"/>
        <v>565.62067161770915</v>
      </c>
      <c r="F408" s="710">
        <f t="shared" si="110"/>
        <v>337.43680578241879</v>
      </c>
      <c r="G408" s="710">
        <f t="shared" si="111"/>
        <v>302.17024888775165</v>
      </c>
      <c r="H408" s="717">
        <f t="shared" si="112"/>
        <v>298.05441234072703</v>
      </c>
      <c r="I408" s="710">
        <f t="shared" si="113"/>
        <v>298.04690173523659</v>
      </c>
      <c r="J408" s="710">
        <f t="shared" si="114"/>
        <v>298.04172766934181</v>
      </c>
      <c r="K408" s="710">
        <f t="shared" si="115"/>
        <v>298.03869776096968</v>
      </c>
      <c r="L408" s="710">
        <f t="shared" si="116"/>
        <v>298.03769813202393</v>
      </c>
      <c r="N408" s="580">
        <v>334</v>
      </c>
      <c r="O408" s="710">
        <f t="shared" si="117"/>
        <v>1.2657475772493956</v>
      </c>
      <c r="P408" s="710">
        <f t="shared" si="118"/>
        <v>730.45861151014185</v>
      </c>
      <c r="Q408" s="710">
        <f t="shared" si="119"/>
        <v>716.01912819046447</v>
      </c>
      <c r="R408" s="710">
        <f t="shared" si="120"/>
        <v>705.64651551114514</v>
      </c>
      <c r="S408" s="710">
        <f t="shared" si="121"/>
        <v>699.38926360513301</v>
      </c>
      <c r="T408" s="710">
        <f t="shared" si="122"/>
        <v>697.27640829861593</v>
      </c>
    </row>
    <row r="409" spans="2:20">
      <c r="B409" s="580">
        <v>335</v>
      </c>
      <c r="C409" s="710">
        <f t="shared" si="107"/>
        <v>1.2695372406543339</v>
      </c>
      <c r="D409" s="710">
        <f t="shared" si="108"/>
        <v>1429.1478383086683</v>
      </c>
      <c r="E409" s="710">
        <f t="shared" si="109"/>
        <v>566.36654999588598</v>
      </c>
      <c r="F409" s="710">
        <f t="shared" si="110"/>
        <v>337.66335034466317</v>
      </c>
      <c r="G409" s="710">
        <f t="shared" si="111"/>
        <v>302.20682946387257</v>
      </c>
      <c r="H409" s="717">
        <f t="shared" si="112"/>
        <v>298.05505285136121</v>
      </c>
      <c r="I409" s="710">
        <f t="shared" si="113"/>
        <v>298.04747481204538</v>
      </c>
      <c r="J409" s="710">
        <f t="shared" si="114"/>
        <v>298.04225356111476</v>
      </c>
      <c r="K409" s="710">
        <f t="shared" si="115"/>
        <v>298.03919572216699</v>
      </c>
      <c r="L409" s="710">
        <f t="shared" si="116"/>
        <v>298.03818682035092</v>
      </c>
      <c r="N409" s="580">
        <v>335</v>
      </c>
      <c r="O409" s="710">
        <f t="shared" si="117"/>
        <v>1.2695372406543339</v>
      </c>
      <c r="P409" s="710">
        <f t="shared" si="118"/>
        <v>731.43947365059114</v>
      </c>
      <c r="Q409" s="710">
        <f t="shared" si="119"/>
        <v>717.01659866036664</v>
      </c>
      <c r="R409" s="710">
        <f t="shared" si="120"/>
        <v>706.65587902608763</v>
      </c>
      <c r="S409" s="710">
        <f t="shared" si="121"/>
        <v>700.40574865939971</v>
      </c>
      <c r="T409" s="710">
        <f t="shared" si="122"/>
        <v>698.29520972124988</v>
      </c>
    </row>
    <row r="410" spans="2:20">
      <c r="B410" s="580">
        <v>336</v>
      </c>
      <c r="C410" s="710">
        <f t="shared" si="107"/>
        <v>1.2733269040592723</v>
      </c>
      <c r="D410" s="710">
        <f t="shared" si="108"/>
        <v>1429.3263278231154</v>
      </c>
      <c r="E410" s="710">
        <f t="shared" si="109"/>
        <v>567.11115370103505</v>
      </c>
      <c r="F410" s="710">
        <f t="shared" si="110"/>
        <v>337.8902816889144</v>
      </c>
      <c r="G410" s="710">
        <f t="shared" si="111"/>
        <v>302.24359091169373</v>
      </c>
      <c r="H410" s="717">
        <f t="shared" si="112"/>
        <v>298.05569867000639</v>
      </c>
      <c r="I410" s="710">
        <f t="shared" si="113"/>
        <v>298.04805285522053</v>
      </c>
      <c r="J410" s="710">
        <f t="shared" si="114"/>
        <v>298.04278417537762</v>
      </c>
      <c r="K410" s="710">
        <f t="shared" si="115"/>
        <v>298.03969825948974</v>
      </c>
      <c r="L410" s="710">
        <f t="shared" si="116"/>
        <v>298.03868003576741</v>
      </c>
      <c r="N410" s="580">
        <v>336</v>
      </c>
      <c r="O410" s="710">
        <f t="shared" si="117"/>
        <v>1.2733269040592723</v>
      </c>
      <c r="P410" s="710">
        <f t="shared" si="118"/>
        <v>732.41919854218963</v>
      </c>
      <c r="Q410" s="710">
        <f t="shared" si="119"/>
        <v>718.01291262508971</v>
      </c>
      <c r="R410" s="710">
        <f t="shared" si="120"/>
        <v>707.66407224660225</v>
      </c>
      <c r="S410" s="710">
        <f t="shared" si="121"/>
        <v>701.42105516225513</v>
      </c>
      <c r="T410" s="710">
        <f t="shared" si="122"/>
        <v>699.31282990678721</v>
      </c>
    </row>
    <row r="411" spans="2:20">
      <c r="B411" s="580">
        <v>337</v>
      </c>
      <c r="C411" s="710">
        <f t="shared" si="107"/>
        <v>1.2771165674642107</v>
      </c>
      <c r="D411" s="710">
        <f t="shared" si="108"/>
        <v>1429.5035790013658</v>
      </c>
      <c r="E411" s="710">
        <f t="shared" si="109"/>
        <v>567.85448470571339</v>
      </c>
      <c r="F411" s="710">
        <f t="shared" si="110"/>
        <v>338.11759762230827</v>
      </c>
      <c r="G411" s="710">
        <f t="shared" si="111"/>
        <v>302.28053326685148</v>
      </c>
      <c r="H411" s="717">
        <f t="shared" si="112"/>
        <v>298.0563498207066</v>
      </c>
      <c r="I411" s="710">
        <f t="shared" si="113"/>
        <v>298.04863588874144</v>
      </c>
      <c r="J411" s="710">
        <f t="shared" si="114"/>
        <v>298.04331953604691</v>
      </c>
      <c r="K411" s="710">
        <f t="shared" si="115"/>
        <v>298.04020539680937</v>
      </c>
      <c r="L411" s="710">
        <f t="shared" si="116"/>
        <v>298.03917780212731</v>
      </c>
      <c r="N411" s="580">
        <v>337</v>
      </c>
      <c r="O411" s="710">
        <f t="shared" si="117"/>
        <v>1.2771165674642107</v>
      </c>
      <c r="P411" s="710">
        <f t="shared" si="118"/>
        <v>733.39778750350695</v>
      </c>
      <c r="Q411" s="710">
        <f t="shared" si="119"/>
        <v>719.00807142552958</v>
      </c>
      <c r="R411" s="710">
        <f t="shared" si="120"/>
        <v>708.67109652957311</v>
      </c>
      <c r="S411" s="710">
        <f t="shared" si="121"/>
        <v>702.43518448015675</v>
      </c>
      <c r="T411" s="710">
        <f t="shared" si="122"/>
        <v>700.32927022479896</v>
      </c>
    </row>
    <row r="412" spans="2:20">
      <c r="B412" s="580">
        <v>338</v>
      </c>
      <c r="C412" s="710">
        <f t="shared" si="107"/>
        <v>1.2809062308691488</v>
      </c>
      <c r="D412" s="710">
        <f t="shared" si="108"/>
        <v>1429.6796095786099</v>
      </c>
      <c r="E412" s="710">
        <f t="shared" si="109"/>
        <v>568.59654499644557</v>
      </c>
      <c r="F412" s="710">
        <f t="shared" si="110"/>
        <v>338.34529595948902</v>
      </c>
      <c r="G412" s="710">
        <f t="shared" si="111"/>
        <v>302.3176565623516</v>
      </c>
      <c r="H412" s="717">
        <f t="shared" si="112"/>
        <v>298.05700632750091</v>
      </c>
      <c r="I412" s="710">
        <f t="shared" si="113"/>
        <v>298.04922393658779</v>
      </c>
      <c r="J412" s="710">
        <f t="shared" si="114"/>
        <v>298.04385966704342</v>
      </c>
      <c r="K412" s="710">
        <f t="shared" si="115"/>
        <v>298.04071715800421</v>
      </c>
      <c r="L412" s="710">
        <f t="shared" si="116"/>
        <v>298.03968014329217</v>
      </c>
      <c r="N412" s="580">
        <v>338</v>
      </c>
      <c r="O412" s="710">
        <f t="shared" si="117"/>
        <v>1.2809062308691488</v>
      </c>
      <c r="P412" s="710">
        <f t="shared" si="118"/>
        <v>734.37524185158384</v>
      </c>
      <c r="Q412" s="710">
        <f t="shared" si="119"/>
        <v>720.00207640102758</v>
      </c>
      <c r="R412" s="710">
        <f t="shared" si="120"/>
        <v>709.67695323031057</v>
      </c>
      <c r="S412" s="710">
        <f t="shared" si="121"/>
        <v>703.44813797797735</v>
      </c>
      <c r="T412" s="710">
        <f t="shared" si="122"/>
        <v>701.34453204326849</v>
      </c>
    </row>
    <row r="413" spans="2:20">
      <c r="B413" s="580">
        <v>339</v>
      </c>
      <c r="C413" s="710">
        <f t="shared" si="107"/>
        <v>1.2846958942740871</v>
      </c>
      <c r="D413" s="710">
        <f t="shared" si="108"/>
        <v>1429.8544369978954</v>
      </c>
      <c r="E413" s="710">
        <f t="shared" si="109"/>
        <v>569.33733657335108</v>
      </c>
      <c r="F413" s="710">
        <f t="shared" si="110"/>
        <v>338.57337452260492</v>
      </c>
      <c r="G413" s="710">
        <f t="shared" si="111"/>
        <v>302.35496082858418</v>
      </c>
      <c r="H413" s="717">
        <f t="shared" si="112"/>
        <v>298.05766821442319</v>
      </c>
      <c r="I413" s="710">
        <f t="shared" si="113"/>
        <v>298.0498170227396</v>
      </c>
      <c r="J413" s="710">
        <f t="shared" si="114"/>
        <v>298.0444045922921</v>
      </c>
      <c r="K413" s="710">
        <f t="shared" si="115"/>
        <v>298.04123356695879</v>
      </c>
      <c r="L413" s="710">
        <f t="shared" si="116"/>
        <v>298.04018708313066</v>
      </c>
      <c r="N413" s="580">
        <v>339</v>
      </c>
      <c r="O413" s="710">
        <f t="shared" si="117"/>
        <v>1.2846958942740871</v>
      </c>
      <c r="P413" s="710">
        <f t="shared" si="118"/>
        <v>735.35156290193402</v>
      </c>
      <c r="Q413" s="710">
        <f t="shared" si="119"/>
        <v>720.99492888937232</v>
      </c>
      <c r="R413" s="710">
        <f t="shared" si="120"/>
        <v>710.68164370255408</v>
      </c>
      <c r="S413" s="710">
        <f t="shared" si="121"/>
        <v>704.45991701900766</v>
      </c>
      <c r="T413" s="710">
        <f t="shared" si="122"/>
        <v>702.35861672859289</v>
      </c>
    </row>
    <row r="414" spans="2:20">
      <c r="B414" s="580">
        <v>340</v>
      </c>
      <c r="C414" s="710">
        <f t="shared" si="107"/>
        <v>1.2884855576790255</v>
      </c>
      <c r="D414" s="710">
        <f t="shared" si="108"/>
        <v>1430.0280784150475</v>
      </c>
      <c r="E414" s="710">
        <f t="shared" si="109"/>
        <v>570.07686144977788</v>
      </c>
      <c r="F414" s="710">
        <f t="shared" si="110"/>
        <v>338.80183114130381</v>
      </c>
      <c r="G414" s="710">
        <f t="shared" si="111"/>
        <v>302.39244609333878</v>
      </c>
      <c r="H414" s="717">
        <f t="shared" si="112"/>
        <v>298.05833550550182</v>
      </c>
      <c r="I414" s="710">
        <f t="shared" si="113"/>
        <v>298.05041517117638</v>
      </c>
      <c r="J414" s="710">
        <f t="shared" si="114"/>
        <v>298.0449543357214</v>
      </c>
      <c r="K414" s="710">
        <f t="shared" si="115"/>
        <v>298.04175464756372</v>
      </c>
      <c r="L414" s="710">
        <f t="shared" si="116"/>
        <v>298.04069864551815</v>
      </c>
      <c r="N414" s="580">
        <v>340</v>
      </c>
      <c r="O414" s="710">
        <f t="shared" si="117"/>
        <v>1.2884855576790255</v>
      </c>
      <c r="P414" s="710">
        <f t="shared" si="118"/>
        <v>736.32675196854586</v>
      </c>
      <c r="Q414" s="710">
        <f t="shared" si="119"/>
        <v>721.98663022680125</v>
      </c>
      <c r="R414" s="710">
        <f t="shared" si="120"/>
        <v>711.68516929847317</v>
      </c>
      <c r="S414" s="710">
        <f t="shared" si="121"/>
        <v>705.47052296495747</v>
      </c>
      <c r="T414" s="710">
        <f t="shared" si="122"/>
        <v>703.37152564558517</v>
      </c>
    </row>
    <row r="415" spans="2:20">
      <c r="B415" s="580">
        <v>341</v>
      </c>
      <c r="C415" s="710">
        <f t="shared" si="107"/>
        <v>1.2922752210839639</v>
      </c>
      <c r="D415" s="710">
        <f t="shared" si="108"/>
        <v>1430.2005507035076</v>
      </c>
      <c r="E415" s="710">
        <f t="shared" si="109"/>
        <v>570.81512165194283</v>
      </c>
      <c r="F415" s="710">
        <f t="shared" si="110"/>
        <v>339.03066365272758</v>
      </c>
      <c r="G415" s="710">
        <f t="shared" si="111"/>
        <v>302.4301123818193</v>
      </c>
      <c r="H415" s="717">
        <f t="shared" si="112"/>
        <v>298.05900822475922</v>
      </c>
      <c r="I415" s="710">
        <f t="shared" si="113"/>
        <v>298.05101840587719</v>
      </c>
      <c r="J415" s="710">
        <f t="shared" si="114"/>
        <v>298.04550892126309</v>
      </c>
      <c r="K415" s="710">
        <f t="shared" si="115"/>
        <v>298.04228042371511</v>
      </c>
      <c r="L415" s="710">
        <f t="shared" si="116"/>
        <v>298.0412148543366</v>
      </c>
      <c r="N415" s="580">
        <v>341</v>
      </c>
      <c r="O415" s="710">
        <f t="shared" si="117"/>
        <v>1.2922752210839639</v>
      </c>
      <c r="P415" s="710">
        <f t="shared" si="118"/>
        <v>737.30081036388458</v>
      </c>
      <c r="Q415" s="710">
        <f t="shared" si="119"/>
        <v>722.97718174800229</v>
      </c>
      <c r="R415" s="710">
        <f t="shared" si="120"/>
        <v>712.68753136866974</v>
      </c>
      <c r="S415" s="710">
        <f t="shared" si="121"/>
        <v>706.47995717595779</v>
      </c>
      <c r="T415" s="710">
        <f t="shared" si="122"/>
        <v>704.38326015747577</v>
      </c>
    </row>
    <row r="416" spans="2:20">
      <c r="B416" s="580">
        <v>342</v>
      </c>
      <c r="C416" s="710">
        <f t="shared" si="107"/>
        <v>1.2960648844889022</v>
      </c>
      <c r="D416" s="710">
        <f t="shared" si="108"/>
        <v>1430.371870459089</v>
      </c>
      <c r="E416" s="710">
        <f t="shared" si="109"/>
        <v>571.55211921857881</v>
      </c>
      <c r="F416" s="710">
        <f t="shared" si="110"/>
        <v>339.25986990150705</v>
      </c>
      <c r="G416" s="710">
        <f t="shared" si="111"/>
        <v>302.4679597166587</v>
      </c>
      <c r="H416" s="717">
        <f t="shared" si="112"/>
        <v>298.0596863962117</v>
      </c>
      <c r="I416" s="710">
        <f t="shared" si="113"/>
        <v>298.05162675082016</v>
      </c>
      <c r="J416" s="710">
        <f t="shared" si="114"/>
        <v>298.04606837285178</v>
      </c>
      <c r="K416" s="710">
        <f t="shared" si="115"/>
        <v>298.04281091931438</v>
      </c>
      <c r="L416" s="710">
        <f t="shared" si="116"/>
        <v>298.04173573347362</v>
      </c>
      <c r="N416" s="580">
        <v>342</v>
      </c>
      <c r="O416" s="710">
        <f t="shared" si="117"/>
        <v>1.2960648844889022</v>
      </c>
      <c r="P416" s="710">
        <f t="shared" si="118"/>
        <v>738.2737393988931</v>
      </c>
      <c r="Q416" s="710">
        <f t="shared" si="119"/>
        <v>723.9665847861163</v>
      </c>
      <c r="R416" s="710">
        <f t="shared" si="120"/>
        <v>713.68873126217966</v>
      </c>
      <c r="S416" s="710">
        <f t="shared" si="121"/>
        <v>707.48822101056271</v>
      </c>
      <c r="T416" s="710">
        <f t="shared" si="122"/>
        <v>705.39382162591471</v>
      </c>
    </row>
    <row r="417" spans="2:20">
      <c r="B417" s="580">
        <v>343</v>
      </c>
      <c r="C417" s="710">
        <f t="shared" si="107"/>
        <v>1.2998545478938404</v>
      </c>
      <c r="D417" s="710">
        <f t="shared" si="108"/>
        <v>1430.5420540046523</v>
      </c>
      <c r="E417" s="710">
        <f t="shared" si="109"/>
        <v>572.28785620058795</v>
      </c>
      <c r="F417" s="710">
        <f t="shared" si="110"/>
        <v>339.48944773975569</v>
      </c>
      <c r="G417" s="710">
        <f t="shared" si="111"/>
        <v>302.5059881179339</v>
      </c>
      <c r="H417" s="717">
        <f t="shared" si="112"/>
        <v>298.06037004386906</v>
      </c>
      <c r="I417" s="710">
        <f t="shared" si="113"/>
        <v>298.05224022998203</v>
      </c>
      <c r="J417" s="710">
        <f t="shared" si="114"/>
        <v>298.0466327144245</v>
      </c>
      <c r="K417" s="710">
        <f t="shared" si="115"/>
        <v>298.0433461582677</v>
      </c>
      <c r="L417" s="710">
        <f t="shared" si="116"/>
        <v>298.0422613068227</v>
      </c>
      <c r="N417" s="580">
        <v>343</v>
      </c>
      <c r="O417" s="710">
        <f t="shared" si="117"/>
        <v>1.2998545478938404</v>
      </c>
      <c r="P417" s="710">
        <f t="shared" si="118"/>
        <v>739.24554038299482</v>
      </c>
      <c r="Q417" s="710">
        <f t="shared" si="119"/>
        <v>724.95484067273799</v>
      </c>
      <c r="R417" s="710">
        <f t="shared" si="120"/>
        <v>714.68877032647492</v>
      </c>
      <c r="S417" s="710">
        <f t="shared" si="121"/>
        <v>708.49531582575105</v>
      </c>
      <c r="T417" s="710">
        <f t="shared" si="122"/>
        <v>706.40321141097309</v>
      </c>
    </row>
    <row r="418" spans="2:20">
      <c r="B418" s="580">
        <v>344</v>
      </c>
      <c r="C418" s="710">
        <f t="shared" si="107"/>
        <v>1.3036442112987787</v>
      </c>
      <c r="D418" s="710">
        <f t="shared" si="108"/>
        <v>1430.7111173947026</v>
      </c>
      <c r="E418" s="710">
        <f t="shared" si="109"/>
        <v>573.02233466070152</v>
      </c>
      <c r="F418" s="710">
        <f t="shared" si="110"/>
        <v>339.71939502706357</v>
      </c>
      <c r="G418" s="710">
        <f t="shared" si="111"/>
        <v>302.54419760318063</v>
      </c>
      <c r="H418" s="717">
        <f t="shared" si="112"/>
        <v>298.06105919173422</v>
      </c>
      <c r="I418" s="710">
        <f t="shared" si="113"/>
        <v>298.05285886733799</v>
      </c>
      <c r="J418" s="710">
        <f t="shared" si="114"/>
        <v>298.04720196992059</v>
      </c>
      <c r="K418" s="710">
        <f t="shared" si="115"/>
        <v>298.04388616448563</v>
      </c>
      <c r="L418" s="710">
        <f t="shared" si="116"/>
        <v>298.04279159828241</v>
      </c>
      <c r="N418" s="580">
        <v>344</v>
      </c>
      <c r="O418" s="710">
        <f t="shared" si="117"/>
        <v>1.3036442112987787</v>
      </c>
      <c r="P418" s="710">
        <f t="shared" si="118"/>
        <v>740.21621462409496</v>
      </c>
      <c r="Q418" s="710">
        <f t="shared" si="119"/>
        <v>725.94195073791866</v>
      </c>
      <c r="R418" s="710">
        <f t="shared" si="120"/>
        <v>715.6876499074649</v>
      </c>
      <c r="S418" s="710">
        <f t="shared" si="121"/>
        <v>709.50124297692832</v>
      </c>
      <c r="T418" s="710">
        <f t="shared" si="122"/>
        <v>707.41143087114506</v>
      </c>
    </row>
    <row r="419" spans="2:20">
      <c r="B419" s="580">
        <v>345</v>
      </c>
      <c r="C419" s="710">
        <f t="shared" si="107"/>
        <v>1.3074338747037171</v>
      </c>
      <c r="D419" s="710">
        <f t="shared" si="108"/>
        <v>1430.8790764199077</v>
      </c>
      <c r="E419" s="710">
        <f t="shared" si="109"/>
        <v>573.75555667314563</v>
      </c>
      <c r="F419" s="710">
        <f t="shared" si="110"/>
        <v>339.9497096304907</v>
      </c>
      <c r="G419" s="710">
        <f t="shared" si="111"/>
        <v>302.58258818740819</v>
      </c>
      <c r="H419" s="717">
        <f t="shared" si="112"/>
        <v>298.06175386380323</v>
      </c>
      <c r="I419" s="710">
        <f t="shared" si="113"/>
        <v>298.05348268686112</v>
      </c>
      <c r="J419" s="710">
        <f t="shared" si="114"/>
        <v>298.04777616328107</v>
      </c>
      <c r="K419" s="710">
        <f t="shared" si="115"/>
        <v>298.04443096188294</v>
      </c>
      <c r="L419" s="710">
        <f t="shared" si="116"/>
        <v>298.0433266317562</v>
      </c>
      <c r="N419" s="580">
        <v>345</v>
      </c>
      <c r="O419" s="710">
        <f t="shared" si="117"/>
        <v>1.3074338747037171</v>
      </c>
      <c r="P419" s="710">
        <f t="shared" si="118"/>
        <v>741.18576342858216</v>
      </c>
      <c r="Q419" s="710">
        <f t="shared" si="119"/>
        <v>726.92791631016712</v>
      </c>
      <c r="R419" s="710">
        <f t="shared" si="120"/>
        <v>716.68537134949861</v>
      </c>
      <c r="S419" s="710">
        <f t="shared" si="121"/>
        <v>710.50600381792856</v>
      </c>
      <c r="T419" s="710">
        <f t="shared" si="122"/>
        <v>708.41848136334977</v>
      </c>
    </row>
    <row r="420" spans="2:20">
      <c r="B420" s="580">
        <v>346</v>
      </c>
      <c r="C420" s="710">
        <f t="shared" si="107"/>
        <v>1.3112235381086554</v>
      </c>
      <c r="D420" s="710">
        <f t="shared" si="108"/>
        <v>1431.0459466115415</v>
      </c>
      <c r="E420" s="710">
        <f t="shared" si="109"/>
        <v>574.48752432331321</v>
      </c>
      <c r="F420" s="710">
        <f t="shared" si="110"/>
        <v>340.18038942455985</v>
      </c>
      <c r="G420" s="710">
        <f t="shared" si="111"/>
        <v>302.62115988311399</v>
      </c>
      <c r="H420" s="717">
        <f t="shared" si="112"/>
        <v>298.06245408406443</v>
      </c>
      <c r="I420" s="710">
        <f t="shared" si="113"/>
        <v>298.05411171252246</v>
      </c>
      <c r="J420" s="710">
        <f t="shared" si="114"/>
        <v>298.04835531844844</v>
      </c>
      <c r="K420" s="710">
        <f t="shared" si="115"/>
        <v>298.04498057437803</v>
      </c>
      <c r="L420" s="710">
        <f t="shared" si="116"/>
        <v>298.04386643115203</v>
      </c>
      <c r="N420" s="580">
        <v>346</v>
      </c>
      <c r="O420" s="710">
        <f t="shared" si="117"/>
        <v>1.3112235381086554</v>
      </c>
      <c r="P420" s="710">
        <f t="shared" si="118"/>
        <v>742.15418810133031</v>
      </c>
      <c r="Q420" s="710">
        <f t="shared" si="119"/>
        <v>727.91273871645205</v>
      </c>
      <c r="R420" s="710">
        <f t="shared" si="120"/>
        <v>717.68193599536653</v>
      </c>
      <c r="S420" s="710">
        <f t="shared" si="121"/>
        <v>711.50959970101621</v>
      </c>
      <c r="T420" s="710">
        <f t="shared" si="122"/>
        <v>709.42436424293339</v>
      </c>
    </row>
    <row r="421" spans="2:20">
      <c r="B421" s="580">
        <v>347</v>
      </c>
      <c r="C421" s="710">
        <f t="shared" si="107"/>
        <v>1.3150132015135936</v>
      </c>
      <c r="D421" s="710">
        <f t="shared" si="108"/>
        <v>1431.2117432458504</v>
      </c>
      <c r="E421" s="710">
        <f t="shared" si="109"/>
        <v>575.21823970744197</v>
      </c>
      <c r="F421" s="710">
        <f t="shared" si="110"/>
        <v>340.41143229124935</v>
      </c>
      <c r="G421" s="710">
        <f t="shared" si="111"/>
        <v>302.65991270029821</v>
      </c>
      <c r="H421" s="717">
        <f t="shared" si="112"/>
        <v>298.06315987649862</v>
      </c>
      <c r="I421" s="710">
        <f t="shared" si="113"/>
        <v>298.05474596829015</v>
      </c>
      <c r="J421" s="710">
        <f t="shared" si="114"/>
        <v>298.04893945936612</v>
      </c>
      <c r="K421" s="710">
        <f t="shared" si="115"/>
        <v>298.04553502589266</v>
      </c>
      <c r="L421" s="710">
        <f t="shared" si="116"/>
        <v>298.04441102038186</v>
      </c>
      <c r="N421" s="580">
        <v>347</v>
      </c>
      <c r="O421" s="710">
        <f t="shared" si="117"/>
        <v>1.3150132015135936</v>
      </c>
      <c r="P421" s="710">
        <f t="shared" si="118"/>
        <v>743.12148994570055</v>
      </c>
      <c r="Q421" s="710">
        <f t="shared" si="119"/>
        <v>728.8964192822034</v>
      </c>
      <c r="R421" s="710">
        <f t="shared" si="120"/>
        <v>718.67734518630209</v>
      </c>
      <c r="S421" s="710">
        <f t="shared" si="121"/>
        <v>712.51203197688778</v>
      </c>
      <c r="T421" s="710">
        <f t="shared" si="122"/>
        <v>710.42908086367004</v>
      </c>
    </row>
    <row r="422" spans="2:20">
      <c r="B422" s="580">
        <v>348</v>
      </c>
      <c r="C422" s="710">
        <f t="shared" si="107"/>
        <v>1.3188028649185319</v>
      </c>
      <c r="D422" s="710">
        <f t="shared" si="108"/>
        <v>1431.3764813483469</v>
      </c>
      <c r="E422" s="710">
        <f t="shared" si="109"/>
        <v>575.94770493229817</v>
      </c>
      <c r="F422" s="710">
        <f t="shared" si="110"/>
        <v>340.64283611998536</v>
      </c>
      <c r="G422" s="710">
        <f t="shared" si="111"/>
        <v>302.69884664647873</v>
      </c>
      <c r="H422" s="717">
        <f t="shared" si="112"/>
        <v>298.06387126507843</v>
      </c>
      <c r="I422" s="710">
        <f t="shared" si="113"/>
        <v>298.05538547812938</v>
      </c>
      <c r="J422" s="710">
        <f t="shared" si="114"/>
        <v>298.04952860997849</v>
      </c>
      <c r="K422" s="710">
        <f t="shared" si="115"/>
        <v>298.04609434035149</v>
      </c>
      <c r="L422" s="710">
        <f t="shared" si="116"/>
        <v>298.04496042336149</v>
      </c>
      <c r="N422" s="580">
        <v>348</v>
      </c>
      <c r="O422" s="710">
        <f t="shared" si="117"/>
        <v>1.3188028649185319</v>
      </c>
      <c r="P422" s="710">
        <f t="shared" si="118"/>
        <v>744.08767026354269</v>
      </c>
      <c r="Q422" s="710">
        <f t="shared" si="119"/>
        <v>729.87895933131472</v>
      </c>
      <c r="R422" s="710">
        <f t="shared" si="120"/>
        <v>719.67160026198349</v>
      </c>
      <c r="S422" s="710">
        <f t="shared" si="121"/>
        <v>713.51330199467361</v>
      </c>
      <c r="T422" s="710">
        <f t="shared" si="122"/>
        <v>711.43263257776482</v>
      </c>
    </row>
    <row r="423" spans="2:20">
      <c r="B423" s="580">
        <v>349</v>
      </c>
      <c r="C423" s="710">
        <f t="shared" si="107"/>
        <v>1.3225925283234703</v>
      </c>
      <c r="D423" s="710">
        <f t="shared" si="108"/>
        <v>1431.5401756980316</v>
      </c>
      <c r="E423" s="710">
        <f t="shared" si="109"/>
        <v>576.67592211486624</v>
      </c>
      <c r="F423" s="710">
        <f t="shared" si="110"/>
        <v>340.87459880763373</v>
      </c>
      <c r="G423" s="710">
        <f t="shared" si="111"/>
        <v>302.73796172670518</v>
      </c>
      <c r="H423" s="717">
        <f t="shared" si="112"/>
        <v>298.06458827376832</v>
      </c>
      <c r="I423" s="710">
        <f t="shared" si="113"/>
        <v>298.05603026600215</v>
      </c>
      <c r="J423" s="710">
        <f t="shared" si="114"/>
        <v>298.05012279423011</v>
      </c>
      <c r="K423" s="710">
        <f t="shared" si="115"/>
        <v>298.04665854168184</v>
      </c>
      <c r="L423" s="710">
        <f t="shared" si="116"/>
        <v>298.04551466400989</v>
      </c>
      <c r="N423" s="580">
        <v>349</v>
      </c>
      <c r="O423" s="710">
        <f t="shared" si="117"/>
        <v>1.3225925283234703</v>
      </c>
      <c r="P423" s="710">
        <f t="shared" si="118"/>
        <v>745.05273035519747</v>
      </c>
      <c r="Q423" s="710">
        <f t="shared" si="119"/>
        <v>730.86036018614413</v>
      </c>
      <c r="R423" s="710">
        <f t="shared" si="120"/>
        <v>720.66470256053594</v>
      </c>
      <c r="S423" s="710">
        <f t="shared" si="121"/>
        <v>714.51341110194005</v>
      </c>
      <c r="T423" s="710">
        <f t="shared" si="122"/>
        <v>712.43502073585466</v>
      </c>
    </row>
    <row r="424" spans="2:20">
      <c r="B424" s="580">
        <v>350</v>
      </c>
      <c r="C424" s="710">
        <f t="shared" si="107"/>
        <v>1.3263821917284087</v>
      </c>
      <c r="D424" s="710">
        <f t="shared" si="108"/>
        <v>1431.7028408315412</v>
      </c>
      <c r="E424" s="710">
        <f t="shared" si="109"/>
        <v>577.40289338204389</v>
      </c>
      <c r="F424" s="710">
        <f t="shared" si="110"/>
        <v>341.10671825849175</v>
      </c>
      <c r="G424" s="710">
        <f t="shared" si="111"/>
        <v>302.777257943574</v>
      </c>
      <c r="H424" s="717">
        <f t="shared" si="112"/>
        <v>298.06531092652398</v>
      </c>
      <c r="I424" s="710">
        <f t="shared" si="113"/>
        <v>298.0566803558666</v>
      </c>
      <c r="J424" s="710">
        <f t="shared" si="114"/>
        <v>298.05072203606557</v>
      </c>
      <c r="K424" s="710">
        <f t="shared" si="115"/>
        <v>298.04722765381325</v>
      </c>
      <c r="L424" s="710">
        <f t="shared" si="116"/>
        <v>298.04607376624921</v>
      </c>
      <c r="N424" s="580">
        <v>350</v>
      </c>
      <c r="O424" s="710">
        <f t="shared" si="117"/>
        <v>1.3263821917284087</v>
      </c>
      <c r="P424" s="710">
        <f t="shared" si="118"/>
        <v>746.01667151949744</v>
      </c>
      <c r="Q424" s="710">
        <f t="shared" si="119"/>
        <v>731.84062316751692</v>
      </c>
      <c r="R424" s="710">
        <f t="shared" si="120"/>
        <v>721.6566534185331</v>
      </c>
      <c r="S424" s="710">
        <f t="shared" si="121"/>
        <v>715.51236064469072</v>
      </c>
      <c r="T424" s="710">
        <f t="shared" si="122"/>
        <v>713.43624668701068</v>
      </c>
    </row>
    <row r="425" spans="2:20">
      <c r="B425" s="580">
        <v>351</v>
      </c>
      <c r="C425" s="710">
        <f t="shared" si="107"/>
        <v>1.330171855133347</v>
      </c>
      <c r="D425" s="710">
        <f t="shared" si="108"/>
        <v>1431.8644910472285</v>
      </c>
      <c r="E425" s="710">
        <f t="shared" si="109"/>
        <v>578.1286208703433</v>
      </c>
      <c r="F425" s="710">
        <f t="shared" si="110"/>
        <v>341.33919238427939</v>
      </c>
      <c r="G425" s="710">
        <f t="shared" si="111"/>
        <v>302.81673529724242</v>
      </c>
      <c r="H425" s="717">
        <f t="shared" si="112"/>
        <v>298.06603924729217</v>
      </c>
      <c r="I425" s="710">
        <f t="shared" si="113"/>
        <v>298.05733577167717</v>
      </c>
      <c r="J425" s="710">
        <f t="shared" si="114"/>
        <v>298.05132635942914</v>
      </c>
      <c r="K425" s="710">
        <f t="shared" si="115"/>
        <v>298.04780170067698</v>
      </c>
      <c r="L425" s="710">
        <f t="shared" si="116"/>
        <v>298.04663775400405</v>
      </c>
      <c r="N425" s="580">
        <v>351</v>
      </c>
      <c r="O425" s="710">
        <f t="shared" si="117"/>
        <v>1.330171855133347</v>
      </c>
      <c r="P425" s="710">
        <f t="shared" si="118"/>
        <v>746.97949505376971</v>
      </c>
      <c r="Q425" s="710">
        <f t="shared" si="119"/>
        <v>732.81974959472655</v>
      </c>
      <c r="R425" s="710">
        <f t="shared" si="120"/>
        <v>722.6474541709988</v>
      </c>
      <c r="S425" s="710">
        <f t="shared" si="121"/>
        <v>716.51015196736876</v>
      </c>
      <c r="T425" s="710">
        <f t="shared" si="122"/>
        <v>714.43631177873965</v>
      </c>
    </row>
    <row r="426" spans="2:20">
      <c r="B426" s="580">
        <v>352</v>
      </c>
      <c r="C426" s="710">
        <f t="shared" si="107"/>
        <v>1.3339615185382852</v>
      </c>
      <c r="D426" s="710">
        <f t="shared" si="108"/>
        <v>1432.0251404091734</v>
      </c>
      <c r="E426" s="710">
        <f t="shared" si="109"/>
        <v>578.85310672559683</v>
      </c>
      <c r="F426" s="710">
        <f t="shared" si="110"/>
        <v>341.57201910413028</v>
      </c>
      <c r="G426" s="710">
        <f t="shared" si="111"/>
        <v>302.85639378544329</v>
      </c>
      <c r="H426" s="717">
        <f t="shared" si="112"/>
        <v>298.06677326001045</v>
      </c>
      <c r="I426" s="710">
        <f t="shared" si="113"/>
        <v>298.05799653738381</v>
      </c>
      <c r="J426" s="710">
        <f t="shared" si="114"/>
        <v>298.05193578826425</v>
      </c>
      <c r="K426" s="710">
        <f t="shared" si="115"/>
        <v>298.0483807062061</v>
      </c>
      <c r="L426" s="710">
        <f t="shared" si="116"/>
        <v>298.04720665120129</v>
      </c>
      <c r="N426" s="580">
        <v>352</v>
      </c>
      <c r="O426" s="710">
        <f t="shared" si="117"/>
        <v>1.3339615185382852</v>
      </c>
      <c r="P426" s="710">
        <f t="shared" si="118"/>
        <v>747.94120225383688</v>
      </c>
      <c r="Q426" s="710">
        <f t="shared" si="119"/>
        <v>733.7977407855376</v>
      </c>
      <c r="R426" s="710">
        <f t="shared" si="120"/>
        <v>723.63710615140917</v>
      </c>
      <c r="S426" s="710">
        <f t="shared" si="121"/>
        <v>717.50678641285867</v>
      </c>
      <c r="T426" s="710">
        <f t="shared" si="122"/>
        <v>715.4352173569863</v>
      </c>
    </row>
    <row r="427" spans="2:20">
      <c r="B427" s="580">
        <v>353</v>
      </c>
      <c r="C427" s="710">
        <f t="shared" si="107"/>
        <v>1.3377511819432235</v>
      </c>
      <c r="D427" s="710">
        <f t="shared" si="108"/>
        <v>1432.1848027511251</v>
      </c>
      <c r="E427" s="710">
        <f t="shared" si="109"/>
        <v>579.57635310266937</v>
      </c>
      <c r="F427" s="710">
        <f t="shared" si="110"/>
        <v>341.80519634458244</v>
      </c>
      <c r="G427" s="710">
        <f t="shared" si="111"/>
        <v>302.89623340349931</v>
      </c>
      <c r="H427" s="717">
        <f t="shared" si="112"/>
        <v>298.06751298860689</v>
      </c>
      <c r="I427" s="710">
        <f t="shared" si="113"/>
        <v>298.05866267693182</v>
      </c>
      <c r="J427" s="710">
        <f t="shared" si="114"/>
        <v>298.05255034651361</v>
      </c>
      <c r="K427" s="710">
        <f t="shared" si="115"/>
        <v>298.04896469433447</v>
      </c>
      <c r="L427" s="710">
        <f t="shared" si="116"/>
        <v>298.04778048176973</v>
      </c>
      <c r="N427" s="580">
        <v>353</v>
      </c>
      <c r="O427" s="710">
        <f t="shared" si="117"/>
        <v>1.3377511819432235</v>
      </c>
      <c r="P427" s="710">
        <f t="shared" si="118"/>
        <v>748.90179441401926</v>
      </c>
      <c r="Q427" s="710">
        <f t="shared" si="119"/>
        <v>734.77459805618582</v>
      </c>
      <c r="R427" s="710">
        <f t="shared" si="120"/>
        <v>724.62561069169431</v>
      </c>
      <c r="S427" s="710">
        <f t="shared" si="121"/>
        <v>718.50226532248792</v>
      </c>
      <c r="T427" s="710">
        <f t="shared" si="122"/>
        <v>716.43296476613443</v>
      </c>
    </row>
    <row r="428" spans="2:20">
      <c r="B428" s="580">
        <v>354</v>
      </c>
      <c r="C428" s="710">
        <f t="shared" si="107"/>
        <v>1.3415408453481619</v>
      </c>
      <c r="D428" s="710">
        <f t="shared" si="108"/>
        <v>1432.3434916803769</v>
      </c>
      <c r="E428" s="710">
        <f t="shared" si="109"/>
        <v>580.29836216517515</v>
      </c>
      <c r="F428" s="710">
        <f t="shared" si="110"/>
        <v>342.03872203956865</v>
      </c>
      <c r="G428" s="710">
        <f t="shared" si="111"/>
        <v>302.93625414433734</v>
      </c>
      <c r="H428" s="717">
        <f t="shared" si="112"/>
        <v>298.06825845699967</v>
      </c>
      <c r="I428" s="710">
        <f t="shared" si="113"/>
        <v>298.0593342142617</v>
      </c>
      <c r="J428" s="710">
        <f t="shared" si="114"/>
        <v>298.05317005811821</v>
      </c>
      <c r="K428" s="710">
        <f t="shared" si="115"/>
        <v>298.04955368899709</v>
      </c>
      <c r="L428" s="710">
        <f t="shared" si="116"/>
        <v>298.04835926963966</v>
      </c>
      <c r="N428" s="580">
        <v>354</v>
      </c>
      <c r="O428" s="710">
        <f t="shared" si="117"/>
        <v>1.3415408453481619</v>
      </c>
      <c r="P428" s="710">
        <f t="shared" si="118"/>
        <v>749.86127282713653</v>
      </c>
      <c r="Q428" s="710">
        <f t="shared" si="119"/>
        <v>735.75032272138174</v>
      </c>
      <c r="R428" s="710">
        <f t="shared" si="120"/>
        <v>725.61296912223975</v>
      </c>
      <c r="S428" s="710">
        <f t="shared" si="121"/>
        <v>719.49659003602869</v>
      </c>
      <c r="T428" s="710">
        <f t="shared" si="122"/>
        <v>717.42955534900955</v>
      </c>
    </row>
    <row r="429" spans="2:20">
      <c r="B429" s="580">
        <v>355</v>
      </c>
      <c r="C429" s="710">
        <f t="shared" si="107"/>
        <v>1.3453305087531002</v>
      </c>
      <c r="D429" s="710">
        <f t="shared" si="108"/>
        <v>1432.5012205815785</v>
      </c>
      <c r="E429" s="710">
        <f t="shared" si="109"/>
        <v>581.01913608519965</v>
      </c>
      <c r="F429" s="710">
        <f t="shared" si="110"/>
        <v>342.2725941304065</v>
      </c>
      <c r="G429" s="710">
        <f t="shared" si="111"/>
        <v>302.97645599850267</v>
      </c>
      <c r="H429" s="717">
        <f t="shared" si="112"/>
        <v>298.0690096890969</v>
      </c>
      <c r="I429" s="710">
        <f t="shared" si="113"/>
        <v>298.06001117330851</v>
      </c>
      <c r="J429" s="710">
        <f t="shared" si="114"/>
        <v>298.05379494701754</v>
      </c>
      <c r="K429" s="710">
        <f t="shared" si="115"/>
        <v>298.05014771412903</v>
      </c>
      <c r="L429" s="710">
        <f t="shared" si="116"/>
        <v>298.04894303874261</v>
      </c>
      <c r="N429" s="580">
        <v>355</v>
      </c>
      <c r="O429" s="710">
        <f t="shared" si="117"/>
        <v>1.3453305087531002</v>
      </c>
      <c r="P429" s="710">
        <f t="shared" si="118"/>
        <v>750.81963878450938</v>
      </c>
      <c r="Q429" s="710">
        <f t="shared" si="119"/>
        <v>736.72491609431086</v>
      </c>
      <c r="R429" s="710">
        <f t="shared" si="120"/>
        <v>726.59918277188876</v>
      </c>
      <c r="S429" s="710">
        <f t="shared" si="121"/>
        <v>720.48976189169969</v>
      </c>
      <c r="T429" s="710">
        <f t="shared" si="122"/>
        <v>718.42499044687986</v>
      </c>
    </row>
    <row r="430" spans="2:20">
      <c r="B430" s="580">
        <v>356</v>
      </c>
      <c r="C430" s="710">
        <f t="shared" si="107"/>
        <v>1.3491201721580384</v>
      </c>
      <c r="D430" s="710">
        <f t="shared" si="108"/>
        <v>1432.6580026204808</v>
      </c>
      <c r="E430" s="710">
        <f t="shared" si="109"/>
        <v>581.73867704302722</v>
      </c>
      <c r="F430" s="710">
        <f t="shared" si="110"/>
        <v>342.50681056578827</v>
      </c>
      <c r="G430" s="710">
        <f t="shared" si="111"/>
        <v>303.01683895417347</v>
      </c>
      <c r="H430" s="717">
        <f t="shared" si="112"/>
        <v>298.06976670879624</v>
      </c>
      <c r="I430" s="710">
        <f t="shared" si="113"/>
        <v>298.06069357800186</v>
      </c>
      <c r="J430" s="710">
        <f t="shared" si="114"/>
        <v>298.05442503714892</v>
      </c>
      <c r="K430" s="710">
        <f t="shared" si="115"/>
        <v>298.05074679366578</v>
      </c>
      <c r="L430" s="710">
        <f t="shared" si="116"/>
        <v>298.04953181301079</v>
      </c>
      <c r="N430" s="580">
        <v>356</v>
      </c>
      <c r="O430" s="710">
        <f t="shared" si="117"/>
        <v>1.3491201721580384</v>
      </c>
      <c r="P430" s="710">
        <f t="shared" si="118"/>
        <v>751.77689357596125</v>
      </c>
      <c r="Q430" s="710">
        <f t="shared" si="119"/>
        <v>737.69837948663655</v>
      </c>
      <c r="R430" s="710">
        <f t="shared" si="120"/>
        <v>727.58425296794394</v>
      </c>
      <c r="S430" s="710">
        <f t="shared" si="121"/>
        <v>721.48178222616809</v>
      </c>
      <c r="T430" s="710">
        <f t="shared" si="122"/>
        <v>719.41927139945869</v>
      </c>
    </row>
    <row r="431" spans="2:20">
      <c r="B431" s="580">
        <v>357</v>
      </c>
      <c r="C431" s="710">
        <f t="shared" si="107"/>
        <v>1.3529098355629767</v>
      </c>
      <c r="D431" s="710">
        <f t="shared" si="108"/>
        <v>1432.8138507476192</v>
      </c>
      <c r="E431" s="710">
        <f t="shared" si="109"/>
        <v>582.45698722687325</v>
      </c>
      <c r="F431" s="710">
        <f t="shared" si="110"/>
        <v>342.74136930177042</v>
      </c>
      <c r="G431" s="710">
        <f t="shared" si="111"/>
        <v>303.05740299717479</v>
      </c>
      <c r="H431" s="717">
        <f t="shared" si="112"/>
        <v>298.07052953998465</v>
      </c>
      <c r="I431" s="710">
        <f t="shared" si="113"/>
        <v>298.06138145226544</v>
      </c>
      <c r="J431" s="710">
        <f t="shared" si="114"/>
        <v>298.05506035244736</v>
      </c>
      <c r="K431" s="710">
        <f t="shared" si="115"/>
        <v>298.05135095154242</v>
      </c>
      <c r="L431" s="710">
        <f t="shared" si="116"/>
        <v>298.05012561637699</v>
      </c>
      <c r="N431" s="580">
        <v>357</v>
      </c>
      <c r="O431" s="710">
        <f t="shared" si="117"/>
        <v>1.3529098355629767</v>
      </c>
      <c r="P431" s="710">
        <f t="shared" si="118"/>
        <v>752.73303848982016</v>
      </c>
      <c r="Q431" s="710">
        <f t="shared" si="119"/>
        <v>738.67071420850141</v>
      </c>
      <c r="R431" s="710">
        <f t="shared" si="120"/>
        <v>728.56818103616854</v>
      </c>
      <c r="S431" s="710">
        <f t="shared" si="121"/>
        <v>722.47265237455144</v>
      </c>
      <c r="T431" s="710">
        <f t="shared" si="122"/>
        <v>720.41239954490584</v>
      </c>
    </row>
    <row r="432" spans="2:20">
      <c r="B432" s="580">
        <v>358</v>
      </c>
      <c r="C432" s="710">
        <f t="shared" si="107"/>
        <v>1.3566994989679151</v>
      </c>
      <c r="D432" s="710">
        <f t="shared" si="108"/>
        <v>1432.9687777019328</v>
      </c>
      <c r="E432" s="710">
        <f t="shared" si="109"/>
        <v>583.17406883262174</v>
      </c>
      <c r="F432" s="710">
        <f t="shared" si="110"/>
        <v>342.97626830176284</v>
      </c>
      <c r="G432" s="710">
        <f t="shared" si="111"/>
        <v>303.09814811099284</v>
      </c>
      <c r="H432" s="717">
        <f t="shared" si="112"/>
        <v>298.07129820653824</v>
      </c>
      <c r="I432" s="710">
        <f t="shared" si="113"/>
        <v>298.06207482001656</v>
      </c>
      <c r="J432" s="710">
        <f t="shared" si="114"/>
        <v>298.05570091684501</v>
      </c>
      <c r="K432" s="710">
        <f t="shared" si="115"/>
        <v>298.05196021169343</v>
      </c>
      <c r="L432" s="710">
        <f t="shared" si="116"/>
        <v>298.05072447277399</v>
      </c>
      <c r="N432" s="580">
        <v>358</v>
      </c>
      <c r="O432" s="710">
        <f t="shared" si="117"/>
        <v>1.3566994989679151</v>
      </c>
      <c r="P432" s="710">
        <f t="shared" si="118"/>
        <v>753.68807481292038</v>
      </c>
      <c r="Q432" s="710">
        <f t="shared" si="119"/>
        <v>739.6419215685288</v>
      </c>
      <c r="R432" s="710">
        <f t="shared" si="120"/>
        <v>729.55096830078935</v>
      </c>
      <c r="S432" s="710">
        <f t="shared" si="121"/>
        <v>723.46237367041931</v>
      </c>
      <c r="T432" s="710">
        <f t="shared" si="122"/>
        <v>721.40437621982971</v>
      </c>
    </row>
    <row r="433" spans="2:20">
      <c r="B433" s="580">
        <v>359</v>
      </c>
      <c r="C433" s="710">
        <f t="shared" si="107"/>
        <v>1.3604891623728534</v>
      </c>
      <c r="D433" s="710">
        <f t="shared" si="108"/>
        <v>1433.1227960143253</v>
      </c>
      <c r="E433" s="710">
        <f t="shared" si="109"/>
        <v>583.88992406356715</v>
      </c>
      <c r="F433" s="710">
        <f t="shared" si="110"/>
        <v>343.21150553651785</v>
      </c>
      <c r="G433" s="710">
        <f t="shared" si="111"/>
        <v>303.13907427678907</v>
      </c>
      <c r="H433" s="717">
        <f t="shared" si="112"/>
        <v>298.07207273232171</v>
      </c>
      <c r="I433" s="710">
        <f t="shared" si="113"/>
        <v>298.06277370516625</v>
      </c>
      <c r="J433" s="710">
        <f t="shared" si="114"/>
        <v>298.05634675427098</v>
      </c>
      <c r="K433" s="710">
        <f t="shared" si="115"/>
        <v>298.05257459805227</v>
      </c>
      <c r="L433" s="710">
        <f t="shared" si="116"/>
        <v>298.05132840613436</v>
      </c>
      <c r="N433" s="580">
        <v>359</v>
      </c>
      <c r="O433" s="710">
        <f t="shared" si="117"/>
        <v>1.3604891623728534</v>
      </c>
      <c r="P433" s="710">
        <f t="shared" si="118"/>
        <v>754.64200383060427</v>
      </c>
      <c r="Q433" s="710">
        <f t="shared" si="119"/>
        <v>740.61200287382485</v>
      </c>
      <c r="R433" s="710">
        <f t="shared" si="120"/>
        <v>730.53261608449725</v>
      </c>
      <c r="S433" s="710">
        <f t="shared" si="121"/>
        <v>724.45094744579478</v>
      </c>
      <c r="T433" s="710">
        <f t="shared" si="122"/>
        <v>722.39520275928919</v>
      </c>
    </row>
    <row r="434" spans="2:20">
      <c r="B434" s="580">
        <v>360</v>
      </c>
      <c r="C434" s="710">
        <f t="shared" si="107"/>
        <v>1.3642788257777918</v>
      </c>
      <c r="D434" s="710">
        <f t="shared" si="108"/>
        <v>1433.2759180111623</v>
      </c>
      <c r="E434" s="710">
        <f t="shared" si="109"/>
        <v>584.60455513016143</v>
      </c>
      <c r="F434" s="710">
        <f t="shared" si="110"/>
        <v>343.44707898411895</v>
      </c>
      <c r="G434" s="710">
        <f t="shared" si="111"/>
        <v>303.18018147341422</v>
      </c>
      <c r="H434" s="717">
        <f t="shared" si="112"/>
        <v>298.07285314118832</v>
      </c>
      <c r="I434" s="710">
        <f t="shared" si="113"/>
        <v>298.06347813161847</v>
      </c>
      <c r="J434" s="710">
        <f t="shared" si="114"/>
        <v>298.0569978886511</v>
      </c>
      <c r="K434" s="710">
        <f t="shared" si="115"/>
        <v>298.05319413455118</v>
      </c>
      <c r="L434" s="710">
        <f t="shared" si="116"/>
        <v>298.05193744039008</v>
      </c>
      <c r="N434" s="580">
        <v>360</v>
      </c>
      <c r="O434" s="710">
        <f t="shared" si="117"/>
        <v>1.3642788257777918</v>
      </c>
      <c r="P434" s="710">
        <f t="shared" si="118"/>
        <v>755.59482682672376</v>
      </c>
      <c r="Q434" s="710">
        <f t="shared" si="119"/>
        <v>741.58095942998023</v>
      </c>
      <c r="R434" s="710">
        <f t="shared" si="120"/>
        <v>731.51312570844971</v>
      </c>
      <c r="S434" s="710">
        <f t="shared" si="121"/>
        <v>725.43837503115674</v>
      </c>
      <c r="T434" s="710">
        <f t="shared" si="122"/>
        <v>723.38488049679484</v>
      </c>
    </row>
    <row r="435" spans="2:20">
      <c r="B435" s="580">
        <v>361</v>
      </c>
      <c r="C435" s="710">
        <f t="shared" si="107"/>
        <v>1.3680684891827299</v>
      </c>
      <c r="D435" s="710">
        <f t="shared" si="108"/>
        <v>1433.4281558177126</v>
      </c>
      <c r="E435" s="710">
        <f t="shared" si="109"/>
        <v>585.31796424976551</v>
      </c>
      <c r="F435" s="710">
        <f t="shared" si="110"/>
        <v>343.68298662996921</v>
      </c>
      <c r="G435" s="710">
        <f t="shared" si="111"/>
        <v>303.22146967742236</v>
      </c>
      <c r="H435" s="717">
        <f t="shared" si="112"/>
        <v>298.07363945697944</v>
      </c>
      <c r="I435" s="710">
        <f t="shared" si="113"/>
        <v>298.06418812327013</v>
      </c>
      <c r="J435" s="710">
        <f t="shared" si="114"/>
        <v>298.0576543439073</v>
      </c>
      <c r="K435" s="710">
        <f t="shared" si="115"/>
        <v>298.0538188451207</v>
      </c>
      <c r="L435" s="710">
        <f t="shared" si="116"/>
        <v>298.05255159947217</v>
      </c>
      <c r="N435" s="580">
        <v>361</v>
      </c>
      <c r="O435" s="710">
        <f t="shared" si="117"/>
        <v>1.3680684891827299</v>
      </c>
      <c r="P435" s="710">
        <f t="shared" si="118"/>
        <v>756.54654508364217</v>
      </c>
      <c r="Q435" s="710">
        <f t="shared" si="119"/>
        <v>742.54879254107175</v>
      </c>
      <c r="R435" s="710">
        <f t="shared" si="120"/>
        <v>732.49249849227249</v>
      </c>
      <c r="S435" s="710">
        <f t="shared" si="121"/>
        <v>726.42465775544167</v>
      </c>
      <c r="T435" s="710">
        <f t="shared" si="122"/>
        <v>724.37341076431142</v>
      </c>
    </row>
    <row r="436" spans="2:20">
      <c r="B436" s="580">
        <v>362</v>
      </c>
      <c r="C436" s="710">
        <f t="shared" si="107"/>
        <v>1.3718581525876683</v>
      </c>
      <c r="D436" s="710">
        <f t="shared" si="108"/>
        <v>1433.579521361529</v>
      </c>
      <c r="E436" s="710">
        <f t="shared" si="109"/>
        <v>586.03015364640601</v>
      </c>
      <c r="F436" s="710">
        <f t="shared" si="110"/>
        <v>343.91922646677972</v>
      </c>
      <c r="G436" s="710">
        <f t="shared" si="111"/>
        <v>303.26293886308486</v>
      </c>
      <c r="H436" s="717">
        <f t="shared" si="112"/>
        <v>298.07443170352434</v>
      </c>
      <c r="I436" s="710">
        <f t="shared" si="113"/>
        <v>298.06490370401082</v>
      </c>
      <c r="J436" s="710">
        <f t="shared" si="114"/>
        <v>298.05831614395754</v>
      </c>
      <c r="K436" s="710">
        <f t="shared" si="115"/>
        <v>298.05444875368943</v>
      </c>
      <c r="L436" s="710">
        <f t="shared" si="116"/>
        <v>298.0531709073104</v>
      </c>
      <c r="N436" s="580">
        <v>362</v>
      </c>
      <c r="O436" s="710">
        <f t="shared" si="117"/>
        <v>1.3718581525876683</v>
      </c>
      <c r="P436" s="710">
        <f t="shared" si="118"/>
        <v>757.49715988223625</v>
      </c>
      <c r="Q436" s="710">
        <f t="shared" si="119"/>
        <v>743.51550350966454</v>
      </c>
      <c r="R436" s="710">
        <f t="shared" si="120"/>
        <v>733.47073575406114</v>
      </c>
      <c r="S436" s="710">
        <f t="shared" si="121"/>
        <v>727.40979694604493</v>
      </c>
      <c r="T436" s="710">
        <f t="shared" si="122"/>
        <v>725.36079489225926</v>
      </c>
    </row>
    <row r="437" spans="2:20">
      <c r="B437" s="580">
        <v>363</v>
      </c>
      <c r="C437" s="710">
        <f t="shared" si="107"/>
        <v>1.3756478159926067</v>
      </c>
      <c r="D437" s="710">
        <f t="shared" si="108"/>
        <v>1433.7300263757734</v>
      </c>
      <c r="E437" s="710">
        <f t="shared" si="109"/>
        <v>586.74112555053534</v>
      </c>
      <c r="F437" s="710">
        <f t="shared" si="110"/>
        <v>344.15579649455714</v>
      </c>
      <c r="G437" s="710">
        <f t="shared" si="111"/>
        <v>303.30458900240427</v>
      </c>
      <c r="H437" s="717">
        <f t="shared" si="112"/>
        <v>298.07522990463997</v>
      </c>
      <c r="I437" s="710">
        <f t="shared" si="113"/>
        <v>298.06562489772205</v>
      </c>
      <c r="J437" s="710">
        <f t="shared" si="114"/>
        <v>298.05898331271544</v>
      </c>
      <c r="K437" s="710">
        <f t="shared" si="115"/>
        <v>298.05508388418366</v>
      </c>
      <c r="L437" s="710">
        <f t="shared" si="116"/>
        <v>298.05379538783296</v>
      </c>
      <c r="N437" s="580">
        <v>363</v>
      </c>
      <c r="O437" s="710">
        <f t="shared" si="117"/>
        <v>1.3756478159926067</v>
      </c>
      <c r="P437" s="710">
        <f t="shared" si="118"/>
        <v>758.44667250189752</v>
      </c>
      <c r="Q437" s="710">
        <f t="shared" si="119"/>
        <v>744.48109363681306</v>
      </c>
      <c r="R437" s="710">
        <f t="shared" si="120"/>
        <v>734.44783881038313</v>
      </c>
      <c r="S437" s="710">
        <f t="shared" si="121"/>
        <v>728.39379392882279</v>
      </c>
      <c r="T437" s="710">
        <f t="shared" si="122"/>
        <v>726.3470342095161</v>
      </c>
    </row>
    <row r="438" spans="2:20">
      <c r="B438" s="580">
        <v>364</v>
      </c>
      <c r="C438" s="710">
        <f t="shared" si="107"/>
        <v>1.379437479397545</v>
      </c>
      <c r="D438" s="710">
        <f t="shared" si="108"/>
        <v>1433.8796824024846</v>
      </c>
      <c r="E438" s="710">
        <f t="shared" si="109"/>
        <v>587.45088219879722</v>
      </c>
      <c r="F438" s="710">
        <f t="shared" si="110"/>
        <v>344.39269472059192</v>
      </c>
      <c r="G438" s="710">
        <f t="shared" si="111"/>
        <v>303.34642006512826</v>
      </c>
      <c r="H438" s="717">
        <f t="shared" si="112"/>
        <v>298.07603408413058</v>
      </c>
      <c r="I438" s="710">
        <f t="shared" si="113"/>
        <v>298.06635172827748</v>
      </c>
      <c r="J438" s="710">
        <f t="shared" si="114"/>
        <v>298.05965587408986</v>
      </c>
      <c r="K438" s="710">
        <f t="shared" si="115"/>
        <v>298.05572426052697</v>
      </c>
      <c r="L438" s="710">
        <f t="shared" si="116"/>
        <v>298.05442506496593</v>
      </c>
      <c r="N438" s="580">
        <v>364</v>
      </c>
      <c r="O438" s="710">
        <f t="shared" si="117"/>
        <v>1.379437479397545</v>
      </c>
      <c r="P438" s="710">
        <f t="shared" si="118"/>
        <v>759.39508422053416</v>
      </c>
      <c r="Q438" s="710">
        <f t="shared" si="119"/>
        <v>745.44556422206369</v>
      </c>
      <c r="R438" s="710">
        <f t="shared" si="120"/>
        <v>735.42380897627936</v>
      </c>
      <c r="S438" s="710">
        <f t="shared" si="121"/>
        <v>729.37665002809467</v>
      </c>
      <c r="T438" s="710">
        <f t="shared" si="122"/>
        <v>727.33213004341894</v>
      </c>
    </row>
    <row r="439" spans="2:20">
      <c r="B439" s="580">
        <v>365</v>
      </c>
      <c r="C439" s="710">
        <f t="shared" si="107"/>
        <v>1.3832271428024832</v>
      </c>
      <c r="D439" s="710">
        <f t="shared" si="108"/>
        <v>1434.0285007957921</v>
      </c>
      <c r="E439" s="710">
        <f t="shared" si="109"/>
        <v>588.15942583379615</v>
      </c>
      <c r="F439" s="710">
        <f t="shared" si="110"/>
        <v>344.62991915944548</v>
      </c>
      <c r="G439" s="710">
        <f t="shared" si="111"/>
        <v>303.38843201876352</v>
      </c>
      <c r="H439" s="717">
        <f t="shared" si="112"/>
        <v>298.07684426578754</v>
      </c>
      <c r="I439" s="710">
        <f t="shared" si="113"/>
        <v>298.06708421954238</v>
      </c>
      <c r="J439" s="710">
        <f t="shared" si="114"/>
        <v>298.06033385198458</v>
      </c>
      <c r="K439" s="710">
        <f t="shared" si="115"/>
        <v>298.05636990664004</v>
      </c>
      <c r="L439" s="710">
        <f t="shared" si="116"/>
        <v>298.05505996263315</v>
      </c>
      <c r="N439" s="580">
        <v>365</v>
      </c>
      <c r="O439" s="710">
        <f t="shared" si="117"/>
        <v>1.3832271428024832</v>
      </c>
      <c r="P439" s="710">
        <f t="shared" si="118"/>
        <v>760.34239631457251</v>
      </c>
      <c r="Q439" s="710">
        <f t="shared" si="119"/>
        <v>746.4089165634557</v>
      </c>
      <c r="R439" s="710">
        <f t="shared" si="120"/>
        <v>736.39864756526617</v>
      </c>
      <c r="S439" s="710">
        <f t="shared" si="121"/>
        <v>730.35836656664401</v>
      </c>
      <c r="T439" s="710">
        <f t="shared" si="122"/>
        <v>728.31608371976597</v>
      </c>
    </row>
    <row r="440" spans="2:20">
      <c r="B440" s="580">
        <v>366</v>
      </c>
      <c r="C440" s="710">
        <f t="shared" si="107"/>
        <v>1.3870168062074215</v>
      </c>
      <c r="D440" s="710">
        <f t="shared" si="108"/>
        <v>1434.1764927250738</v>
      </c>
      <c r="E440" s="710">
        <f t="shared" si="109"/>
        <v>588.86675870387148</v>
      </c>
      <c r="F440" s="710">
        <f t="shared" si="110"/>
        <v>344.86746783293768</v>
      </c>
      <c r="G440" s="710">
        <f t="shared" si="111"/>
        <v>303.43062482858949</v>
      </c>
      <c r="H440" s="717">
        <f t="shared" si="112"/>
        <v>298.07766047338896</v>
      </c>
      <c r="I440" s="710">
        <f t="shared" si="113"/>
        <v>298.06782239537335</v>
      </c>
      <c r="J440" s="710">
        <f t="shared" si="114"/>
        <v>298.06101727029807</v>
      </c>
      <c r="K440" s="710">
        <f t="shared" si="115"/>
        <v>298.05702084644008</v>
      </c>
      <c r="L440" s="710">
        <f t="shared" si="116"/>
        <v>298.05570010475589</v>
      </c>
      <c r="N440" s="580">
        <v>366</v>
      </c>
      <c r="O440" s="710">
        <f t="shared" si="117"/>
        <v>1.3870168062074215</v>
      </c>
      <c r="P440" s="710">
        <f t="shared" si="118"/>
        <v>761.28861005895931</v>
      </c>
      <c r="Q440" s="710">
        <f t="shared" si="119"/>
        <v>747.37115195752347</v>
      </c>
      <c r="R440" s="710">
        <f t="shared" si="120"/>
        <v>737.37235588933663</v>
      </c>
      <c r="S440" s="710">
        <f t="shared" si="121"/>
        <v>731.33894486572103</v>
      </c>
      <c r="T440" s="710">
        <f t="shared" si="122"/>
        <v>729.29889656281796</v>
      </c>
    </row>
    <row r="441" spans="2:20">
      <c r="B441" s="580">
        <v>367</v>
      </c>
      <c r="C441" s="710">
        <f t="shared" si="107"/>
        <v>1.3908064696123599</v>
      </c>
      <c r="D441" s="710">
        <f t="shared" si="108"/>
        <v>1434.3236691780626</v>
      </c>
      <c r="E441" s="710">
        <f t="shared" si="109"/>
        <v>589.57288306287523</v>
      </c>
      <c r="F441" s="710">
        <f t="shared" si="110"/>
        <v>345.10533877013393</v>
      </c>
      <c r="G441" s="710">
        <f t="shared" si="111"/>
        <v>303.47299845767196</v>
      </c>
      <c r="H441" s="717">
        <f t="shared" si="112"/>
        <v>298.07848273069953</v>
      </c>
      <c r="I441" s="710">
        <f t="shared" si="113"/>
        <v>298.06856627961804</v>
      </c>
      <c r="J441" s="710">
        <f t="shared" si="114"/>
        <v>298.06170615292325</v>
      </c>
      <c r="K441" s="710">
        <f t="shared" si="115"/>
        <v>298.05767710384072</v>
      </c>
      <c r="L441" s="710">
        <f t="shared" si="116"/>
        <v>298.05634551525236</v>
      </c>
      <c r="N441" s="580">
        <v>367</v>
      </c>
      <c r="O441" s="710">
        <f t="shared" si="117"/>
        <v>1.3908064696123599</v>
      </c>
      <c r="P441" s="710">
        <f t="shared" si="118"/>
        <v>762.23372672716289</v>
      </c>
      <c r="Q441" s="710">
        <f t="shared" si="119"/>
        <v>748.33227169929842</v>
      </c>
      <c r="R441" s="710">
        <f t="shared" si="120"/>
        <v>738.34493525896312</v>
      </c>
      <c r="S441" s="710">
        <f t="shared" si="121"/>
        <v>732.31838624504371</v>
      </c>
      <c r="T441" s="710">
        <f t="shared" si="122"/>
        <v>730.28056989530057</v>
      </c>
    </row>
    <row r="442" spans="2:20">
      <c r="B442" s="580">
        <v>368</v>
      </c>
      <c r="C442" s="710">
        <f t="shared" si="107"/>
        <v>1.3945961330172982</v>
      </c>
      <c r="D442" s="710">
        <f t="shared" si="108"/>
        <v>1434.4700409638983</v>
      </c>
      <c r="E442" s="710">
        <f t="shared" si="109"/>
        <v>590.27780116995473</v>
      </c>
      <c r="F442" s="710">
        <f t="shared" si="110"/>
        <v>345.34353000733182</v>
      </c>
      <c r="G442" s="710">
        <f t="shared" si="111"/>
        <v>303.5155528668771</v>
      </c>
      <c r="H442" s="717">
        <f t="shared" si="112"/>
        <v>298.07931106147026</v>
      </c>
      <c r="I442" s="710">
        <f t="shared" si="113"/>
        <v>298.06931589611474</v>
      </c>
      <c r="J442" s="710">
        <f t="shared" si="114"/>
        <v>298.06240052374687</v>
      </c>
      <c r="K442" s="710">
        <f t="shared" si="115"/>
        <v>298.05833870275171</v>
      </c>
      <c r="L442" s="710">
        <f t="shared" si="116"/>
        <v>298.05699621803745</v>
      </c>
      <c r="N442" s="580">
        <v>368</v>
      </c>
      <c r="O442" s="710">
        <f t="shared" si="117"/>
        <v>1.3945961330172982</v>
      </c>
      <c r="P442" s="710">
        <f t="shared" si="118"/>
        <v>763.17774759117503</v>
      </c>
      <c r="Q442" s="710">
        <f t="shared" si="119"/>
        <v>749.29227708231019</v>
      </c>
      <c r="R442" s="710">
        <f t="shared" si="120"/>
        <v>739.31638698309814</v>
      </c>
      <c r="S442" s="710">
        <f t="shared" si="121"/>
        <v>733.29669202280013</v>
      </c>
      <c r="T442" s="710">
        <f t="shared" si="122"/>
        <v>731.26110503840539</v>
      </c>
    </row>
    <row r="443" spans="2:20">
      <c r="B443" s="580">
        <v>369</v>
      </c>
      <c r="C443" s="710">
        <f t="shared" si="107"/>
        <v>1.3983857964222366</v>
      </c>
      <c r="D443" s="710">
        <f t="shared" si="108"/>
        <v>1434.6156187161298</v>
      </c>
      <c r="E443" s="710">
        <f t="shared" si="109"/>
        <v>590.9815152893384</v>
      </c>
      <c r="F443" s="710">
        <f t="shared" si="110"/>
        <v>345.58203958804802</v>
      </c>
      <c r="G443" s="710">
        <f t="shared" si="111"/>
        <v>303.55828801488462</v>
      </c>
      <c r="H443" s="717">
        <f t="shared" si="112"/>
        <v>298.08014548943805</v>
      </c>
      <c r="I443" s="710">
        <f t="shared" si="113"/>
        <v>298.07007126869235</v>
      </c>
      <c r="J443" s="710">
        <f t="shared" si="114"/>
        <v>298.06310040664954</v>
      </c>
      <c r="K443" s="710">
        <f t="shared" si="115"/>
        <v>298.05900566707828</v>
      </c>
      <c r="L443" s="710">
        <f t="shared" si="116"/>
        <v>298.05765223702247</v>
      </c>
      <c r="N443" s="580">
        <v>369</v>
      </c>
      <c r="O443" s="710">
        <f t="shared" si="117"/>
        <v>1.3983857964222366</v>
      </c>
      <c r="P443" s="710">
        <f t="shared" si="118"/>
        <v>764.12067392151278</v>
      </c>
      <c r="Q443" s="710">
        <f t="shared" si="119"/>
        <v>750.25116939858844</v>
      </c>
      <c r="R443" s="710">
        <f t="shared" si="120"/>
        <v>740.28671236917683</v>
      </c>
      <c r="S443" s="710">
        <f t="shared" si="121"/>
        <v>734.27386351564985</v>
      </c>
      <c r="T443" s="710">
        <f t="shared" si="122"/>
        <v>732.24050331179274</v>
      </c>
    </row>
    <row r="444" spans="2:20">
      <c r="B444" s="580">
        <v>370</v>
      </c>
      <c r="C444" s="710">
        <f t="shared" si="107"/>
        <v>1.4021754598271747</v>
      </c>
      <c r="D444" s="710">
        <f t="shared" si="108"/>
        <v>1434.7604128956643</v>
      </c>
      <c r="E444" s="710">
        <f t="shared" si="109"/>
        <v>591.68402769012675</v>
      </c>
      <c r="F444" s="710">
        <f t="shared" si="110"/>
        <v>345.82086556300453</v>
      </c>
      <c r="G444" s="710">
        <f t="shared" si="111"/>
        <v>303.60120385820181</v>
      </c>
      <c r="H444" s="717">
        <f t="shared" si="112"/>
        <v>298.08098603832559</v>
      </c>
      <c r="I444" s="710">
        <f t="shared" si="113"/>
        <v>298.07083242116983</v>
      </c>
      <c r="J444" s="710">
        <f t="shared" si="114"/>
        <v>298.06380582550514</v>
      </c>
      <c r="K444" s="710">
        <f t="shared" si="115"/>
        <v>298.05967802072121</v>
      </c>
      <c r="L444" s="710">
        <f t="shared" si="116"/>
        <v>298.05831359611471</v>
      </c>
      <c r="N444" s="580">
        <v>370</v>
      </c>
      <c r="O444" s="710">
        <f t="shared" si="117"/>
        <v>1.4021754598271747</v>
      </c>
      <c r="P444" s="710">
        <f t="shared" si="118"/>
        <v>765.06250698721999</v>
      </c>
      <c r="Q444" s="710">
        <f t="shared" si="119"/>
        <v>751.20894993866523</v>
      </c>
      <c r="R444" s="710">
        <f t="shared" si="120"/>
        <v>741.25591272311829</v>
      </c>
      <c r="S444" s="710">
        <f t="shared" si="121"/>
        <v>735.24990203872608</v>
      </c>
      <c r="T444" s="710">
        <f t="shared" si="122"/>
        <v>733.21876603359237</v>
      </c>
    </row>
    <row r="445" spans="2:20">
      <c r="B445" s="580">
        <v>371</v>
      </c>
      <c r="C445" s="710">
        <f t="shared" si="107"/>
        <v>1.4059651232321131</v>
      </c>
      <c r="D445" s="710">
        <f t="shared" si="108"/>
        <v>1434.90443379367</v>
      </c>
      <c r="E445" s="710">
        <f t="shared" si="109"/>
        <v>592.38534064608598</v>
      </c>
      <c r="F445" s="710">
        <f t="shared" si="110"/>
        <v>346.06000599011509</v>
      </c>
      <c r="G445" s="710">
        <f t="shared" si="111"/>
        <v>303.64430035117687</v>
      </c>
      <c r="H445" s="717">
        <f t="shared" si="112"/>
        <v>298.08183273184108</v>
      </c>
      <c r="I445" s="710">
        <f t="shared" si="113"/>
        <v>298.07159937735599</v>
      </c>
      <c r="J445" s="710">
        <f t="shared" si="114"/>
        <v>298.06451680418081</v>
      </c>
      <c r="K445" s="710">
        <f t="shared" si="115"/>
        <v>298.06035578757633</v>
      </c>
      <c r="L445" s="710">
        <f t="shared" si="116"/>
        <v>298.05898031921714</v>
      </c>
      <c r="N445" s="580">
        <v>371</v>
      </c>
      <c r="O445" s="710">
        <f t="shared" si="117"/>
        <v>1.4059651232321131</v>
      </c>
      <c r="P445" s="710">
        <f t="shared" si="118"/>
        <v>766.00324805586922</v>
      </c>
      <c r="Q445" s="710">
        <f t="shared" si="119"/>
        <v>752.16561999157614</v>
      </c>
      <c r="R445" s="710">
        <f t="shared" si="120"/>
        <v>742.22398934932755</v>
      </c>
      <c r="S445" s="710">
        <f t="shared" si="121"/>
        <v>736.22480890563668</v>
      </c>
      <c r="T445" s="710">
        <f t="shared" si="122"/>
        <v>734.19589452040611</v>
      </c>
    </row>
    <row r="446" spans="2:20">
      <c r="B446" s="580">
        <v>372</v>
      </c>
      <c r="C446" s="710">
        <f t="shared" si="107"/>
        <v>1.4097547866370514</v>
      </c>
      <c r="D446" s="710">
        <f t="shared" si="108"/>
        <v>1435.0476915344259</v>
      </c>
      <c r="E446" s="710">
        <f t="shared" si="109"/>
        <v>593.08545643544676</v>
      </c>
      <c r="F446" s="710">
        <f t="shared" si="110"/>
        <v>346.29945893447109</v>
      </c>
      <c r="G446" s="710">
        <f t="shared" si="111"/>
        <v>303.68757744601237</v>
      </c>
      <c r="H446" s="717">
        <f t="shared" si="112"/>
        <v>298.08268559367787</v>
      </c>
      <c r="I446" s="710">
        <f t="shared" si="113"/>
        <v>298.07237216104932</v>
      </c>
      <c r="J446" s="710">
        <f t="shared" si="114"/>
        <v>298.06523336653623</v>
      </c>
      <c r="K446" s="710">
        <f t="shared" si="115"/>
        <v>298.06103899153402</v>
      </c>
      <c r="L446" s="710">
        <f t="shared" si="116"/>
        <v>298.05965243022831</v>
      </c>
      <c r="N446" s="580">
        <v>372</v>
      </c>
      <c r="O446" s="710">
        <f t="shared" si="117"/>
        <v>1.4097547866370514</v>
      </c>
      <c r="P446" s="710">
        <f t="shared" si="118"/>
        <v>766.9428983935635</v>
      </c>
      <c r="Q446" s="710">
        <f t="shared" si="119"/>
        <v>753.12118084486224</v>
      </c>
      <c r="R446" s="710">
        <f t="shared" si="120"/>
        <v>743.19094355069728</v>
      </c>
      <c r="S446" s="710">
        <f t="shared" si="121"/>
        <v>737.19858542846714</v>
      </c>
      <c r="T446" s="710">
        <f t="shared" si="122"/>
        <v>735.17189008730895</v>
      </c>
    </row>
    <row r="447" spans="2:20">
      <c r="B447" s="580">
        <v>373</v>
      </c>
      <c r="C447" s="710">
        <f t="shared" si="107"/>
        <v>1.4135444500419898</v>
      </c>
      <c r="D447" s="710">
        <f t="shared" si="108"/>
        <v>1435.1901960781263</v>
      </c>
      <c r="E447" s="710">
        <f t="shared" si="109"/>
        <v>593.78437734070576</v>
      </c>
      <c r="F447" s="710">
        <f t="shared" si="110"/>
        <v>346.53922246832752</v>
      </c>
      <c r="G447" s="710">
        <f t="shared" si="111"/>
        <v>303.73103509277894</v>
      </c>
      <c r="H447" s="717">
        <f t="shared" si="112"/>
        <v>298.08354464751437</v>
      </c>
      <c r="I447" s="710">
        <f t="shared" si="113"/>
        <v>298.0731507960374</v>
      </c>
      <c r="J447" s="710">
        <f t="shared" si="114"/>
        <v>298.06595553642376</v>
      </c>
      <c r="K447" s="710">
        <f t="shared" si="115"/>
        <v>298.06172765647938</v>
      </c>
      <c r="L447" s="710">
        <f t="shared" si="116"/>
        <v>298.06032995304162</v>
      </c>
      <c r="N447" s="580">
        <v>373</v>
      </c>
      <c r="O447" s="710">
        <f t="shared" si="117"/>
        <v>1.4135444500419898</v>
      </c>
      <c r="P447" s="710">
        <f t="shared" si="118"/>
        <v>767.88145926493769</v>
      </c>
      <c r="Q447" s="710">
        <f t="shared" si="119"/>
        <v>754.07563378457166</v>
      </c>
      <c r="R447" s="710">
        <f t="shared" si="120"/>
        <v>744.15677662860958</v>
      </c>
      <c r="S447" s="710">
        <f t="shared" si="121"/>
        <v>738.17123291778125</v>
      </c>
      <c r="T447" s="710">
        <f t="shared" si="122"/>
        <v>736.14675404785146</v>
      </c>
    </row>
    <row r="448" spans="2:20">
      <c r="B448" s="580">
        <v>374</v>
      </c>
      <c r="C448" s="710">
        <f t="shared" si="107"/>
        <v>1.4173341134469279</v>
      </c>
      <c r="D448" s="710">
        <f t="shared" si="108"/>
        <v>1435.3319572236362</v>
      </c>
      <c r="E448" s="710">
        <f t="shared" si="109"/>
        <v>594.48210564843146</v>
      </c>
      <c r="F448" s="710">
        <f t="shared" si="110"/>
        <v>346.77929467108873</v>
      </c>
      <c r="G448" s="710">
        <f t="shared" si="111"/>
        <v>303.77467323942835</v>
      </c>
      <c r="H448" s="717">
        <f t="shared" si="112"/>
        <v>298.08440991701355</v>
      </c>
      <c r="I448" s="710">
        <f t="shared" si="113"/>
        <v>298.0739353060971</v>
      </c>
      <c r="J448" s="710">
        <f t="shared" si="114"/>
        <v>298.06668333768789</v>
      </c>
      <c r="K448" s="710">
        <f t="shared" si="115"/>
        <v>298.06242180629124</v>
      </c>
      <c r="L448" s="710">
        <f t="shared" si="116"/>
        <v>298.06101291154533</v>
      </c>
      <c r="N448" s="580">
        <v>374</v>
      </c>
      <c r="O448" s="710">
        <f t="shared" si="117"/>
        <v>1.4173341134469279</v>
      </c>
      <c r="P448" s="710">
        <f t="shared" si="118"/>
        <v>768.81893193316046</v>
      </c>
      <c r="Q448" s="710">
        <f t="shared" si="119"/>
        <v>755.02898009526166</v>
      </c>
      <c r="R448" s="710">
        <f t="shared" si="120"/>
        <v>745.12148988293745</v>
      </c>
      <c r="S448" s="710">
        <f t="shared" si="121"/>
        <v>739.14275268262338</v>
      </c>
      <c r="T448" s="710">
        <f t="shared" si="122"/>
        <v>737.12048771406091</v>
      </c>
    </row>
    <row r="449" spans="2:20">
      <c r="B449" s="580">
        <v>375</v>
      </c>
      <c r="C449" s="710">
        <f t="shared" si="107"/>
        <v>1.4211237768518663</v>
      </c>
      <c r="D449" s="710">
        <f t="shared" si="108"/>
        <v>1435.4729846112014</v>
      </c>
      <c r="E449" s="710">
        <f t="shared" si="109"/>
        <v>595.17864364907382</v>
      </c>
      <c r="F449" s="710">
        <f t="shared" si="110"/>
        <v>347.01967362929361</v>
      </c>
      <c r="G449" s="710">
        <f t="shared" si="111"/>
        <v>303.81849183180714</v>
      </c>
      <c r="H449" s="717">
        <f t="shared" si="112"/>
        <v>298.08528142582293</v>
      </c>
      <c r="I449" s="710">
        <f t="shared" si="113"/>
        <v>298.07472571499386</v>
      </c>
      <c r="J449" s="710">
        <f t="shared" si="114"/>
        <v>298.06741679416484</v>
      </c>
      <c r="K449" s="710">
        <f t="shared" si="115"/>
        <v>298.06312146484254</v>
      </c>
      <c r="L449" s="710">
        <f t="shared" si="116"/>
        <v>298.06170132962205</v>
      </c>
      <c r="N449" s="580">
        <v>375</v>
      </c>
      <c r="O449" s="710">
        <f t="shared" si="117"/>
        <v>1.4211237768518663</v>
      </c>
      <c r="P449" s="710">
        <f t="shared" si="118"/>
        <v>769.75531765993594</v>
      </c>
      <c r="Q449" s="710">
        <f t="shared" si="119"/>
        <v>755.9812210599996</v>
      </c>
      <c r="R449" s="710">
        <f t="shared" si="120"/>
        <v>746.08508461204713</v>
      </c>
      <c r="S449" s="710">
        <f t="shared" si="121"/>
        <v>740.11314603052017</v>
      </c>
      <c r="T449" s="710">
        <f t="shared" si="122"/>
        <v>738.09309239644369</v>
      </c>
    </row>
    <row r="450" spans="2:20">
      <c r="B450" s="580">
        <v>376</v>
      </c>
      <c r="C450" s="710">
        <f t="shared" si="107"/>
        <v>1.4249134402568047</v>
      </c>
      <c r="D450" s="710">
        <f t="shared" si="108"/>
        <v>1435.6132877251118</v>
      </c>
      <c r="E450" s="710">
        <f t="shared" si="109"/>
        <v>595.87399363677673</v>
      </c>
      <c r="F450" s="710">
        <f t="shared" si="110"/>
        <v>347.26035743660134</v>
      </c>
      <c r="G450" s="710">
        <f t="shared" si="111"/>
        <v>303.86249081366981</v>
      </c>
      <c r="H450" s="717">
        <f t="shared" si="112"/>
        <v>298.0861591975742</v>
      </c>
      <c r="I450" s="710">
        <f t="shared" si="113"/>
        <v>298.07552204648147</v>
      </c>
      <c r="J450" s="710">
        <f t="shared" si="114"/>
        <v>298.06815592968252</v>
      </c>
      <c r="K450" s="710">
        <f t="shared" si="115"/>
        <v>298.06382665599938</v>
      </c>
      <c r="L450" s="710">
        <f t="shared" si="116"/>
        <v>298.06239523114863</v>
      </c>
      <c r="N450" s="580">
        <v>376</v>
      </c>
      <c r="O450" s="710">
        <f t="shared" si="117"/>
        <v>1.4249134402568047</v>
      </c>
      <c r="P450" s="710">
        <f t="shared" si="118"/>
        <v>770.69061770550536</v>
      </c>
      <c r="Q450" s="710">
        <f t="shared" si="119"/>
        <v>756.93235796036606</v>
      </c>
      <c r="R450" s="710">
        <f t="shared" si="120"/>
        <v>747.04756211279903</v>
      </c>
      <c r="S450" s="710">
        <f t="shared" si="121"/>
        <v>741.08241426748236</v>
      </c>
      <c r="T450" s="710">
        <f t="shared" si="122"/>
        <v>739.06456940398641</v>
      </c>
    </row>
    <row r="451" spans="2:20">
      <c r="B451" s="580">
        <v>377</v>
      </c>
      <c r="C451" s="710">
        <f t="shared" si="107"/>
        <v>1.428703103661743</v>
      </c>
      <c r="D451" s="710">
        <f t="shared" si="108"/>
        <v>1435.7528758963206</v>
      </c>
      <c r="E451" s="710">
        <f t="shared" si="109"/>
        <v>596.56815790919507</v>
      </c>
      <c r="F451" s="710">
        <f t="shared" si="110"/>
        <v>347.50134419377628</v>
      </c>
      <c r="G451" s="710">
        <f t="shared" si="111"/>
        <v>303.90667012669195</v>
      </c>
      <c r="H451" s="717">
        <f t="shared" si="112"/>
        <v>298.08704325588297</v>
      </c>
      <c r="I451" s="710">
        <f t="shared" si="113"/>
        <v>298.07632432430205</v>
      </c>
      <c r="J451" s="710">
        <f t="shared" si="114"/>
        <v>298.06890076806013</v>
      </c>
      <c r="K451" s="710">
        <f t="shared" si="115"/>
        <v>298.06453740362133</v>
      </c>
      <c r="L451" s="710">
        <f t="shared" si="116"/>
        <v>298.06309463999554</v>
      </c>
      <c r="N451" s="580">
        <v>377</v>
      </c>
      <c r="O451" s="710">
        <f t="shared" si="117"/>
        <v>1.428703103661743</v>
      </c>
      <c r="P451" s="710">
        <f t="shared" si="118"/>
        <v>771.62483332864883</v>
      </c>
      <c r="Q451" s="710">
        <f t="shared" si="119"/>
        <v>757.88239207645506</v>
      </c>
      <c r="R451" s="710">
        <f t="shared" si="120"/>
        <v>748.0089236805502</v>
      </c>
      <c r="S451" s="710">
        <f t="shared" si="121"/>
        <v>742.05055869800606</v>
      </c>
      <c r="T451" s="710">
        <f t="shared" si="122"/>
        <v>740.03492004415841</v>
      </c>
    </row>
    <row r="452" spans="2:20">
      <c r="B452" s="580">
        <v>378</v>
      </c>
      <c r="C452" s="710">
        <f t="shared" si="107"/>
        <v>1.4324927670666814</v>
      </c>
      <c r="D452" s="710">
        <f t="shared" si="108"/>
        <v>1435.8917583050181</v>
      </c>
      <c r="E452" s="710">
        <f t="shared" si="109"/>
        <v>597.26113876731461</v>
      </c>
      <c r="F452" s="710">
        <f t="shared" si="110"/>
        <v>347.74263200867301</v>
      </c>
      <c r="G452" s="710">
        <f t="shared" si="111"/>
        <v>303.95102971048374</v>
      </c>
      <c r="H452" s="717">
        <f t="shared" si="112"/>
        <v>298.08793362434858</v>
      </c>
      <c r="I452" s="710">
        <f t="shared" si="113"/>
        <v>298.07713257218563</v>
      </c>
      <c r="J452" s="710">
        <f t="shared" si="114"/>
        <v>298.06965133310774</v>
      </c>
      <c r="K452" s="710">
        <f t="shared" si="115"/>
        <v>298.06525373156069</v>
      </c>
      <c r="L452" s="710">
        <f t="shared" si="116"/>
        <v>298.0637995800268</v>
      </c>
      <c r="N452" s="580">
        <v>378</v>
      </c>
      <c r="O452" s="710">
        <f t="shared" si="117"/>
        <v>1.4324927670666814</v>
      </c>
      <c r="P452" s="710">
        <f t="shared" si="118"/>
        <v>772.55796578668685</v>
      </c>
      <c r="Q452" s="710">
        <f t="shared" si="119"/>
        <v>758.83132468687654</v>
      </c>
      <c r="R452" s="710">
        <f t="shared" si="120"/>
        <v>748.96917060915598</v>
      </c>
      <c r="S452" s="710">
        <f t="shared" si="121"/>
        <v>743.01758062507542</v>
      </c>
      <c r="T452" s="710">
        <f t="shared" si="122"/>
        <v>741.00414562291257</v>
      </c>
    </row>
    <row r="453" spans="2:20">
      <c r="B453" s="580">
        <v>379</v>
      </c>
      <c r="C453" s="710">
        <f t="shared" si="107"/>
        <v>1.4362824304716195</v>
      </c>
      <c r="D453" s="710">
        <f t="shared" si="108"/>
        <v>1436.0299439831626</v>
      </c>
      <c r="E453" s="710">
        <f t="shared" si="109"/>
        <v>597.95293851527538</v>
      </c>
      <c r="F453" s="710">
        <f t="shared" si="110"/>
        <v>347.98421899622127</v>
      </c>
      <c r="G453" s="710">
        <f t="shared" si="111"/>
        <v>303.99556950260279</v>
      </c>
      <c r="H453" s="717">
        <f t="shared" si="112"/>
        <v>298.08883032655388</v>
      </c>
      <c r="I453" s="710">
        <f t="shared" si="113"/>
        <v>298.07794681384974</v>
      </c>
      <c r="J453" s="710">
        <f t="shared" si="114"/>
        <v>298.0704076486262</v>
      </c>
      <c r="K453" s="710">
        <f t="shared" si="115"/>
        <v>298.06597566366213</v>
      </c>
      <c r="L453" s="710">
        <f t="shared" si="116"/>
        <v>298.06451007509969</v>
      </c>
      <c r="N453" s="580">
        <v>379</v>
      </c>
      <c r="O453" s="710">
        <f t="shared" si="117"/>
        <v>1.4362824304716195</v>
      </c>
      <c r="P453" s="710">
        <f t="shared" si="118"/>
        <v>773.49001633548221</v>
      </c>
      <c r="Q453" s="710">
        <f t="shared" si="119"/>
        <v>759.7791570687582</v>
      </c>
      <c r="R453" s="710">
        <f t="shared" si="120"/>
        <v>749.92830419097118</v>
      </c>
      <c r="S453" s="710">
        <f t="shared" si="121"/>
        <v>743.9834813501634</v>
      </c>
      <c r="T453" s="710">
        <f t="shared" si="122"/>
        <v>741.97224744468792</v>
      </c>
    </row>
    <row r="454" spans="2:20">
      <c r="B454" s="580">
        <v>380</v>
      </c>
      <c r="C454" s="710">
        <f t="shared" si="107"/>
        <v>1.4400720938765579</v>
      </c>
      <c r="D454" s="710">
        <f t="shared" si="108"/>
        <v>1436.1674418169696</v>
      </c>
      <c r="E454" s="710">
        <f t="shared" si="109"/>
        <v>598.64355946019816</v>
      </c>
      <c r="F454" s="710">
        <f t="shared" si="110"/>
        <v>348.22610327841051</v>
      </c>
      <c r="G454" s="710">
        <f t="shared" si="111"/>
        <v>304.04028943856758</v>
      </c>
      <c r="H454" s="717">
        <f t="shared" si="112"/>
        <v>298.08973338606472</v>
      </c>
      <c r="I454" s="710">
        <f t="shared" si="113"/>
        <v>298.07876707299931</v>
      </c>
      <c r="J454" s="710">
        <f t="shared" si="114"/>
        <v>298.07116973840664</v>
      </c>
      <c r="K454" s="710">
        <f t="shared" si="115"/>
        <v>298.06670322376283</v>
      </c>
      <c r="L454" s="710">
        <f t="shared" si="116"/>
        <v>298.06522614906436</v>
      </c>
      <c r="N454" s="580">
        <v>380</v>
      </c>
      <c r="O454" s="710">
        <f t="shared" si="117"/>
        <v>1.4400720938765579</v>
      </c>
      <c r="P454" s="710">
        <f t="shared" si="118"/>
        <v>774.42098622944161</v>
      </c>
      <c r="Q454" s="710">
        <f t="shared" si="119"/>
        <v>760.7258904977466</v>
      </c>
      <c r="R454" s="710">
        <f t="shared" si="120"/>
        <v>750.88632571685253</v>
      </c>
      <c r="S454" s="710">
        <f t="shared" si="121"/>
        <v>744.94826217323453</v>
      </c>
      <c r="T454" s="710">
        <f t="shared" si="122"/>
        <v>742.93922681241099</v>
      </c>
    </row>
    <row r="455" spans="2:20">
      <c r="B455" s="580">
        <v>381</v>
      </c>
      <c r="C455" s="710">
        <f t="shared" si="107"/>
        <v>1.4438617572814962</v>
      </c>
      <c r="D455" s="710">
        <f t="shared" si="108"/>
        <v>1436.3042605493565</v>
      </c>
      <c r="E455" s="710">
        <f t="shared" si="109"/>
        <v>599.33300391201556</v>
      </c>
      <c r="F455" s="710">
        <f t="shared" si="110"/>
        <v>348.46828298427437</v>
      </c>
      <c r="G455" s="710">
        <f t="shared" si="111"/>
        <v>304.08518945187018</v>
      </c>
      <c r="H455" s="717">
        <f t="shared" si="112"/>
        <v>298.09064282643004</v>
      </c>
      <c r="I455" s="710">
        <f t="shared" si="113"/>
        <v>298.07959337332636</v>
      </c>
      <c r="J455" s="710">
        <f t="shared" si="114"/>
        <v>298.07193762623041</v>
      </c>
      <c r="K455" s="710">
        <f t="shared" si="115"/>
        <v>298.06743643569177</v>
      </c>
      <c r="L455" s="710">
        <f t="shared" si="116"/>
        <v>298.06594782576332</v>
      </c>
      <c r="N455" s="580">
        <v>381</v>
      </c>
      <c r="O455" s="710">
        <f t="shared" si="117"/>
        <v>1.4438617572814962</v>
      </c>
      <c r="P455" s="710">
        <f t="shared" si="118"/>
        <v>775.35087672151724</v>
      </c>
      <c r="Q455" s="710">
        <f t="shared" si="119"/>
        <v>761.67152624800974</v>
      </c>
      <c r="R455" s="710">
        <f t="shared" si="120"/>
        <v>751.84323647615986</v>
      </c>
      <c r="S455" s="710">
        <f t="shared" si="121"/>
        <v>745.91192439274539</v>
      </c>
      <c r="T455" s="710">
        <f t="shared" si="122"/>
        <v>743.90508502749788</v>
      </c>
    </row>
    <row r="456" spans="2:20">
      <c r="B456" s="580">
        <v>382</v>
      </c>
      <c r="C456" s="710">
        <f t="shared" si="107"/>
        <v>1.4476514206864346</v>
      </c>
      <c r="D456" s="710">
        <f t="shared" si="108"/>
        <v>1436.4404087823484</v>
      </c>
      <c r="E456" s="710">
        <f t="shared" si="109"/>
        <v>600.02127418330451</v>
      </c>
      <c r="F456" s="710">
        <f t="shared" si="110"/>
        <v>348.71075624987532</v>
      </c>
      <c r="G456" s="710">
        <f t="shared" si="111"/>
        <v>304.13026947398947</v>
      </c>
      <c r="H456" s="717">
        <f t="shared" si="112"/>
        <v>298.09155867118147</v>
      </c>
      <c r="I456" s="710">
        <f t="shared" si="113"/>
        <v>298.08042573850969</v>
      </c>
      <c r="J456" s="710">
        <f t="shared" si="114"/>
        <v>298.07271133586852</v>
      </c>
      <c r="K456" s="710">
        <f t="shared" si="115"/>
        <v>298.0681753232696</v>
      </c>
      <c r="L456" s="710">
        <f t="shared" si="116"/>
        <v>298.06667512903158</v>
      </c>
      <c r="N456" s="580">
        <v>382</v>
      </c>
      <c r="O456" s="710">
        <f t="shared" si="117"/>
        <v>1.4476514206864346</v>
      </c>
      <c r="P456" s="710">
        <f t="shared" si="118"/>
        <v>776.27968906320893</v>
      </c>
      <c r="Q456" s="710">
        <f t="shared" si="119"/>
        <v>762.61606559223787</v>
      </c>
      <c r="R456" s="710">
        <f t="shared" si="120"/>
        <v>752.79903775675814</v>
      </c>
      <c r="S456" s="710">
        <f t="shared" si="121"/>
        <v>746.87446930564772</v>
      </c>
      <c r="T456" s="710">
        <f t="shared" si="122"/>
        <v>744.86982338985524</v>
      </c>
    </row>
    <row r="457" spans="2:20">
      <c r="B457" s="580">
        <v>383</v>
      </c>
      <c r="C457" s="710">
        <f t="shared" si="107"/>
        <v>1.4514410840913727</v>
      </c>
      <c r="D457" s="710">
        <f t="shared" si="108"/>
        <v>1436.5758949794417</v>
      </c>
      <c r="E457" s="710">
        <f t="shared" si="109"/>
        <v>600.70837258912309</v>
      </c>
      <c r="F457" s="710">
        <f t="shared" si="110"/>
        <v>348.95352121828864</v>
      </c>
      <c r="G457" s="710">
        <f t="shared" si="111"/>
        <v>304.1755294344041</v>
      </c>
      <c r="H457" s="717">
        <f t="shared" si="112"/>
        <v>298.09248094383315</v>
      </c>
      <c r="I457" s="710">
        <f t="shared" si="113"/>
        <v>298.08126419221463</v>
      </c>
      <c r="J457" s="710">
        <f t="shared" si="114"/>
        <v>298.07349089108169</v>
      </c>
      <c r="K457" s="710">
        <f t="shared" si="115"/>
        <v>298.0689199103083</v>
      </c>
      <c r="L457" s="710">
        <f t="shared" si="116"/>
        <v>298.06740808269586</v>
      </c>
      <c r="N457" s="580">
        <v>383</v>
      </c>
      <c r="O457" s="710">
        <f t="shared" si="117"/>
        <v>1.4514410840913727</v>
      </c>
      <c r="P457" s="710">
        <f t="shared" si="118"/>
        <v>777.2074245045651</v>
      </c>
      <c r="Q457" s="710">
        <f t="shared" si="119"/>
        <v>763.55950980164596</v>
      </c>
      <c r="R457" s="710">
        <f t="shared" si="120"/>
        <v>753.75373084501939</v>
      </c>
      <c r="S457" s="710">
        <f t="shared" si="121"/>
        <v>747.83589820738916</v>
      </c>
      <c r="T457" s="710">
        <f t="shared" si="122"/>
        <v>745.83344319788318</v>
      </c>
    </row>
    <row r="458" spans="2:20">
      <c r="B458" s="580">
        <v>384</v>
      </c>
      <c r="C458" s="710">
        <f t="shared" si="107"/>
        <v>1.4552307474963111</v>
      </c>
      <c r="D458" s="710">
        <f t="shared" si="108"/>
        <v>1436.7107274679283</v>
      </c>
      <c r="E458" s="710">
        <f t="shared" si="109"/>
        <v>601.39430144685059</v>
      </c>
      <c r="F458" s="710">
        <f t="shared" si="110"/>
        <v>349.19657603958655</v>
      </c>
      <c r="G458" s="710">
        <f t="shared" si="111"/>
        <v>304.22096926060522</v>
      </c>
      <c r="H458" s="717">
        <f t="shared" si="112"/>
        <v>298.09340966788136</v>
      </c>
      <c r="I458" s="710">
        <f t="shared" si="113"/>
        <v>298.08210875809283</v>
      </c>
      <c r="J458" s="710">
        <f t="shared" si="114"/>
        <v>298.07427631561967</v>
      </c>
      <c r="K458" s="710">
        <f t="shared" si="115"/>
        <v>298.06967022061093</v>
      </c>
      <c r="L458" s="710">
        <f t="shared" si="116"/>
        <v>298.06814671057481</v>
      </c>
      <c r="N458" s="580">
        <v>384</v>
      </c>
      <c r="O458" s="710">
        <f t="shared" si="117"/>
        <v>1.4552307474963111</v>
      </c>
      <c r="P458" s="710">
        <f t="shared" si="118"/>
        <v>778.13408429418485</v>
      </c>
      <c r="Q458" s="710">
        <f t="shared" si="119"/>
        <v>764.50186014597489</v>
      </c>
      <c r="R458" s="710">
        <f t="shared" si="120"/>
        <v>754.70731702582361</v>
      </c>
      <c r="S458" s="710">
        <f t="shared" si="121"/>
        <v>748.79621239191556</v>
      </c>
      <c r="T458" s="710">
        <f t="shared" si="122"/>
        <v>746.7959457484759</v>
      </c>
    </row>
    <row r="459" spans="2:20">
      <c r="B459" s="580">
        <v>385</v>
      </c>
      <c r="C459" s="710">
        <f t="shared" ref="C459:C522" si="123">$C$73*B459</f>
        <v>1.4590204109012495</v>
      </c>
      <c r="D459" s="710">
        <f t="shared" ref="D459:D522" si="124">(1-2*FoAb-2*FoAb*BiCombAb)*D458+2*FoAb*E458+2*FoAb*BiCombAb*Tcomb</f>
        <v>1436.8449144411811</v>
      </c>
      <c r="E459" s="710">
        <f t="shared" ref="E459:E522" si="125">FoAb*D458+(1-2*FoAb)*E458+FoAb*F458</f>
        <v>602.0790630760298</v>
      </c>
      <c r="F459" s="710">
        <f t="shared" ref="F459:F522" si="126">FoAb*E458+(1-2*FoAb)*F458+FoAb*G458</f>
        <v>349.43991887082228</v>
      </c>
      <c r="G459" s="710">
        <f t="shared" ref="G459:G522" si="127">FoAb*F458+(1-2*FoAb)*G458+FoAb*H458</f>
        <v>304.2665888781097</v>
      </c>
      <c r="H459" s="717">
        <f t="shared" ref="H459:H522" si="128">_FoN1*G458+(1-_FoN1-_FoN2)*H458+_FoN2*I458</f>
        <v>298.09434486680448</v>
      </c>
      <c r="I459" s="710">
        <f t="shared" ref="I459:I522" si="129">FoCase*H458+(1-2*FoCase)*I458+FoCase*J458</f>
        <v>298.08295945978182</v>
      </c>
      <c r="J459" s="710">
        <f t="shared" ref="J459:J522" si="130">FoCase*I458+(1-2*FoCase)*J458+FoCase*K458</f>
        <v>298.07506763322135</v>
      </c>
      <c r="K459" s="710">
        <f t="shared" ref="K459:K522" si="131">FoCase*J458+(1-2*FoCase)*K458+FoCase*L458</f>
        <v>298.07042627797125</v>
      </c>
      <c r="L459" s="710">
        <f t="shared" ref="L459:L522" si="132">(1-2*FoCase-2*FoCase*BiAtmCase)*L458+2*FoCase*K458+2*FoCase*BiAtmCase*Tatm</f>
        <v>298.06889103647831</v>
      </c>
      <c r="N459" s="580">
        <v>385</v>
      </c>
      <c r="O459" s="710">
        <f t="shared" ref="O459:O522" si="133">$O$73*N459</f>
        <v>1.4590204109012495</v>
      </c>
      <c r="P459" s="710">
        <f t="shared" ref="P459:P522" si="134">(1-2*FoCase-2*FoCase*BiCombCase)*P458+2*FoCase*Q458+2*FoCase*BiCombCase*Tcomb</f>
        <v>779.05966967921984</v>
      </c>
      <c r="Q459" s="710">
        <f t="shared" ref="Q459:Q522" si="135">FoCase*P458+(1-2*FoCase)*Q458+FoCase*R458</f>
        <v>765.44311789349342</v>
      </c>
      <c r="R459" s="710">
        <f t="shared" ref="R459:R522" si="136">FoCase*Q458+(1-2*FoCase)*R458+FoCase*S458</f>
        <v>755.65979758256162</v>
      </c>
      <c r="S459" s="710">
        <f t="shared" ref="S459:S522" si="137">FoCase*R458+(1-2*FoCase)*S458+FoCase*T458</f>
        <v>749.75541315167243</v>
      </c>
      <c r="T459" s="710">
        <f t="shared" ref="T459:T522" si="138">(1-2*FoCase-2*FoCase*BiAtmCase)*T458+2*FoCase*S458+2*FoCase*BiAtmCase*Tatm</f>
        <v>747.75733233702442</v>
      </c>
    </row>
    <row r="460" spans="2:20">
      <c r="B460" s="580">
        <v>386</v>
      </c>
      <c r="C460" s="710">
        <f t="shared" si="123"/>
        <v>1.4628100743061878</v>
      </c>
      <c r="D460" s="710">
        <f t="shared" si="124"/>
        <v>1436.9784639608993</v>
      </c>
      <c r="E460" s="710">
        <f t="shared" si="125"/>
        <v>602.76265979821346</v>
      </c>
      <c r="F460" s="710">
        <f t="shared" si="126"/>
        <v>349.6835478760139</v>
      </c>
      <c r="G460" s="710">
        <f t="shared" si="127"/>
        <v>304.31238821047248</v>
      </c>
      <c r="H460" s="717">
        <f t="shared" si="128"/>
        <v>298.09528656406252</v>
      </c>
      <c r="I460" s="710">
        <f t="shared" si="129"/>
        <v>298.0838163209051</v>
      </c>
      <c r="J460" s="710">
        <f t="shared" si="130"/>
        <v>298.07586486761409</v>
      </c>
      <c r="K460" s="710">
        <f t="shared" si="131"/>
        <v>298.07118810617357</v>
      </c>
      <c r="L460" s="710">
        <f t="shared" si="132"/>
        <v>298.06964108420715</v>
      </c>
      <c r="N460" s="580">
        <v>386</v>
      </c>
      <c r="O460" s="710">
        <f t="shared" si="133"/>
        <v>1.4628100743061878</v>
      </c>
      <c r="P460" s="710">
        <f t="shared" si="134"/>
        <v>779.98418190537552</v>
      </c>
      <c r="Q460" s="710">
        <f t="shared" si="135"/>
        <v>766.3832843109999</v>
      </c>
      <c r="R460" s="710">
        <f t="shared" si="136"/>
        <v>756.61117379713573</v>
      </c>
      <c r="S460" s="710">
        <f t="shared" si="137"/>
        <v>750.71350177760655</v>
      </c>
      <c r="T460" s="710">
        <f t="shared" si="138"/>
        <v>748.71760425741729</v>
      </c>
    </row>
    <row r="461" spans="2:20">
      <c r="B461" s="580">
        <v>387</v>
      </c>
      <c r="C461" s="710">
        <f t="shared" si="123"/>
        <v>1.4665997377111262</v>
      </c>
      <c r="D461" s="710">
        <f t="shared" si="124"/>
        <v>1437.1113839593179</v>
      </c>
      <c r="E461" s="710">
        <f t="shared" si="125"/>
        <v>603.44509393681255</v>
      </c>
      <c r="F461" s="710">
        <f t="shared" si="126"/>
        <v>349.92746122612772</v>
      </c>
      <c r="G461" s="710">
        <f t="shared" si="127"/>
        <v>304.35836717929976</v>
      </c>
      <c r="H461" s="717">
        <f t="shared" si="128"/>
        <v>298.09623478309715</v>
      </c>
      <c r="I461" s="710">
        <f t="shared" si="129"/>
        <v>298.08467936507145</v>
      </c>
      <c r="J461" s="710">
        <f t="shared" si="130"/>
        <v>298.0766680425138</v>
      </c>
      <c r="K461" s="710">
        <f t="shared" si="131"/>
        <v>298.07195572899218</v>
      </c>
      <c r="L461" s="710">
        <f t="shared" si="132"/>
        <v>298.07039687755315</v>
      </c>
      <c r="N461" s="580">
        <v>387</v>
      </c>
      <c r="O461" s="710">
        <f t="shared" si="133"/>
        <v>1.4665997377111262</v>
      </c>
      <c r="P461" s="710">
        <f t="shared" si="134"/>
        <v>780.90762221691318</v>
      </c>
      <c r="Q461" s="710">
        <f t="shared" si="135"/>
        <v>767.3223606638237</v>
      </c>
      <c r="R461" s="710">
        <f t="shared" si="136"/>
        <v>757.5614469499626</v>
      </c>
      <c r="S461" s="710">
        <f t="shared" si="137"/>
        <v>751.6704795591686</v>
      </c>
      <c r="T461" s="710">
        <f t="shared" si="138"/>
        <v>749.6767628020433</v>
      </c>
    </row>
    <row r="462" spans="2:20">
      <c r="B462" s="580">
        <v>388</v>
      </c>
      <c r="C462" s="710">
        <f t="shared" si="123"/>
        <v>1.4703894011160643</v>
      </c>
      <c r="D462" s="710">
        <f t="shared" si="124"/>
        <v>1437.2436822413777</v>
      </c>
      <c r="E462" s="710">
        <f t="shared" si="125"/>
        <v>604.12636781694846</v>
      </c>
      <c r="F462" s="710">
        <f t="shared" si="126"/>
        <v>350.17165709906237</v>
      </c>
      <c r="G462" s="710">
        <f t="shared" si="127"/>
        <v>304.40452570426152</v>
      </c>
      <c r="H462" s="717">
        <f t="shared" si="128"/>
        <v>298.09718954733125</v>
      </c>
      <c r="I462" s="710">
        <f t="shared" si="129"/>
        <v>298.08554861587493</v>
      </c>
      <c r="J462" s="710">
        <f t="shared" si="130"/>
        <v>298.07747718162454</v>
      </c>
      <c r="K462" s="710">
        <f t="shared" si="131"/>
        <v>298.07272917019145</v>
      </c>
      <c r="L462" s="710">
        <f t="shared" si="132"/>
        <v>298.07115844029846</v>
      </c>
      <c r="N462" s="580">
        <v>388</v>
      </c>
      <c r="O462" s="710">
        <f t="shared" si="133"/>
        <v>1.4703894011160643</v>
      </c>
      <c r="P462" s="710">
        <f t="shared" si="134"/>
        <v>781.82999185665119</v>
      </c>
      <c r="Q462" s="710">
        <f t="shared" si="135"/>
        <v>768.26034821582721</v>
      </c>
      <c r="R462" s="710">
        <f t="shared" si="136"/>
        <v>758.51061831997356</v>
      </c>
      <c r="S462" s="710">
        <f t="shared" si="137"/>
        <v>752.62634778431334</v>
      </c>
      <c r="T462" s="710">
        <f t="shared" si="138"/>
        <v>750.6348092617925</v>
      </c>
    </row>
    <row r="463" spans="2:20">
      <c r="B463" s="580">
        <v>389</v>
      </c>
      <c r="C463" s="710">
        <f t="shared" si="123"/>
        <v>1.4741790645210027</v>
      </c>
      <c r="D463" s="710">
        <f t="shared" si="124"/>
        <v>1437.3753664868598</v>
      </c>
      <c r="E463" s="710">
        <f t="shared" si="125"/>
        <v>604.80648376530735</v>
      </c>
      <c r="F463" s="710">
        <f t="shared" si="126"/>
        <v>350.4161336796318</v>
      </c>
      <c r="G463" s="710">
        <f t="shared" si="127"/>
        <v>304.45086370310418</v>
      </c>
      <c r="H463" s="717">
        <f t="shared" si="128"/>
        <v>298.09815088016876</v>
      </c>
      <c r="I463" s="710">
        <f t="shared" si="129"/>
        <v>298.08642409689463</v>
      </c>
      <c r="J463" s="710">
        <f t="shared" si="130"/>
        <v>298.07829230863797</v>
      </c>
      <c r="K463" s="710">
        <f t="shared" si="131"/>
        <v>298.07350845352528</v>
      </c>
      <c r="L463" s="710">
        <f t="shared" si="132"/>
        <v>298.07192579621534</v>
      </c>
      <c r="N463" s="580">
        <v>389</v>
      </c>
      <c r="O463" s="710">
        <f t="shared" si="133"/>
        <v>1.4741790645210027</v>
      </c>
      <c r="P463" s="710">
        <f t="shared" si="134"/>
        <v>782.75129206596728</v>
      </c>
      <c r="Q463" s="710">
        <f t="shared" si="135"/>
        <v>769.19724822940771</v>
      </c>
      <c r="R463" s="710">
        <f t="shared" si="136"/>
        <v>759.4586891846177</v>
      </c>
      <c r="S463" s="710">
        <f t="shared" si="137"/>
        <v>753.58110773950284</v>
      </c>
      <c r="T463" s="710">
        <f t="shared" si="138"/>
        <v>751.59174492605837</v>
      </c>
    </row>
    <row r="464" spans="2:20">
      <c r="B464" s="580">
        <v>390</v>
      </c>
      <c r="C464" s="710">
        <f t="shared" si="123"/>
        <v>1.477968727925941</v>
      </c>
      <c r="D464" s="710">
        <f t="shared" si="124"/>
        <v>1437.5064442524849</v>
      </c>
      <c r="E464" s="710">
        <f t="shared" si="125"/>
        <v>605.48544410999784</v>
      </c>
      <c r="F464" s="710">
        <f t="shared" si="126"/>
        <v>350.66088915954884</v>
      </c>
      <c r="G464" s="710">
        <f t="shared" si="127"/>
        <v>304.49738109166316</v>
      </c>
      <c r="H464" s="717">
        <f t="shared" si="128"/>
        <v>298.09911880499442</v>
      </c>
      <c r="I464" s="710">
        <f t="shared" si="129"/>
        <v>298.08730583169427</v>
      </c>
      <c r="J464" s="710">
        <f t="shared" si="130"/>
        <v>298.07911344723362</v>
      </c>
      <c r="K464" s="710">
        <f t="shared" si="131"/>
        <v>298.07429360273676</v>
      </c>
      <c r="L464" s="710">
        <f t="shared" si="132"/>
        <v>298.07269896906615</v>
      </c>
      <c r="N464" s="580">
        <v>390</v>
      </c>
      <c r="O464" s="710">
        <f t="shared" si="133"/>
        <v>1.477968727925941</v>
      </c>
      <c r="P464" s="710">
        <f t="shared" si="134"/>
        <v>783.67152408479967</v>
      </c>
      <c r="Q464" s="710">
        <f t="shared" si="135"/>
        <v>770.13306196549843</v>
      </c>
      <c r="R464" s="710">
        <f t="shared" si="136"/>
        <v>760.40566081986276</v>
      </c>
      <c r="S464" s="710">
        <f t="shared" si="137"/>
        <v>754.53476070970737</v>
      </c>
      <c r="T464" s="710">
        <f t="shared" si="138"/>
        <v>752.54757108273964</v>
      </c>
    </row>
    <row r="465" spans="2:20">
      <c r="B465" s="580">
        <v>391</v>
      </c>
      <c r="C465" s="710">
        <f t="shared" si="123"/>
        <v>1.4817583913308794</v>
      </c>
      <c r="D465" s="710">
        <f t="shared" si="124"/>
        <v>1437.6369229739751</v>
      </c>
      <c r="E465" s="710">
        <f t="shared" si="125"/>
        <v>606.16325118041095</v>
      </c>
      <c r="F465" s="710">
        <f t="shared" si="126"/>
        <v>350.90592173740851</v>
      </c>
      <c r="G465" s="710">
        <f t="shared" si="127"/>
        <v>304.54407778387559</v>
      </c>
      <c r="H465" s="717">
        <f t="shared" si="128"/>
        <v>298.10009334517372</v>
      </c>
      <c r="I465" s="710">
        <f t="shared" si="129"/>
        <v>298.08819384382213</v>
      </c>
      <c r="J465" s="710">
        <f t="shared" si="130"/>
        <v>298.07994062107804</v>
      </c>
      <c r="K465" s="710">
        <f t="shared" si="131"/>
        <v>298.07508464155819</v>
      </c>
      <c r="L465" s="710">
        <f t="shared" si="132"/>
        <v>298.0734779826027</v>
      </c>
      <c r="N465" s="580">
        <v>391</v>
      </c>
      <c r="O465" s="710">
        <f t="shared" si="133"/>
        <v>1.4817583913308794</v>
      </c>
      <c r="P465" s="710">
        <f t="shared" si="134"/>
        <v>784.59068915164892</v>
      </c>
      <c r="Q465" s="710">
        <f t="shared" si="135"/>
        <v>771.06779068357082</v>
      </c>
      <c r="R465" s="710">
        <f t="shared" si="136"/>
        <v>761.35153450019709</v>
      </c>
      <c r="S465" s="710">
        <f t="shared" si="137"/>
        <v>755.48730797840733</v>
      </c>
      <c r="T465" s="710">
        <f t="shared" si="138"/>
        <v>753.5022890182413</v>
      </c>
    </row>
    <row r="466" spans="2:20">
      <c r="B466" s="580">
        <v>392</v>
      </c>
      <c r="C466" s="710">
        <f t="shared" si="123"/>
        <v>1.4855480547358175</v>
      </c>
      <c r="D466" s="710">
        <f t="shared" si="124"/>
        <v>1437.766809968082</v>
      </c>
      <c r="E466" s="710">
        <f t="shared" si="125"/>
        <v>606.83990730708354</v>
      </c>
      <c r="F466" s="710">
        <f t="shared" si="126"/>
        <v>351.15122961867075</v>
      </c>
      <c r="G466" s="710">
        <f t="shared" si="127"/>
        <v>304.59095369179272</v>
      </c>
      <c r="H466" s="717">
        <f t="shared" si="128"/>
        <v>298.10107452405231</v>
      </c>
      <c r="I466" s="710">
        <f t="shared" si="129"/>
        <v>298.08908815681059</v>
      </c>
      <c r="J466" s="710">
        <f t="shared" si="130"/>
        <v>298.08077385382501</v>
      </c>
      <c r="K466" s="710">
        <f t="shared" si="131"/>
        <v>298.07588159371051</v>
      </c>
      <c r="L466" s="710">
        <f t="shared" si="132"/>
        <v>298.07426286056608</v>
      </c>
      <c r="N466" s="580">
        <v>392</v>
      </c>
      <c r="O466" s="710">
        <f t="shared" si="133"/>
        <v>1.4855480547358175</v>
      </c>
      <c r="P466" s="710">
        <f t="shared" si="134"/>
        <v>785.50878850357992</v>
      </c>
      <c r="Q466" s="710">
        <f t="shared" si="135"/>
        <v>772.00143564163614</v>
      </c>
      <c r="R466" s="710">
        <f t="shared" si="136"/>
        <v>762.29631149863121</v>
      </c>
      <c r="S466" s="710">
        <f t="shared" si="137"/>
        <v>756.43875082759519</v>
      </c>
      <c r="T466" s="710">
        <f t="shared" si="138"/>
        <v>754.45590001747712</v>
      </c>
    </row>
    <row r="467" spans="2:20">
      <c r="B467" s="580">
        <v>393</v>
      </c>
      <c r="C467" s="710">
        <f t="shared" si="123"/>
        <v>1.4893377181407559</v>
      </c>
      <c r="D467" s="710">
        <f t="shared" si="124"/>
        <v>1437.896112434581</v>
      </c>
      <c r="E467" s="710">
        <f t="shared" si="125"/>
        <v>607.51541482156347</v>
      </c>
      <c r="F467" s="710">
        <f t="shared" si="126"/>
        <v>351.39681101564383</v>
      </c>
      <c r="G467" s="710">
        <f t="shared" si="127"/>
        <v>304.63800872559244</v>
      </c>
      <c r="H467" s="717">
        <f t="shared" si="128"/>
        <v>298.10206236495611</v>
      </c>
      <c r="I467" s="710">
        <f t="shared" si="129"/>
        <v>298.08998879417601</v>
      </c>
      <c r="J467" s="710">
        <f t="shared" si="130"/>
        <v>298.08161316911492</v>
      </c>
      <c r="K467" s="710">
        <f t="shared" si="131"/>
        <v>298.07668448290315</v>
      </c>
      <c r="L467" s="710">
        <f t="shared" si="132"/>
        <v>298.0750536266865</v>
      </c>
      <c r="N467" s="580">
        <v>393</v>
      </c>
      <c r="O467" s="710">
        <f t="shared" si="133"/>
        <v>1.4893377181407559</v>
      </c>
      <c r="P467" s="710">
        <f t="shared" si="134"/>
        <v>786.42582337622287</v>
      </c>
      <c r="Q467" s="710">
        <f t="shared" si="135"/>
        <v>772.93399809624668</v>
      </c>
      <c r="R467" s="710">
        <f t="shared" si="136"/>
        <v>763.2399930867</v>
      </c>
      <c r="S467" s="710">
        <f t="shared" si="137"/>
        <v>757.38909053777695</v>
      </c>
      <c r="T467" s="710">
        <f t="shared" si="138"/>
        <v>755.40840536387134</v>
      </c>
    </row>
    <row r="468" spans="2:20">
      <c r="B468" s="580">
        <v>394</v>
      </c>
      <c r="C468" s="710">
        <f t="shared" si="123"/>
        <v>1.4931273815456942</v>
      </c>
      <c r="D468" s="710">
        <f t="shared" si="124"/>
        <v>1438.0248374582309</v>
      </c>
      <c r="E468" s="710">
        <f t="shared" si="125"/>
        <v>608.18977605627833</v>
      </c>
      <c r="F468" s="710">
        <f t="shared" si="126"/>
        <v>351.6426641474672</v>
      </c>
      <c r="G468" s="710">
        <f t="shared" si="127"/>
        <v>304.68524279359178</v>
      </c>
      <c r="H468" s="717">
        <f t="shared" si="128"/>
        <v>298.10305689119104</v>
      </c>
      <c r="I468" s="710">
        <f t="shared" si="129"/>
        <v>298.09089577941853</v>
      </c>
      <c r="J468" s="710">
        <f t="shared" si="130"/>
        <v>298.08245859057479</v>
      </c>
      <c r="K468" s="710">
        <f t="shared" si="131"/>
        <v>298.07749333283368</v>
      </c>
      <c r="L468" s="710">
        <f t="shared" si="132"/>
        <v>298.075850304683</v>
      </c>
      <c r="N468" s="580">
        <v>394</v>
      </c>
      <c r="O468" s="710">
        <f t="shared" si="133"/>
        <v>1.4931273815456942</v>
      </c>
      <c r="P468" s="710">
        <f t="shared" si="134"/>
        <v>787.3417950037757</v>
      </c>
      <c r="Q468" s="710">
        <f t="shared" si="135"/>
        <v>773.8654793024981</v>
      </c>
      <c r="R468" s="710">
        <f t="shared" si="136"/>
        <v>764.1825805344638</v>
      </c>
      <c r="S468" s="710">
        <f t="shared" si="137"/>
        <v>758.33832838797389</v>
      </c>
      <c r="T468" s="710">
        <f t="shared" si="138"/>
        <v>756.35980633935969</v>
      </c>
    </row>
    <row r="469" spans="2:20">
      <c r="B469" s="580">
        <v>395</v>
      </c>
      <c r="C469" s="710">
        <f t="shared" si="123"/>
        <v>1.4969170449506326</v>
      </c>
      <c r="D469" s="710">
        <f t="shared" si="124"/>
        <v>1438.1529920107007</v>
      </c>
      <c r="E469" s="710">
        <f t="shared" si="125"/>
        <v>608.86299334440605</v>
      </c>
      <c r="F469" s="710">
        <f t="shared" si="126"/>
        <v>351.88878724009402</v>
      </c>
      <c r="G469" s="710">
        <f t="shared" si="127"/>
        <v>304.73265580225905</v>
      </c>
      <c r="H469" s="717">
        <f t="shared" si="128"/>
        <v>298.10405812604256</v>
      </c>
      <c r="I469" s="710">
        <f t="shared" si="129"/>
        <v>298.09180913602165</v>
      </c>
      <c r="J469" s="710">
        <f t="shared" si="130"/>
        <v>298.08331014181766</v>
      </c>
      <c r="K469" s="710">
        <f t="shared" si="131"/>
        <v>298.07830816718757</v>
      </c>
      <c r="L469" s="710">
        <f t="shared" si="132"/>
        <v>298.07665291826305</v>
      </c>
      <c r="N469" s="580">
        <v>395</v>
      </c>
      <c r="O469" s="710">
        <f t="shared" si="133"/>
        <v>1.4969170449506326</v>
      </c>
      <c r="P469" s="710">
        <f t="shared" si="134"/>
        <v>788.25670461900495</v>
      </c>
      <c r="Q469" s="710">
        <f t="shared" si="135"/>
        <v>774.79588051403107</v>
      </c>
      <c r="R469" s="710">
        <f t="shared" si="136"/>
        <v>765.12407511051038</v>
      </c>
      <c r="S469" s="710">
        <f t="shared" si="137"/>
        <v>759.28646565572433</v>
      </c>
      <c r="T469" s="710">
        <f t="shared" si="138"/>
        <v>757.31010422439192</v>
      </c>
    </row>
    <row r="470" spans="2:20">
      <c r="B470" s="580">
        <v>396</v>
      </c>
      <c r="C470" s="710">
        <f t="shared" si="123"/>
        <v>1.500706708355571</v>
      </c>
      <c r="D470" s="710">
        <f t="shared" si="124"/>
        <v>1438.2805829524641</v>
      </c>
      <c r="E470" s="710">
        <f t="shared" si="125"/>
        <v>609.53506901974833</v>
      </c>
      <c r="F470" s="710">
        <f t="shared" si="126"/>
        <v>352.13517852627405</v>
      </c>
      <c r="G470" s="710">
        <f t="shared" si="127"/>
        <v>304.78024765622632</v>
      </c>
      <c r="H470" s="717">
        <f t="shared" si="128"/>
        <v>298.1050660927757</v>
      </c>
      <c r="I470" s="710">
        <f t="shared" si="129"/>
        <v>298.09272888745227</v>
      </c>
      <c r="J470" s="710">
        <f t="shared" si="130"/>
        <v>298.08416784644271</v>
      </c>
      <c r="K470" s="710">
        <f t="shared" si="131"/>
        <v>298.079129009638</v>
      </c>
      <c r="L470" s="710">
        <f t="shared" si="132"/>
        <v>298.07746149112211</v>
      </c>
      <c r="N470" s="580">
        <v>396</v>
      </c>
      <c r="O470" s="710">
        <f t="shared" si="133"/>
        <v>1.500706708355571</v>
      </c>
      <c r="P470" s="710">
        <f t="shared" si="134"/>
        <v>789.17055345324832</v>
      </c>
      <c r="Q470" s="710">
        <f t="shared" si="135"/>
        <v>775.72520298303255</v>
      </c>
      <c r="R470" s="710">
        <f t="shared" si="136"/>
        <v>766.06447808195685</v>
      </c>
      <c r="S470" s="710">
        <f t="shared" si="137"/>
        <v>760.23350361708526</v>
      </c>
      <c r="T470" s="710">
        <f t="shared" si="138"/>
        <v>758.25930029793301</v>
      </c>
    </row>
    <row r="471" spans="2:20">
      <c r="B471" s="580">
        <v>397</v>
      </c>
      <c r="C471" s="710">
        <f t="shared" si="123"/>
        <v>1.5044963717605091</v>
      </c>
      <c r="D471" s="710">
        <f t="shared" si="124"/>
        <v>1438.4076170346625</v>
      </c>
      <c r="E471" s="710">
        <f t="shared" si="125"/>
        <v>610.2060054166069</v>
      </c>
      <c r="F471" s="710">
        <f t="shared" si="126"/>
        <v>352.38183624553636</v>
      </c>
      <c r="G471" s="710">
        <f t="shared" si="127"/>
        <v>304.82801825830177</v>
      </c>
      <c r="H471" s="717">
        <f t="shared" si="128"/>
        <v>298.10608081463482</v>
      </c>
      <c r="I471" s="710">
        <f t="shared" si="129"/>
        <v>298.09365505716005</v>
      </c>
      <c r="J471" s="710">
        <f t="shared" si="130"/>
        <v>298.08503172803466</v>
      </c>
      <c r="K471" s="710">
        <f t="shared" si="131"/>
        <v>298.07995588384546</v>
      </c>
      <c r="L471" s="710">
        <f t="shared" si="132"/>
        <v>298.07827604694381</v>
      </c>
      <c r="N471" s="580">
        <v>397</v>
      </c>
      <c r="O471" s="710">
        <f t="shared" si="133"/>
        <v>1.5044963717605091</v>
      </c>
      <c r="P471" s="710">
        <f t="shared" si="134"/>
        <v>790.08334273641537</v>
      </c>
      <c r="Q471" s="710">
        <f t="shared" si="135"/>
        <v>776.65344796023737</v>
      </c>
      <c r="R471" s="710">
        <f t="shared" si="136"/>
        <v>767.00379071445127</v>
      </c>
      <c r="S471" s="710">
        <f t="shared" si="137"/>
        <v>761.1794435466345</v>
      </c>
      <c r="T471" s="710">
        <f t="shared" si="138"/>
        <v>759.2073958374649</v>
      </c>
    </row>
    <row r="472" spans="2:20">
      <c r="B472" s="580">
        <v>398</v>
      </c>
      <c r="C472" s="710">
        <f t="shared" si="123"/>
        <v>1.5082860351654475</v>
      </c>
      <c r="D472" s="710">
        <f t="shared" si="124"/>
        <v>1438.5341009009348</v>
      </c>
      <c r="E472" s="710">
        <f t="shared" si="125"/>
        <v>610.87580486966158</v>
      </c>
      <c r="F472" s="710">
        <f t="shared" si="126"/>
        <v>352.62875864417174</v>
      </c>
      <c r="G472" s="710">
        <f t="shared" si="127"/>
        <v>304.87596750948171</v>
      </c>
      <c r="H472" s="717">
        <f t="shared" si="128"/>
        <v>298.10710231484325</v>
      </c>
      <c r="I472" s="710">
        <f t="shared" si="129"/>
        <v>298.0945876685775</v>
      </c>
      <c r="J472" s="710">
        <f t="shared" si="130"/>
        <v>298.08590181016393</v>
      </c>
      <c r="K472" s="710">
        <f t="shared" si="131"/>
        <v>298.08078881345756</v>
      </c>
      <c r="L472" s="710">
        <f t="shared" si="132"/>
        <v>298.07909660939941</v>
      </c>
      <c r="N472" s="580">
        <v>398</v>
      </c>
      <c r="O472" s="710">
        <f t="shared" si="133"/>
        <v>1.5082860351654475</v>
      </c>
      <c r="P472" s="710">
        <f t="shared" si="134"/>
        <v>790.99507369699006</v>
      </c>
      <c r="Q472" s="710">
        <f t="shared" si="135"/>
        <v>777.58061669493065</v>
      </c>
      <c r="R472" s="710">
        <f t="shared" si="136"/>
        <v>767.94201427217376</v>
      </c>
      <c r="S472" s="710">
        <f t="shared" si="137"/>
        <v>762.1242867174717</v>
      </c>
      <c r="T472" s="710">
        <f t="shared" si="138"/>
        <v>760.15439211898877</v>
      </c>
    </row>
    <row r="473" spans="2:20">
      <c r="B473" s="580">
        <v>399</v>
      </c>
      <c r="C473" s="710">
        <f t="shared" si="123"/>
        <v>1.5120756985703858</v>
      </c>
      <c r="D473" s="710">
        <f t="shared" si="124"/>
        <v>1438.6600410892186</v>
      </c>
      <c r="E473" s="710">
        <f t="shared" si="125"/>
        <v>611.5444697138513</v>
      </c>
      <c r="F473" s="710">
        <f t="shared" si="126"/>
        <v>352.87594397521519</v>
      </c>
      <c r="G473" s="710">
        <f t="shared" si="127"/>
        <v>304.92409530896288</v>
      </c>
      <c r="H473" s="717">
        <f t="shared" si="128"/>
        <v>298.10813061660315</v>
      </c>
      <c r="I473" s="710">
        <f t="shared" si="129"/>
        <v>298.09552674511957</v>
      </c>
      <c r="J473" s="710">
        <f t="shared" si="130"/>
        <v>298.08677811638586</v>
      </c>
      <c r="K473" s="710">
        <f t="shared" si="131"/>
        <v>298.08162782210866</v>
      </c>
      <c r="L473" s="710">
        <f t="shared" si="132"/>
        <v>298.07992320214743</v>
      </c>
      <c r="N473" s="580">
        <v>399</v>
      </c>
      <c r="O473" s="710">
        <f t="shared" si="133"/>
        <v>1.5120756985703858</v>
      </c>
      <c r="P473" s="710">
        <f t="shared" si="134"/>
        <v>791.90574756203193</v>
      </c>
      <c r="Q473" s="710">
        <f t="shared" si="135"/>
        <v>778.5067104349489</v>
      </c>
      <c r="R473" s="710">
        <f t="shared" si="136"/>
        <v>768.87915001783904</v>
      </c>
      <c r="S473" s="710">
        <f t="shared" si="137"/>
        <v>763.06803440122087</v>
      </c>
      <c r="T473" s="710">
        <f t="shared" si="138"/>
        <v>761.10029041702592</v>
      </c>
    </row>
    <row r="474" spans="2:20">
      <c r="B474" s="580">
        <v>400</v>
      </c>
      <c r="C474" s="710">
        <f t="shared" si="123"/>
        <v>1.5158653619753242</v>
      </c>
      <c r="D474" s="710">
        <f t="shared" si="124"/>
        <v>1438.7854440335186</v>
      </c>
      <c r="E474" s="710">
        <f t="shared" si="125"/>
        <v>612.21200228425698</v>
      </c>
      <c r="F474" s="710">
        <f t="shared" si="126"/>
        <v>353.12339049842808</v>
      </c>
      <c r="G474" s="710">
        <f t="shared" si="127"/>
        <v>304.97240155415449</v>
      </c>
      <c r="H474" s="717">
        <f t="shared" si="128"/>
        <v>298.10916574309533</v>
      </c>
      <c r="I474" s="710">
        <f t="shared" si="129"/>
        <v>298.09647231018357</v>
      </c>
      <c r="J474" s="710">
        <f t="shared" si="130"/>
        <v>298.08766067024078</v>
      </c>
      <c r="K474" s="710">
        <f t="shared" si="131"/>
        <v>298.08247293341975</v>
      </c>
      <c r="L474" s="710">
        <f t="shared" si="132"/>
        <v>298.08075584883352</v>
      </c>
      <c r="N474" s="580">
        <v>400</v>
      </c>
      <c r="O474" s="710">
        <f t="shared" si="133"/>
        <v>1.5158653619753242</v>
      </c>
      <c r="P474" s="710">
        <f t="shared" si="134"/>
        <v>792.81536555717753</v>
      </c>
      <c r="Q474" s="710">
        <f t="shared" si="135"/>
        <v>779.43173042668172</v>
      </c>
      <c r="R474" s="710">
        <f t="shared" si="136"/>
        <v>769.81519921269796</v>
      </c>
      <c r="S474" s="710">
        <f t="shared" si="137"/>
        <v>764.01068786803103</v>
      </c>
      <c r="T474" s="710">
        <f t="shared" si="138"/>
        <v>762.04509200462041</v>
      </c>
    </row>
    <row r="475" spans="2:20">
      <c r="B475" s="580">
        <v>401</v>
      </c>
      <c r="C475" s="710">
        <f t="shared" si="123"/>
        <v>1.5196550253802623</v>
      </c>
      <c r="D475" s="710">
        <f t="shared" si="124"/>
        <v>1438.9103160656473</v>
      </c>
      <c r="E475" s="710">
        <f t="shared" si="125"/>
        <v>612.8784049159874</v>
      </c>
      <c r="F475" s="710">
        <f t="shared" si="126"/>
        <v>353.37109648028076</v>
      </c>
      <c r="G475" s="710">
        <f t="shared" si="127"/>
        <v>305.02088614069044</v>
      </c>
      <c r="H475" s="717">
        <f t="shared" si="128"/>
        <v>298.110207717479</v>
      </c>
      <c r="I475" s="710">
        <f t="shared" si="129"/>
        <v>298.09742438714869</v>
      </c>
      <c r="J475" s="710">
        <f t="shared" si="130"/>
        <v>298.08854949525374</v>
      </c>
      <c r="K475" s="710">
        <f t="shared" si="131"/>
        <v>298.08332417099808</v>
      </c>
      <c r="L475" s="710">
        <f t="shared" si="132"/>
        <v>298.08159457309017</v>
      </c>
      <c r="N475" s="580">
        <v>401</v>
      </c>
      <c r="O475" s="710">
        <f t="shared" si="133"/>
        <v>1.5196550253802623</v>
      </c>
      <c r="P475" s="710">
        <f t="shared" si="134"/>
        <v>793.72392890664264</v>
      </c>
      <c r="Q475" s="710">
        <f t="shared" si="135"/>
        <v>780.35567791507367</v>
      </c>
      <c r="R475" s="710">
        <f t="shared" si="136"/>
        <v>770.7501631165386</v>
      </c>
      <c r="S475" s="710">
        <f t="shared" si="137"/>
        <v>764.95224838657919</v>
      </c>
      <c r="T475" s="710">
        <f t="shared" si="138"/>
        <v>762.98879815333976</v>
      </c>
    </row>
    <row r="476" spans="2:20">
      <c r="B476" s="580">
        <v>402</v>
      </c>
      <c r="C476" s="710">
        <f t="shared" si="123"/>
        <v>1.5234446887852007</v>
      </c>
      <c r="D476" s="710">
        <f t="shared" si="124"/>
        <v>1439.0346634169348</v>
      </c>
      <c r="E476" s="710">
        <f t="shared" si="125"/>
        <v>613.54367994406687</v>
      </c>
      <c r="F476" s="710">
        <f t="shared" si="126"/>
        <v>353.61906019393433</v>
      </c>
      <c r="G476" s="710">
        <f t="shared" si="127"/>
        <v>305.0695489624411</v>
      </c>
      <c r="H476" s="717">
        <f t="shared" si="128"/>
        <v>298.11125656289164</v>
      </c>
      <c r="I476" s="710">
        <f t="shared" si="129"/>
        <v>298.09838299937599</v>
      </c>
      <c r="J476" s="710">
        <f t="shared" si="130"/>
        <v>298.08944461493417</v>
      </c>
      <c r="K476" s="710">
        <f t="shared" si="131"/>
        <v>298.08418155843697</v>
      </c>
      <c r="L476" s="710">
        <f t="shared" si="132"/>
        <v>298.08243939853656</v>
      </c>
      <c r="N476" s="580">
        <v>402</v>
      </c>
      <c r="O476" s="710">
        <f t="shared" si="133"/>
        <v>1.5234446887852007</v>
      </c>
      <c r="P476" s="710">
        <f t="shared" si="134"/>
        <v>794.63143883322357</v>
      </c>
      <c r="Q476" s="710">
        <f t="shared" si="135"/>
        <v>781.27855414362591</v>
      </c>
      <c r="R476" s="710">
        <f t="shared" si="136"/>
        <v>771.68404298768871</v>
      </c>
      <c r="S476" s="710">
        <f t="shared" si="137"/>
        <v>765.89271722407102</v>
      </c>
      <c r="T476" s="710">
        <f t="shared" si="138"/>
        <v>763.93141013327761</v>
      </c>
    </row>
    <row r="477" spans="2:20">
      <c r="B477" s="580">
        <v>403</v>
      </c>
      <c r="C477" s="710">
        <f t="shared" si="123"/>
        <v>1.527234352190139</v>
      </c>
      <c r="D477" s="710">
        <f t="shared" si="124"/>
        <v>1439.1584922199104</v>
      </c>
      <c r="E477" s="710">
        <f t="shared" si="125"/>
        <v>614.20782970332527</v>
      </c>
      <c r="F477" s="710">
        <f t="shared" si="126"/>
        <v>353.86727991922317</v>
      </c>
      <c r="G477" s="710">
        <f t="shared" si="127"/>
        <v>305.11838991152564</v>
      </c>
      <c r="H477" s="717">
        <f t="shared" si="128"/>
        <v>298.11231230244863</v>
      </c>
      <c r="I477" s="710">
        <f t="shared" si="129"/>
        <v>298.09934817020809</v>
      </c>
      <c r="J477" s="710">
        <f t="shared" si="130"/>
        <v>298.09034605277571</v>
      </c>
      <c r="K477" s="710">
        <f t="shared" si="131"/>
        <v>298.08504511931545</v>
      </c>
      <c r="L477" s="710">
        <f t="shared" si="132"/>
        <v>298.08329034877801</v>
      </c>
      <c r="N477" s="580">
        <v>403</v>
      </c>
      <c r="O477" s="710">
        <f t="shared" si="133"/>
        <v>1.527234352190139</v>
      </c>
      <c r="P477" s="710">
        <f t="shared" si="134"/>
        <v>795.53789655829871</v>
      </c>
      <c r="Q477" s="710">
        <f t="shared" si="135"/>
        <v>782.20036035439784</v>
      </c>
      <c r="R477" s="710">
        <f t="shared" si="136"/>
        <v>772.61684008301711</v>
      </c>
      <c r="S477" s="710">
        <f t="shared" si="137"/>
        <v>766.83209564624281</v>
      </c>
      <c r="T477" s="710">
        <f t="shared" si="138"/>
        <v>764.87292921305482</v>
      </c>
    </row>
    <row r="478" spans="2:20">
      <c r="B478" s="580">
        <v>404</v>
      </c>
      <c r="C478" s="710">
        <f t="shared" si="123"/>
        <v>1.5310240155950774</v>
      </c>
      <c r="D478" s="710">
        <f t="shared" si="124"/>
        <v>1439.2818085099555</v>
      </c>
      <c r="E478" s="710">
        <f t="shared" si="125"/>
        <v>614.87085652829046</v>
      </c>
      <c r="F478" s="710">
        <f t="shared" si="126"/>
        <v>354.11575394263673</v>
      </c>
      <c r="G478" s="710">
        <f t="shared" si="127"/>
        <v>305.1674088783235</v>
      </c>
      <c r="H478" s="717">
        <f t="shared" si="128"/>
        <v>298.11337495924317</v>
      </c>
      <c r="I478" s="710">
        <f t="shared" si="129"/>
        <v>298.10031992296882</v>
      </c>
      <c r="J478" s="710">
        <f t="shared" si="130"/>
        <v>298.09125383225586</v>
      </c>
      <c r="K478" s="710">
        <f t="shared" si="131"/>
        <v>298.08591487719809</v>
      </c>
      <c r="L478" s="710">
        <f t="shared" si="132"/>
        <v>298.08414744740594</v>
      </c>
      <c r="N478" s="580">
        <v>404</v>
      </c>
      <c r="O478" s="710">
        <f t="shared" si="133"/>
        <v>1.5310240155950774</v>
      </c>
      <c r="P478" s="710">
        <f t="shared" si="134"/>
        <v>796.4433033018305</v>
      </c>
      <c r="Q478" s="710">
        <f t="shared" si="135"/>
        <v>783.12109778800891</v>
      </c>
      <c r="R478" s="710">
        <f t="shared" si="136"/>
        <v>773.54855565793503</v>
      </c>
      <c r="S478" s="710">
        <f t="shared" si="137"/>
        <v>767.77038491736369</v>
      </c>
      <c r="T478" s="710">
        <f t="shared" si="138"/>
        <v>765.81335665982135</v>
      </c>
    </row>
    <row r="479" spans="2:20">
      <c r="B479" s="580">
        <v>405</v>
      </c>
      <c r="C479" s="710">
        <f t="shared" si="123"/>
        <v>1.5348136790000158</v>
      </c>
      <c r="D479" s="710">
        <f t="shared" si="124"/>
        <v>1439.4046182269285</v>
      </c>
      <c r="E479" s="710">
        <f t="shared" si="125"/>
        <v>615.53276275308235</v>
      </c>
      <c r="F479" s="710">
        <f t="shared" si="126"/>
        <v>354.36448055730165</v>
      </c>
      <c r="G479" s="710">
        <f t="shared" si="127"/>
        <v>305.21660575148661</v>
      </c>
      <c r="H479" s="717">
        <f t="shared" si="128"/>
        <v>298.11444455634603</v>
      </c>
      <c r="I479" s="710">
        <f t="shared" si="129"/>
        <v>298.10129828096331</v>
      </c>
      <c r="J479" s="710">
        <f t="shared" si="130"/>
        <v>298.09216797683581</v>
      </c>
      <c r="K479" s="710">
        <f t="shared" si="131"/>
        <v>298.0867908556346</v>
      </c>
      <c r="L479" s="710">
        <f t="shared" si="132"/>
        <v>298.08501071799759</v>
      </c>
      <c r="N479" s="580">
        <v>405</v>
      </c>
      <c r="O479" s="710">
        <f t="shared" si="133"/>
        <v>1.5348136790000158</v>
      </c>
      <c r="P479" s="710">
        <f t="shared" si="134"/>
        <v>797.3476602823672</v>
      </c>
      <c r="Q479" s="710">
        <f t="shared" si="135"/>
        <v>784.04076768363961</v>
      </c>
      <c r="R479" s="710">
        <f t="shared" si="136"/>
        <v>774.47919096639851</v>
      </c>
      <c r="S479" s="710">
        <f t="shared" si="137"/>
        <v>768.70758630023693</v>
      </c>
      <c r="T479" s="710">
        <f t="shared" si="138"/>
        <v>766.75269373925801</v>
      </c>
    </row>
    <row r="480" spans="2:20">
      <c r="B480" s="580">
        <v>406</v>
      </c>
      <c r="C480" s="710">
        <f t="shared" si="123"/>
        <v>1.5386033424049539</v>
      </c>
      <c r="D480" s="710">
        <f t="shared" si="124"/>
        <v>1439.5269272167634</v>
      </c>
      <c r="E480" s="710">
        <f t="shared" si="125"/>
        <v>616.19355071130985</v>
      </c>
      <c r="F480" s="710">
        <f t="shared" si="126"/>
        <v>354.61345806296345</v>
      </c>
      <c r="G480" s="710">
        <f t="shared" si="127"/>
        <v>305.26598041795114</v>
      </c>
      <c r="H480" s="717">
        <f t="shared" si="128"/>
        <v>298.11552111680538</v>
      </c>
      <c r="I480" s="710">
        <f t="shared" si="129"/>
        <v>298.10228326747733</v>
      </c>
      <c r="J480" s="710">
        <f t="shared" si="130"/>
        <v>298.09308850996024</v>
      </c>
      <c r="K480" s="710">
        <f t="shared" si="131"/>
        <v>298.08767307815981</v>
      </c>
      <c r="L480" s="710">
        <f t="shared" si="132"/>
        <v>298.08588018411564</v>
      </c>
      <c r="N480" s="580">
        <v>406</v>
      </c>
      <c r="O480" s="710">
        <f t="shared" si="133"/>
        <v>1.5386033424049539</v>
      </c>
      <c r="P480" s="710">
        <f t="shared" si="134"/>
        <v>798.25096871704352</v>
      </c>
      <c r="Q480" s="710">
        <f t="shared" si="135"/>
        <v>784.95937127903449</v>
      </c>
      <c r="R480" s="710">
        <f t="shared" si="136"/>
        <v>775.40874726090942</v>
      </c>
      <c r="S480" s="710">
        <f t="shared" si="137"/>
        <v>769.64370105620151</v>
      </c>
      <c r="T480" s="710">
        <f t="shared" si="138"/>
        <v>767.69094171557811</v>
      </c>
    </row>
    <row r="481" spans="2:20">
      <c r="B481" s="580">
        <v>407</v>
      </c>
      <c r="C481" s="710">
        <f t="shared" si="123"/>
        <v>1.5423930058098922</v>
      </c>
      <c r="D481" s="710">
        <f t="shared" si="124"/>
        <v>1439.6487412330391</v>
      </c>
      <c r="E481" s="710">
        <f t="shared" si="125"/>
        <v>616.85322273596944</v>
      </c>
      <c r="F481" s="710">
        <f t="shared" si="126"/>
        <v>354.8626847659686</v>
      </c>
      <c r="G481" s="710">
        <f t="shared" si="127"/>
        <v>305.3155327629492</v>
      </c>
      <c r="H481" s="717">
        <f t="shared" si="128"/>
        <v>298.11660466364663</v>
      </c>
      <c r="I481" s="710">
        <f t="shared" si="129"/>
        <v>298.10327490577743</v>
      </c>
      <c r="J481" s="710">
        <f t="shared" si="130"/>
        <v>298.09401545505682</v>
      </c>
      <c r="K481" s="710">
        <f t="shared" si="131"/>
        <v>298.08856156829324</v>
      </c>
      <c r="L481" s="710">
        <f t="shared" si="132"/>
        <v>298.08675586930798</v>
      </c>
      <c r="N481" s="580">
        <v>407</v>
      </c>
      <c r="O481" s="710">
        <f t="shared" si="133"/>
        <v>1.5423930058098922</v>
      </c>
      <c r="P481" s="710">
        <f t="shared" si="134"/>
        <v>799.15322982158375</v>
      </c>
      <c r="Q481" s="710">
        <f t="shared" si="135"/>
        <v>785.8769098105023</v>
      </c>
      <c r="R481" s="710">
        <f t="shared" si="136"/>
        <v>776.33722579251776</v>
      </c>
      <c r="S481" s="710">
        <f t="shared" si="137"/>
        <v>770.57873044513371</v>
      </c>
      <c r="T481" s="710">
        <f t="shared" si="138"/>
        <v>768.62810185152921</v>
      </c>
    </row>
    <row r="482" spans="2:20">
      <c r="B482" s="580">
        <v>408</v>
      </c>
      <c r="C482" s="710">
        <f t="shared" si="123"/>
        <v>1.5461826692148306</v>
      </c>
      <c r="D482" s="710">
        <f t="shared" si="124"/>
        <v>1439.770065938525</v>
      </c>
      <c r="E482" s="710">
        <f t="shared" si="125"/>
        <v>617.5117811593459</v>
      </c>
      <c r="F482" s="710">
        <f t="shared" si="126"/>
        <v>355.1121589792462</v>
      </c>
      <c r="G482" s="710">
        <f t="shared" si="127"/>
        <v>305.36526267002063</v>
      </c>
      <c r="H482" s="717">
        <f t="shared" si="128"/>
        <v>298.11769521987202</v>
      </c>
      <c r="I482" s="710">
        <f t="shared" si="129"/>
        <v>298.1042732191105</v>
      </c>
      <c r="J482" s="710">
        <f t="shared" si="130"/>
        <v>298.09494883553634</v>
      </c>
      <c r="K482" s="710">
        <f t="shared" si="131"/>
        <v>298.08945634953886</v>
      </c>
      <c r="L482" s="710">
        <f t="shared" si="132"/>
        <v>298.08763779710767</v>
      </c>
      <c r="N482" s="580">
        <v>408</v>
      </c>
      <c r="O482" s="710">
        <f t="shared" si="133"/>
        <v>1.5461826692148306</v>
      </c>
      <c r="P482" s="710">
        <f t="shared" si="134"/>
        <v>800.05444481030202</v>
      </c>
      <c r="Q482" s="710">
        <f t="shared" si="135"/>
        <v>786.79338451291858</v>
      </c>
      <c r="R482" s="710">
        <f t="shared" si="136"/>
        <v>777.26462781082262</v>
      </c>
      <c r="S482" s="710">
        <f t="shared" si="137"/>
        <v>771.51267572544953</v>
      </c>
      <c r="T482" s="710">
        <f t="shared" si="138"/>
        <v>769.56417540839482</v>
      </c>
    </row>
    <row r="483" spans="2:20">
      <c r="B483" s="580">
        <v>409</v>
      </c>
      <c r="C483" s="710">
        <f t="shared" si="123"/>
        <v>1.549972332619769</v>
      </c>
      <c r="D483" s="710">
        <f t="shared" si="124"/>
        <v>1439.8909069066981</v>
      </c>
      <c r="E483" s="710">
        <f t="shared" si="125"/>
        <v>618.16922831291504</v>
      </c>
      <c r="F483" s="710">
        <f t="shared" si="126"/>
        <v>355.36187902228971</v>
      </c>
      <c r="G483" s="710">
        <f t="shared" si="127"/>
        <v>305.41517002102466</v>
      </c>
      <c r="H483" s="717">
        <f t="shared" si="128"/>
        <v>298.11879280846063</v>
      </c>
      <c r="I483" s="710">
        <f t="shared" si="129"/>
        <v>298.10527823070362</v>
      </c>
      <c r="J483" s="710">
        <f t="shared" si="130"/>
        <v>298.09588867479226</v>
      </c>
      <c r="K483" s="710">
        <f t="shared" si="131"/>
        <v>298.090357445385</v>
      </c>
      <c r="L483" s="710">
        <f t="shared" si="132"/>
        <v>298.08852599103244</v>
      </c>
      <c r="N483" s="580">
        <v>409</v>
      </c>
      <c r="O483" s="710">
        <f t="shared" si="133"/>
        <v>1.549972332619769</v>
      </c>
      <c r="P483" s="710">
        <f t="shared" si="134"/>
        <v>800.95461489610477</v>
      </c>
      <c r="Q483" s="710">
        <f t="shared" si="135"/>
        <v>787.70879661972731</v>
      </c>
      <c r="R483" s="710">
        <f t="shared" si="136"/>
        <v>778.19095456397451</v>
      </c>
      <c r="S483" s="710">
        <f t="shared" si="137"/>
        <v>772.44553815410563</v>
      </c>
      <c r="T483" s="710">
        <f t="shared" si="138"/>
        <v>770.49916364599596</v>
      </c>
    </row>
    <row r="484" spans="2:20">
      <c r="B484" s="580">
        <v>410</v>
      </c>
      <c r="C484" s="710">
        <f t="shared" si="123"/>
        <v>1.5537619960247073</v>
      </c>
      <c r="D484" s="710">
        <f t="shared" si="124"/>
        <v>1440.0112696232354</v>
      </c>
      <c r="E484" s="710">
        <f t="shared" si="125"/>
        <v>618.82556652724838</v>
      </c>
      <c r="F484" s="710">
        <f t="shared" si="126"/>
        <v>355.61184322113849</v>
      </c>
      <c r="G484" s="710">
        <f t="shared" si="127"/>
        <v>305.46525469615159</v>
      </c>
      <c r="H484" s="717">
        <f t="shared" si="128"/>
        <v>298.11989745236809</v>
      </c>
      <c r="I484" s="710">
        <f t="shared" si="129"/>
        <v>298.10628996376386</v>
      </c>
      <c r="J484" s="710">
        <f t="shared" si="130"/>
        <v>298.09683499620041</v>
      </c>
      <c r="K484" s="710">
        <f t="shared" si="131"/>
        <v>298.09126487930376</v>
      </c>
      <c r="L484" s="710">
        <f t="shared" si="132"/>
        <v>298.08942047458453</v>
      </c>
      <c r="N484" s="580">
        <v>410</v>
      </c>
      <c r="O484" s="710">
        <f t="shared" si="133"/>
        <v>1.5537619960247073</v>
      </c>
      <c r="P484" s="710">
        <f t="shared" si="134"/>
        <v>801.85374129049228</v>
      </c>
      <c r="Q484" s="710">
        <f t="shared" si="135"/>
        <v>788.62314736294229</v>
      </c>
      <c r="R484" s="710">
        <f t="shared" si="136"/>
        <v>779.11620729867661</v>
      </c>
      <c r="S484" s="710">
        <f t="shared" si="137"/>
        <v>773.37731898660161</v>
      </c>
      <c r="T484" s="710">
        <f t="shared" si="138"/>
        <v>771.43306782269315</v>
      </c>
    </row>
    <row r="485" spans="2:20">
      <c r="B485" s="580">
        <v>411</v>
      </c>
      <c r="C485" s="710">
        <f t="shared" si="123"/>
        <v>1.5575516594296455</v>
      </c>
      <c r="D485" s="710">
        <f t="shared" si="124"/>
        <v>1440.1311594874819</v>
      </c>
      <c r="E485" s="710">
        <f t="shared" si="125"/>
        <v>619.4807981319201</v>
      </c>
      <c r="F485" s="710">
        <f t="shared" si="126"/>
        <v>355.86204990835961</v>
      </c>
      <c r="G485" s="710">
        <f t="shared" si="127"/>
        <v>305.51551657393418</v>
      </c>
      <c r="H485" s="717">
        <f t="shared" si="128"/>
        <v>298.12100917452648</v>
      </c>
      <c r="I485" s="710">
        <f t="shared" si="129"/>
        <v>298.10730844147804</v>
      </c>
      <c r="J485" s="710">
        <f t="shared" si="130"/>
        <v>298.09778782311889</v>
      </c>
      <c r="K485" s="710">
        <f t="shared" si="131"/>
        <v>298.09217867475115</v>
      </c>
      <c r="L485" s="710">
        <f t="shared" si="132"/>
        <v>298.09032127125039</v>
      </c>
      <c r="N485" s="580">
        <v>411</v>
      </c>
      <c r="O485" s="710">
        <f t="shared" si="133"/>
        <v>1.5575516594296455</v>
      </c>
      <c r="P485" s="710">
        <f t="shared" si="134"/>
        <v>802.75182520356009</v>
      </c>
      <c r="Q485" s="710">
        <f t="shared" si="135"/>
        <v>789.53643797314885</v>
      </c>
      <c r="R485" s="710">
        <f t="shared" si="136"/>
        <v>780.04038726018689</v>
      </c>
      <c r="S485" s="710">
        <f t="shared" si="137"/>
        <v>774.3080194769808</v>
      </c>
      <c r="T485" s="710">
        <f t="shared" si="138"/>
        <v>772.36588919538781</v>
      </c>
    </row>
    <row r="486" spans="2:20">
      <c r="B486" s="580">
        <v>412</v>
      </c>
      <c r="C486" s="710">
        <f t="shared" si="123"/>
        <v>1.5613413228345838</v>
      </c>
      <c r="D486" s="710">
        <f t="shared" si="124"/>
        <v>1440.2505818138932</v>
      </c>
      <c r="E486" s="710">
        <f t="shared" si="125"/>
        <v>620.13492545541544</v>
      </c>
      <c r="F486" s="710">
        <f t="shared" si="126"/>
        <v>356.11249742302931</v>
      </c>
      <c r="G486" s="710">
        <f t="shared" si="127"/>
        <v>305.56595553125942</v>
      </c>
      <c r="H486" s="717">
        <f t="shared" si="128"/>
        <v>298.12212799784402</v>
      </c>
      <c r="I486" s="710">
        <f t="shared" si="129"/>
        <v>298.10833368701253</v>
      </c>
      <c r="J486" s="710">
        <f t="shared" si="130"/>
        <v>298.09874717888783</v>
      </c>
      <c r="K486" s="710">
        <f t="shared" si="131"/>
        <v>298.0930988551666</v>
      </c>
      <c r="L486" s="710">
        <f t="shared" si="132"/>
        <v>298.09122840450044</v>
      </c>
      <c r="N486" s="580">
        <v>412</v>
      </c>
      <c r="O486" s="710">
        <f t="shared" si="133"/>
        <v>1.5613413228345838</v>
      </c>
      <c r="P486" s="710">
        <f t="shared" si="134"/>
        <v>803.64886784400051</v>
      </c>
      <c r="Q486" s="710">
        <f t="shared" si="135"/>
        <v>790.44866967950531</v>
      </c>
      <c r="R486" s="710">
        <f t="shared" si="136"/>
        <v>780.96349569231938</v>
      </c>
      <c r="S486" s="710">
        <f t="shared" si="137"/>
        <v>775.2376408778332</v>
      </c>
      <c r="T486" s="710">
        <f t="shared" si="138"/>
        <v>773.29762901952392</v>
      </c>
    </row>
    <row r="487" spans="2:20">
      <c r="B487" s="580">
        <v>413</v>
      </c>
      <c r="C487" s="710">
        <f t="shared" si="123"/>
        <v>1.5651309862395222</v>
      </c>
      <c r="D487" s="710">
        <f t="shared" si="124"/>
        <v>1440.3695418334521</v>
      </c>
      <c r="E487" s="710">
        <f t="shared" si="125"/>
        <v>620.78795082504132</v>
      </c>
      <c r="F487" s="710">
        <f t="shared" si="126"/>
        <v>356.36318411071443</v>
      </c>
      <c r="G487" s="710">
        <f t="shared" si="127"/>
        <v>305.61657144337988</v>
      </c>
      <c r="H487" s="717">
        <f t="shared" si="128"/>
        <v>298.12325394520491</v>
      </c>
      <c r="I487" s="710">
        <f t="shared" si="129"/>
        <v>298.10936572351289</v>
      </c>
      <c r="J487" s="710">
        <f t="shared" si="130"/>
        <v>298.09971308682907</v>
      </c>
      <c r="K487" s="710">
        <f t="shared" si="131"/>
        <v>298.09402544397273</v>
      </c>
      <c r="L487" s="710">
        <f t="shared" si="132"/>
        <v>298.09214189778885</v>
      </c>
      <c r="N487" s="580">
        <v>413</v>
      </c>
      <c r="O487" s="710">
        <f t="shared" si="133"/>
        <v>1.5651309862395222</v>
      </c>
      <c r="P487" s="710">
        <f t="shared" si="134"/>
        <v>804.54487041910477</v>
      </c>
      <c r="Q487" s="710">
        <f t="shared" si="135"/>
        <v>791.35984370974506</v>
      </c>
      <c r="R487" s="710">
        <f t="shared" si="136"/>
        <v>781.88553383744591</v>
      </c>
      <c r="S487" s="710">
        <f t="shared" si="137"/>
        <v>776.16618444029621</v>
      </c>
      <c r="T487" s="710">
        <f t="shared" si="138"/>
        <v>774.22828854909017</v>
      </c>
    </row>
    <row r="488" spans="2:20">
      <c r="B488" s="580">
        <v>414</v>
      </c>
      <c r="C488" s="710">
        <f t="shared" si="123"/>
        <v>1.5689206496444605</v>
      </c>
      <c r="D488" s="710">
        <f t="shared" si="124"/>
        <v>1440.4880446950644</v>
      </c>
      <c r="E488" s="710">
        <f t="shared" si="125"/>
        <v>621.43987656683862</v>
      </c>
      <c r="F488" s="710">
        <f t="shared" si="126"/>
        <v>356.61410832345399</v>
      </c>
      <c r="G488" s="710">
        <f t="shared" si="127"/>
        <v>305.6673641839252</v>
      </c>
      <c r="H488" s="717">
        <f t="shared" si="128"/>
        <v>298.12438703946913</v>
      </c>
      <c r="I488" s="710">
        <f t="shared" si="129"/>
        <v>298.11040457410388</v>
      </c>
      <c r="J488" s="710">
        <f t="shared" si="130"/>
        <v>298.1006855702459</v>
      </c>
      <c r="K488" s="710">
        <f t="shared" si="131"/>
        <v>298.09495846457526</v>
      </c>
      <c r="L488" s="710">
        <f t="shared" si="132"/>
        <v>298.09306177455335</v>
      </c>
      <c r="N488" s="580">
        <v>414</v>
      </c>
      <c r="O488" s="710">
        <f t="shared" si="133"/>
        <v>1.5689206496444605</v>
      </c>
      <c r="P488" s="710">
        <f t="shared" si="134"/>
        <v>805.43983413476406</v>
      </c>
      <c r="Q488" s="710">
        <f t="shared" si="135"/>
        <v>792.26996129017812</v>
      </c>
      <c r="R488" s="710">
        <f t="shared" si="136"/>
        <v>782.80650293649796</v>
      </c>
      <c r="S488" s="710">
        <f t="shared" si="137"/>
        <v>777.09365141405647</v>
      </c>
      <c r="T488" s="710">
        <f t="shared" si="138"/>
        <v>775.15786903662104</v>
      </c>
    </row>
    <row r="489" spans="2:20">
      <c r="B489" s="580">
        <v>415</v>
      </c>
      <c r="C489" s="710">
        <f t="shared" si="123"/>
        <v>1.5727103130493987</v>
      </c>
      <c r="D489" s="710">
        <f t="shared" si="124"/>
        <v>1440.606095466929</v>
      </c>
      <c r="E489" s="710">
        <f t="shared" si="125"/>
        <v>622.0907050054966</v>
      </c>
      <c r="F489" s="710">
        <f t="shared" si="126"/>
        <v>356.86526841974052</v>
      </c>
      <c r="G489" s="710">
        <f t="shared" si="127"/>
        <v>305.71833362491338</v>
      </c>
      <c r="H489" s="717">
        <f t="shared" si="128"/>
        <v>298.12552730347232</v>
      </c>
      <c r="I489" s="710">
        <f t="shared" si="129"/>
        <v>298.11145026188916</v>
      </c>
      <c r="J489" s="710">
        <f t="shared" si="130"/>
        <v>298.10166465242304</v>
      </c>
      <c r="K489" s="710">
        <f t="shared" si="131"/>
        <v>298.09589794036265</v>
      </c>
      <c r="L489" s="710">
        <f t="shared" si="132"/>
        <v>298.09398805821496</v>
      </c>
      <c r="N489" s="580">
        <v>415</v>
      </c>
      <c r="O489" s="710">
        <f t="shared" si="133"/>
        <v>1.5727103130493987</v>
      </c>
      <c r="P489" s="710">
        <f t="shared" si="134"/>
        <v>806.33376019547143</v>
      </c>
      <c r="Q489" s="710">
        <f t="shared" si="135"/>
        <v>793.1790236456925</v>
      </c>
      <c r="R489" s="710">
        <f t="shared" si="136"/>
        <v>783.72640422896814</v>
      </c>
      <c r="S489" s="710">
        <f t="shared" si="137"/>
        <v>778.02004304735192</v>
      </c>
      <c r="T489" s="710">
        <f t="shared" si="138"/>
        <v>776.08637173319892</v>
      </c>
    </row>
    <row r="490" spans="2:20">
      <c r="B490" s="580">
        <v>416</v>
      </c>
      <c r="C490" s="710">
        <f t="shared" si="123"/>
        <v>1.576499976454337</v>
      </c>
      <c r="D490" s="710">
        <f t="shared" si="124"/>
        <v>1440.723699137885</v>
      </c>
      <c r="E490" s="710">
        <f t="shared" si="125"/>
        <v>622.74043846426855</v>
      </c>
      <c r="F490" s="710">
        <f t="shared" si="126"/>
        <v>357.11666276450137</v>
      </c>
      <c r="G490" s="710">
        <f t="shared" si="127"/>
        <v>305.7694796367623</v>
      </c>
      <c r="H490" s="717">
        <f t="shared" si="128"/>
        <v>298.12667476002548</v>
      </c>
      <c r="I490" s="710">
        <f t="shared" si="129"/>
        <v>298.11250280995102</v>
      </c>
      <c r="J490" s="710">
        <f t="shared" si="130"/>
        <v>298.10265035662616</v>
      </c>
      <c r="K490" s="710">
        <f t="shared" si="131"/>
        <v>298.09684389470578</v>
      </c>
      <c r="L490" s="710">
        <f t="shared" si="132"/>
        <v>298.09492077217755</v>
      </c>
      <c r="N490" s="580">
        <v>416</v>
      </c>
      <c r="O490" s="710">
        <f t="shared" si="133"/>
        <v>1.576499976454337</v>
      </c>
      <c r="P490" s="710">
        <f t="shared" si="134"/>
        <v>807.22664980432353</v>
      </c>
      <c r="Q490" s="710">
        <f t="shared" si="135"/>
        <v>794.08703199975605</v>
      </c>
      <c r="R490" s="710">
        <f t="shared" si="136"/>
        <v>784.64523895291188</v>
      </c>
      <c r="S490" s="710">
        <f t="shared" si="137"/>
        <v>778.94536058697315</v>
      </c>
      <c r="T490" s="710">
        <f t="shared" si="138"/>
        <v>777.01379788845554</v>
      </c>
    </row>
    <row r="491" spans="2:20">
      <c r="B491" s="580">
        <v>417</v>
      </c>
      <c r="C491" s="710">
        <f t="shared" si="123"/>
        <v>1.5802896398592754</v>
      </c>
      <c r="D491" s="710">
        <f t="shared" si="124"/>
        <v>1440.840860618737</v>
      </c>
      <c r="E491" s="710">
        <f t="shared" si="125"/>
        <v>623.38907926488969</v>
      </c>
      <c r="F491" s="710">
        <f t="shared" si="126"/>
        <v>357.36828972908017</v>
      </c>
      <c r="G491" s="710">
        <f t="shared" si="127"/>
        <v>305.8208020883007</v>
      </c>
      <c r="H491" s="717">
        <f t="shared" si="128"/>
        <v>298.12782943191496</v>
      </c>
      <c r="I491" s="710">
        <f t="shared" si="129"/>
        <v>298.11356224135011</v>
      </c>
      <c r="J491" s="710">
        <f t="shared" si="130"/>
        <v>298.10364270610177</v>
      </c>
      <c r="K491" s="710">
        <f t="shared" si="131"/>
        <v>298.09779635095794</v>
      </c>
      <c r="L491" s="710">
        <f t="shared" si="132"/>
        <v>298.09585993982796</v>
      </c>
      <c r="N491" s="580">
        <v>417</v>
      </c>
      <c r="O491" s="710">
        <f t="shared" si="133"/>
        <v>1.5802896398592754</v>
      </c>
      <c r="P491" s="710">
        <f t="shared" si="134"/>
        <v>808.11850416302218</v>
      </c>
      <c r="Q491" s="710">
        <f t="shared" si="135"/>
        <v>794.99398757441816</v>
      </c>
      <c r="R491" s="710">
        <f t="shared" si="136"/>
        <v>785.56300834494937</v>
      </c>
      <c r="S491" s="710">
        <f t="shared" si="137"/>
        <v>779.86960527826523</v>
      </c>
      <c r="T491" s="710">
        <f t="shared" si="138"/>
        <v>777.94014875057394</v>
      </c>
    </row>
    <row r="492" spans="2:20">
      <c r="B492" s="580">
        <v>418</v>
      </c>
      <c r="C492" s="710">
        <f t="shared" si="123"/>
        <v>1.5840793032642138</v>
      </c>
      <c r="D492" s="710">
        <f t="shared" si="124"/>
        <v>1440.9575847435574</v>
      </c>
      <c r="E492" s="710">
        <f t="shared" si="125"/>
        <v>624.03662972749669</v>
      </c>
      <c r="F492" s="710">
        <f t="shared" si="126"/>
        <v>357.62014769121805</v>
      </c>
      <c r="G492" s="710">
        <f t="shared" si="127"/>
        <v>305.87230084677975</v>
      </c>
      <c r="H492" s="717">
        <f t="shared" si="128"/>
        <v>298.12899134190201</v>
      </c>
      <c r="I492" s="710">
        <f t="shared" si="129"/>
        <v>298.11462857912551</v>
      </c>
      <c r="J492" s="710">
        <f t="shared" si="130"/>
        <v>298.104641724077</v>
      </c>
      <c r="K492" s="710">
        <f t="shared" si="131"/>
        <v>298.0987553324544</v>
      </c>
      <c r="L492" s="710">
        <f t="shared" si="132"/>
        <v>298.09680558453539</v>
      </c>
      <c r="N492" s="580">
        <v>418</v>
      </c>
      <c r="O492" s="710">
        <f t="shared" si="133"/>
        <v>1.5840793032642138</v>
      </c>
      <c r="P492" s="710">
        <f t="shared" si="134"/>
        <v>809.00932447187563</v>
      </c>
      <c r="Q492" s="710">
        <f t="shared" si="135"/>
        <v>795.89989159031131</v>
      </c>
      <c r="R492" s="710">
        <f t="shared" si="136"/>
        <v>786.47971364026694</v>
      </c>
      <c r="S492" s="710">
        <f t="shared" si="137"/>
        <v>780.79277836512927</v>
      </c>
      <c r="T492" s="710">
        <f t="shared" si="138"/>
        <v>778.86542556628967</v>
      </c>
    </row>
    <row r="493" spans="2:20">
      <c r="B493" s="580">
        <v>419</v>
      </c>
      <c r="C493" s="710">
        <f t="shared" si="123"/>
        <v>1.5878689666691521</v>
      </c>
      <c r="D493" s="710">
        <f t="shared" si="124"/>
        <v>1441.0738762709664</v>
      </c>
      <c r="E493" s="710">
        <f t="shared" si="125"/>
        <v>624.68309217054866</v>
      </c>
      <c r="F493" s="710">
        <f t="shared" si="126"/>
        <v>357.87223503503486</v>
      </c>
      <c r="G493" s="710">
        <f t="shared" si="127"/>
        <v>305.92397577788421</v>
      </c>
      <c r="H493" s="717">
        <f t="shared" si="128"/>
        <v>298.13016051272274</v>
      </c>
      <c r="I493" s="710">
        <f t="shared" si="129"/>
        <v>298.1157018462942</v>
      </c>
      <c r="J493" s="710">
        <f t="shared" si="130"/>
        <v>298.10564743375943</v>
      </c>
      <c r="K493" s="710">
        <f t="shared" si="131"/>
        <v>298.0997208625123</v>
      </c>
      <c r="L493" s="710">
        <f t="shared" si="132"/>
        <v>298.09775772965145</v>
      </c>
      <c r="N493" s="580">
        <v>419</v>
      </c>
      <c r="O493" s="710">
        <f t="shared" si="133"/>
        <v>1.5878689666691521</v>
      </c>
      <c r="P493" s="710">
        <f t="shared" si="134"/>
        <v>809.8991119298006</v>
      </c>
      <c r="Q493" s="710">
        <f t="shared" si="135"/>
        <v>796.80474526665262</v>
      </c>
      <c r="R493" s="710">
        <f t="shared" si="136"/>
        <v>787.39535607261882</v>
      </c>
      <c r="S493" s="710">
        <f t="shared" si="137"/>
        <v>781.71488109002416</v>
      </c>
      <c r="T493" s="710">
        <f t="shared" si="138"/>
        <v>779.78962958089312</v>
      </c>
    </row>
    <row r="494" spans="2:20">
      <c r="B494" s="580">
        <v>420</v>
      </c>
      <c r="C494" s="710">
        <f t="shared" si="123"/>
        <v>1.5916586300740903</v>
      </c>
      <c r="D494" s="710">
        <f t="shared" si="124"/>
        <v>1441.1897398853912</v>
      </c>
      <c r="E494" s="710">
        <f t="shared" si="125"/>
        <v>625.32846891075019</v>
      </c>
      <c r="F494" s="710">
        <f t="shared" si="126"/>
        <v>358.12455015101034</v>
      </c>
      <c r="G494" s="710">
        <f t="shared" si="127"/>
        <v>305.97582674574306</v>
      </c>
      <c r="H494" s="717">
        <f t="shared" si="128"/>
        <v>298.13133696708809</v>
      </c>
      <c r="I494" s="710">
        <f t="shared" si="129"/>
        <v>298.11678206585105</v>
      </c>
      <c r="J494" s="710">
        <f t="shared" si="130"/>
        <v>298.10665985833668</v>
      </c>
      <c r="K494" s="710">
        <f t="shared" si="131"/>
        <v>298.10069296443027</v>
      </c>
      <c r="L494" s="710">
        <f t="shared" si="132"/>
        <v>298.09871639850979</v>
      </c>
      <c r="N494" s="580">
        <v>420</v>
      </c>
      <c r="O494" s="710">
        <f t="shared" si="133"/>
        <v>1.5916586300740903</v>
      </c>
      <c r="P494" s="710">
        <f t="shared" si="134"/>
        <v>810.78786773432375</v>
      </c>
      <c r="Q494" s="710">
        <f t="shared" si="135"/>
        <v>797.7085498212457</v>
      </c>
      <c r="R494" s="710">
        <f t="shared" si="136"/>
        <v>788.30993687432874</v>
      </c>
      <c r="S494" s="710">
        <f t="shared" si="137"/>
        <v>782.63591469396829</v>
      </c>
      <c r="T494" s="710">
        <f t="shared" si="138"/>
        <v>780.71276203823072</v>
      </c>
    </row>
    <row r="495" spans="2:20">
      <c r="B495" s="580">
        <v>421</v>
      </c>
      <c r="C495" s="710">
        <f t="shared" si="123"/>
        <v>1.5954482934790286</v>
      </c>
      <c r="D495" s="710">
        <f t="shared" si="124"/>
        <v>1441.3051801983038</v>
      </c>
      <c r="E495" s="710">
        <f t="shared" si="125"/>
        <v>625.97276226297561</v>
      </c>
      <c r="F495" s="710">
        <f t="shared" si="126"/>
        <v>358.3770914359655</v>
      </c>
      <c r="G495" s="710">
        <f t="shared" si="127"/>
        <v>306.02785361294139</v>
      </c>
      <c r="H495" s="717">
        <f t="shared" si="128"/>
        <v>298.13252072768336</v>
      </c>
      <c r="I495" s="710">
        <f t="shared" si="129"/>
        <v>298.11786926076854</v>
      </c>
      <c r="J495" s="710">
        <f t="shared" si="130"/>
        <v>298.10767902097632</v>
      </c>
      <c r="K495" s="710">
        <f t="shared" si="131"/>
        <v>298.1016716614883</v>
      </c>
      <c r="L495" s="710">
        <f t="shared" si="132"/>
        <v>298.09968161442583</v>
      </c>
      <c r="N495" s="580">
        <v>421</v>
      </c>
      <c r="O495" s="710">
        <f t="shared" si="133"/>
        <v>1.5954482934790286</v>
      </c>
      <c r="P495" s="710">
        <f t="shared" si="134"/>
        <v>811.6755930815832</v>
      </c>
      <c r="Q495" s="710">
        <f t="shared" si="135"/>
        <v>798.6113064704823</v>
      </c>
      <c r="R495" s="710">
        <f t="shared" si="136"/>
        <v>789.22345727629158</v>
      </c>
      <c r="S495" s="710">
        <f t="shared" si="137"/>
        <v>783.55588041654119</v>
      </c>
      <c r="T495" s="710">
        <f t="shared" si="138"/>
        <v>781.63482418070646</v>
      </c>
    </row>
    <row r="496" spans="2:20">
      <c r="B496" s="580">
        <v>422</v>
      </c>
      <c r="C496" s="710">
        <f t="shared" si="123"/>
        <v>1.599237956883967</v>
      </c>
      <c r="D496" s="710">
        <f t="shared" si="124"/>
        <v>1441.4202017494367</v>
      </c>
      <c r="E496" s="710">
        <f t="shared" si="125"/>
        <v>626.61597454019545</v>
      </c>
      <c r="F496" s="710">
        <f t="shared" si="126"/>
        <v>358.62985729304341</v>
      </c>
      <c r="G496" s="710">
        <f t="shared" si="127"/>
        <v>306.08005624053078</v>
      </c>
      <c r="H496" s="717">
        <f t="shared" si="128"/>
        <v>298.13371181716821</v>
      </c>
      <c r="I496" s="710">
        <f t="shared" si="129"/>
        <v>298.11896345399663</v>
      </c>
      <c r="J496" s="710">
        <f t="shared" si="130"/>
        <v>298.10870494482572</v>
      </c>
      <c r="K496" s="710">
        <f t="shared" si="131"/>
        <v>298.10265697694751</v>
      </c>
      <c r="L496" s="710">
        <f t="shared" si="132"/>
        <v>298.10065340069656</v>
      </c>
      <c r="N496" s="580">
        <v>422</v>
      </c>
      <c r="O496" s="710">
        <f t="shared" si="133"/>
        <v>1.599237956883967</v>
      </c>
      <c r="P496" s="710">
        <f t="shared" si="134"/>
        <v>812.56228916633029</v>
      </c>
      <c r="Q496" s="710">
        <f t="shared" si="135"/>
        <v>799.51301642934368</v>
      </c>
      <c r="R496" s="710">
        <f t="shared" si="136"/>
        <v>790.13591850797513</v>
      </c>
      <c r="S496" s="710">
        <f t="shared" si="137"/>
        <v>784.47477949588506</v>
      </c>
      <c r="T496" s="710">
        <f t="shared" si="138"/>
        <v>782.55581724928436</v>
      </c>
    </row>
    <row r="497" spans="2:20">
      <c r="B497" s="580">
        <v>423</v>
      </c>
      <c r="C497" s="710">
        <f t="shared" si="123"/>
        <v>1.6030276202889053</v>
      </c>
      <c r="D497" s="710">
        <f t="shared" si="124"/>
        <v>1441.5348090079799</v>
      </c>
      <c r="E497" s="710">
        <f t="shared" si="125"/>
        <v>627.25810805340325</v>
      </c>
      <c r="F497" s="710">
        <f t="shared" si="126"/>
        <v>358.88284613169071</v>
      </c>
      <c r="G497" s="710">
        <f t="shared" si="127"/>
        <v>306.13243448804064</v>
      </c>
      <c r="H497" s="717">
        <f t="shared" si="128"/>
        <v>298.13491025817643</v>
      </c>
      <c r="I497" s="710">
        <f t="shared" si="129"/>
        <v>298.12006466846242</v>
      </c>
      <c r="J497" s="710">
        <f t="shared" si="130"/>
        <v>298.10973765301173</v>
      </c>
      <c r="K497" s="710">
        <f t="shared" si="131"/>
        <v>298.10364893405006</v>
      </c>
      <c r="L497" s="710">
        <f t="shared" si="132"/>
        <v>298.10163178060037</v>
      </c>
      <c r="N497" s="580">
        <v>423</v>
      </c>
      <c r="O497" s="710">
        <f t="shared" si="133"/>
        <v>1.6030276202889053</v>
      </c>
      <c r="P497" s="710">
        <f t="shared" si="134"/>
        <v>813.4479571819312</v>
      </c>
      <c r="Q497" s="710">
        <f t="shared" si="135"/>
        <v>800.41368091140237</v>
      </c>
      <c r="R497" s="710">
        <f t="shared" si="136"/>
        <v>791.04732179742155</v>
      </c>
      <c r="S497" s="710">
        <f t="shared" si="137"/>
        <v>785.39261316870659</v>
      </c>
      <c r="T497" s="710">
        <f t="shared" si="138"/>
        <v>783.47574248348917</v>
      </c>
    </row>
    <row r="498" spans="2:20">
      <c r="B498" s="580">
        <v>424</v>
      </c>
      <c r="C498" s="710">
        <f t="shared" si="123"/>
        <v>1.6068172836938435</v>
      </c>
      <c r="D498" s="710">
        <f t="shared" si="124"/>
        <v>1441.6490063737565</v>
      </c>
      <c r="E498" s="710">
        <f t="shared" si="125"/>
        <v>627.89916511154581</v>
      </c>
      <c r="F498" s="710">
        <f t="shared" si="126"/>
        <v>359.13605636763839</v>
      </c>
      <c r="G498" s="710">
        <f t="shared" si="127"/>
        <v>306.18498821348908</v>
      </c>
      <c r="H498" s="717">
        <f t="shared" si="128"/>
        <v>298.1361160733158</v>
      </c>
      <c r="I498" s="710">
        <f t="shared" si="129"/>
        <v>298.12117292707012</v>
      </c>
      <c r="J498" s="710">
        <f t="shared" si="130"/>
        <v>298.11077716864037</v>
      </c>
      <c r="K498" s="710">
        <f t="shared" si="131"/>
        <v>298.10464755601851</v>
      </c>
      <c r="L498" s="710">
        <f t="shared" si="132"/>
        <v>298.10261677739692</v>
      </c>
      <c r="N498" s="580">
        <v>424</v>
      </c>
      <c r="O498" s="710">
        <f t="shared" si="133"/>
        <v>1.6068172836938435</v>
      </c>
      <c r="P498" s="710">
        <f t="shared" si="134"/>
        <v>814.33259832036822</v>
      </c>
      <c r="Q498" s="710">
        <f t="shared" si="135"/>
        <v>801.31330112882392</v>
      </c>
      <c r="R498" s="710">
        <f t="shared" si="136"/>
        <v>791.95766837124938</v>
      </c>
      <c r="S498" s="710">
        <f t="shared" si="137"/>
        <v>786.30938267027852</v>
      </c>
      <c r="T498" s="710">
        <f t="shared" si="138"/>
        <v>784.39460112140875</v>
      </c>
    </row>
    <row r="499" spans="2:20">
      <c r="B499" s="580">
        <v>425</v>
      </c>
      <c r="C499" s="710">
        <f t="shared" si="123"/>
        <v>1.6106069470987818</v>
      </c>
      <c r="D499" s="710">
        <f t="shared" si="124"/>
        <v>1441.7627981783792</v>
      </c>
      <c r="E499" s="710">
        <f t="shared" si="125"/>
        <v>628.53914802145323</v>
      </c>
      <c r="F499" s="710">
        <f t="shared" si="126"/>
        <v>359.38948642288301</v>
      </c>
      <c r="G499" s="710">
        <f t="shared" si="127"/>
        <v>306.2377172733938</v>
      </c>
      <c r="H499" s="717">
        <f t="shared" si="128"/>
        <v>298.13732928516782</v>
      </c>
      <c r="I499" s="710">
        <f t="shared" si="129"/>
        <v>298.12228825270074</v>
      </c>
      <c r="J499" s="710">
        <f t="shared" si="130"/>
        <v>298.11182351479687</v>
      </c>
      <c r="K499" s="710">
        <f t="shared" si="131"/>
        <v>298.10565286605606</v>
      </c>
      <c r="L499" s="710">
        <f t="shared" si="132"/>
        <v>298.10360841432652</v>
      </c>
      <c r="N499" s="580">
        <v>425</v>
      </c>
      <c r="O499" s="710">
        <f t="shared" si="133"/>
        <v>1.6106069470987818</v>
      </c>
      <c r="P499" s="710">
        <f t="shared" si="134"/>
        <v>815.21621377224176</v>
      </c>
      <c r="Q499" s="710">
        <f t="shared" si="135"/>
        <v>802.21187829236851</v>
      </c>
      <c r="R499" s="710">
        <f t="shared" si="136"/>
        <v>792.86695945465488</v>
      </c>
      <c r="S499" s="710">
        <f t="shared" si="137"/>
        <v>787.22508923444161</v>
      </c>
      <c r="T499" s="710">
        <f t="shared" si="138"/>
        <v>785.31239439969534</v>
      </c>
    </row>
    <row r="500" spans="2:20">
      <c r="B500" s="580">
        <v>426</v>
      </c>
      <c r="C500" s="710">
        <f t="shared" si="123"/>
        <v>1.6143966105037202</v>
      </c>
      <c r="D500" s="710">
        <f t="shared" si="124"/>
        <v>1441.8761886863858</v>
      </c>
      <c r="E500" s="710">
        <f t="shared" si="125"/>
        <v>629.17805908777154</v>
      </c>
      <c r="F500" s="710">
        <f t="shared" si="126"/>
        <v>359.64313472566766</v>
      </c>
      <c r="G500" s="710">
        <f t="shared" si="127"/>
        <v>306.290621522783</v>
      </c>
      <c r="H500" s="717">
        <f t="shared" si="128"/>
        <v>298.13854991628762</v>
      </c>
      <c r="I500" s="710">
        <f t="shared" si="129"/>
        <v>298.12341066821182</v>
      </c>
      <c r="J500" s="710">
        <f t="shared" si="130"/>
        <v>298.11287671454528</v>
      </c>
      <c r="K500" s="710">
        <f t="shared" si="131"/>
        <v>298.10666488734603</v>
      </c>
      <c r="L500" s="710">
        <f t="shared" si="132"/>
        <v>298.10460671461038</v>
      </c>
      <c r="N500" s="580">
        <v>426</v>
      </c>
      <c r="O500" s="710">
        <f t="shared" si="133"/>
        <v>1.6143966105037202</v>
      </c>
      <c r="P500" s="710">
        <f t="shared" si="134"/>
        <v>816.09880472677185</v>
      </c>
      <c r="Q500" s="710">
        <f t="shared" si="135"/>
        <v>803.10941361139248</v>
      </c>
      <c r="R500" s="710">
        <f t="shared" si="136"/>
        <v>793.77519627141373</v>
      </c>
      <c r="S500" s="710">
        <f t="shared" si="137"/>
        <v>788.13973409360585</v>
      </c>
      <c r="T500" s="710">
        <f t="shared" si="138"/>
        <v>786.22912355356732</v>
      </c>
    </row>
    <row r="501" spans="2:20">
      <c r="B501" s="580">
        <v>427</v>
      </c>
      <c r="C501" s="710">
        <f t="shared" si="123"/>
        <v>1.6181862739086585</v>
      </c>
      <c r="D501" s="710">
        <f t="shared" si="124"/>
        <v>1441.989182096358</v>
      </c>
      <c r="E501" s="710">
        <f t="shared" si="125"/>
        <v>629.81590061289569</v>
      </c>
      <c r="F501" s="710">
        <f t="shared" si="126"/>
        <v>359.89699971046315</v>
      </c>
      <c r="G501" s="710">
        <f t="shared" si="127"/>
        <v>306.34370081520592</v>
      </c>
      <c r="H501" s="717">
        <f t="shared" si="128"/>
        <v>298.13977798920376</v>
      </c>
      <c r="I501" s="710">
        <f t="shared" si="129"/>
        <v>298.12454019643747</v>
      </c>
      <c r="J501" s="710">
        <f t="shared" si="130"/>
        <v>298.11393679092816</v>
      </c>
      <c r="K501" s="710">
        <f t="shared" si="131"/>
        <v>298.10768364305181</v>
      </c>
      <c r="L501" s="710">
        <f t="shared" si="132"/>
        <v>298.10561170145002</v>
      </c>
      <c r="N501" s="580">
        <v>427</v>
      </c>
      <c r="O501" s="710">
        <f t="shared" si="133"/>
        <v>1.6181862739086585</v>
      </c>
      <c r="P501" s="710">
        <f t="shared" si="134"/>
        <v>816.98037237179972</v>
      </c>
      <c r="Q501" s="710">
        <f t="shared" si="135"/>
        <v>804.00590829384998</v>
      </c>
      <c r="R501" s="710">
        <f t="shared" si="136"/>
        <v>794.68238004388286</v>
      </c>
      <c r="S501" s="710">
        <f t="shared" si="137"/>
        <v>789.05331847875232</v>
      </c>
      <c r="T501" s="710">
        <f t="shared" si="138"/>
        <v>787.14478981681111</v>
      </c>
    </row>
    <row r="502" spans="2:20">
      <c r="B502" s="580">
        <v>428</v>
      </c>
      <c r="C502" s="710">
        <f t="shared" si="123"/>
        <v>1.6219759373135969</v>
      </c>
      <c r="D502" s="710">
        <f t="shared" si="124"/>
        <v>1442.1017825420188</v>
      </c>
      <c r="E502" s="710">
        <f t="shared" si="125"/>
        <v>630.45267489690582</v>
      </c>
      <c r="F502" s="710">
        <f t="shared" si="126"/>
        <v>360.1510798179487</v>
      </c>
      <c r="G502" s="710">
        <f t="shared" si="127"/>
        <v>306.39695500274394</v>
      </c>
      <c r="H502" s="717">
        <f t="shared" si="128"/>
        <v>298.14101352641813</v>
      </c>
      <c r="I502" s="710">
        <f t="shared" si="129"/>
        <v>298.12567686018792</v>
      </c>
      <c r="J502" s="710">
        <f t="shared" si="130"/>
        <v>298.11500376696677</v>
      </c>
      <c r="K502" s="710">
        <f t="shared" si="131"/>
        <v>298.10870915631648</v>
      </c>
      <c r="L502" s="710">
        <f t="shared" si="132"/>
        <v>298.10662339802724</v>
      </c>
      <c r="N502" s="580">
        <v>428</v>
      </c>
      <c r="O502" s="710">
        <f t="shared" si="133"/>
        <v>1.6219759373135969</v>
      </c>
      <c r="P502" s="710">
        <f t="shared" si="134"/>
        <v>817.86091789378941</v>
      </c>
      <c r="Q502" s="710">
        <f t="shared" si="135"/>
        <v>804.90136354629442</v>
      </c>
      <c r="R502" s="710">
        <f t="shared" si="136"/>
        <v>795.58851199300182</v>
      </c>
      <c r="S502" s="710">
        <f t="shared" si="137"/>
        <v>789.96584361943496</v>
      </c>
      <c r="T502" s="710">
        <f t="shared" si="138"/>
        <v>788.05939442178237</v>
      </c>
    </row>
    <row r="503" spans="2:20">
      <c r="B503" s="580">
        <v>429</v>
      </c>
      <c r="C503" s="710">
        <f t="shared" si="123"/>
        <v>1.625765600718535</v>
      </c>
      <c r="D503" s="710">
        <f t="shared" si="124"/>
        <v>1442.2139940933127</v>
      </c>
      <c r="E503" s="710">
        <f t="shared" si="125"/>
        <v>631.08838423750274</v>
      </c>
      <c r="F503" s="710">
        <f t="shared" si="126"/>
        <v>360.40537349499311</v>
      </c>
      <c r="G503" s="710">
        <f t="shared" si="127"/>
        <v>306.45038393602118</v>
      </c>
      <c r="H503" s="717">
        <f t="shared" si="128"/>
        <v>298.14225655040559</v>
      </c>
      <c r="I503" s="710">
        <f t="shared" si="129"/>
        <v>298.12682068224967</v>
      </c>
      <c r="J503" s="710">
        <f t="shared" si="130"/>
        <v>298.11607766566027</v>
      </c>
      <c r="K503" s="710">
        <f t="shared" si="131"/>
        <v>298.10974145026273</v>
      </c>
      <c r="L503" s="710">
        <f t="shared" si="132"/>
        <v>298.10764182750381</v>
      </c>
      <c r="N503" s="580">
        <v>429</v>
      </c>
      <c r="O503" s="710">
        <f t="shared" si="133"/>
        <v>1.625765600718535</v>
      </c>
      <c r="P503" s="710">
        <f t="shared" si="134"/>
        <v>818.74044247782888</v>
      </c>
      <c r="Q503" s="710">
        <f t="shared" si="135"/>
        <v>805.79578057388062</v>
      </c>
      <c r="R503" s="710">
        <f t="shared" si="136"/>
        <v>796.49359333829443</v>
      </c>
      <c r="S503" s="710">
        <f t="shared" si="137"/>
        <v>790.87731074378212</v>
      </c>
      <c r="T503" s="710">
        <f t="shared" si="138"/>
        <v>788.97293859940817</v>
      </c>
    </row>
    <row r="504" spans="2:20">
      <c r="B504" s="580">
        <v>430</v>
      </c>
      <c r="C504" s="710">
        <f t="shared" si="123"/>
        <v>1.6295552641234734</v>
      </c>
      <c r="D504" s="710">
        <f t="shared" si="124"/>
        <v>1442.3258207574684</v>
      </c>
      <c r="E504" s="710">
        <f t="shared" si="125"/>
        <v>631.72303092994662</v>
      </c>
      <c r="F504" s="710">
        <f t="shared" si="126"/>
        <v>360.65987919463578</v>
      </c>
      <c r="G504" s="710">
        <f t="shared" si="127"/>
        <v>306.50398746421507</v>
      </c>
      <c r="H504" s="717">
        <f t="shared" si="128"/>
        <v>298.14350708361405</v>
      </c>
      <c r="I504" s="710">
        <f t="shared" si="129"/>
        <v>298.12797168538481</v>
      </c>
      <c r="J504" s="710">
        <f t="shared" si="130"/>
        <v>298.1171585099861</v>
      </c>
      <c r="K504" s="710">
        <f t="shared" si="131"/>
        <v>298.11078054799259</v>
      </c>
      <c r="L504" s="710">
        <f t="shared" si="132"/>
        <v>298.10866701302132</v>
      </c>
      <c r="N504" s="580">
        <v>430</v>
      </c>
      <c r="O504" s="710">
        <f t="shared" si="133"/>
        <v>1.6295552641234734</v>
      </c>
      <c r="P504" s="710">
        <f t="shared" si="134"/>
        <v>819.61894730763277</v>
      </c>
      <c r="Q504" s="710">
        <f t="shared" si="135"/>
        <v>806.68916058036586</v>
      </c>
      <c r="R504" s="710">
        <f t="shared" si="136"/>
        <v>797.39762529787095</v>
      </c>
      <c r="S504" s="710">
        <f t="shared" si="137"/>
        <v>791.78772107849795</v>
      </c>
      <c r="T504" s="710">
        <f t="shared" si="138"/>
        <v>789.88542357918834</v>
      </c>
    </row>
    <row r="505" spans="2:20">
      <c r="B505" s="580">
        <v>431</v>
      </c>
      <c r="C505" s="710">
        <f t="shared" si="123"/>
        <v>1.6333449275284118</v>
      </c>
      <c r="D505" s="710">
        <f t="shared" si="124"/>
        <v>1442.4372664800417</v>
      </c>
      <c r="E505" s="710">
        <f t="shared" si="125"/>
        <v>632.35661726699584</v>
      </c>
      <c r="F505" s="710">
        <f t="shared" si="126"/>
        <v>360.91459537606744</v>
      </c>
      <c r="G505" s="710">
        <f t="shared" si="127"/>
        <v>306.55776543506704</v>
      </c>
      <c r="H505" s="717">
        <f t="shared" si="128"/>
        <v>298.14476514846405</v>
      </c>
      <c r="I505" s="710">
        <f t="shared" si="129"/>
        <v>298.12912989233121</v>
      </c>
      <c r="J505" s="710">
        <f t="shared" si="130"/>
        <v>298.11824632289938</v>
      </c>
      <c r="K505" s="710">
        <f t="shared" si="131"/>
        <v>298.11182647258715</v>
      </c>
      <c r="L505" s="710">
        <f t="shared" si="132"/>
        <v>298.10969897770093</v>
      </c>
      <c r="N505" s="580">
        <v>431</v>
      </c>
      <c r="O505" s="710">
        <f t="shared" si="133"/>
        <v>1.6333449275284118</v>
      </c>
      <c r="P505" s="710">
        <f t="shared" si="134"/>
        <v>820.49643356554259</v>
      </c>
      <c r="Q505" s="710">
        <f t="shared" si="135"/>
        <v>807.58150476811204</v>
      </c>
      <c r="R505" s="710">
        <f t="shared" si="136"/>
        <v>798.30060908842881</v>
      </c>
      <c r="S505" s="710">
        <f t="shared" si="137"/>
        <v>792.69707584886476</v>
      </c>
      <c r="T505" s="710">
        <f t="shared" si="138"/>
        <v>790.79685058919688</v>
      </c>
    </row>
    <row r="506" spans="2:20">
      <c r="B506" s="580">
        <v>432</v>
      </c>
      <c r="C506" s="710">
        <f t="shared" si="123"/>
        <v>1.6371345909333501</v>
      </c>
      <c r="D506" s="710">
        <f t="shared" si="124"/>
        <v>1442.5483351459418</v>
      </c>
      <c r="E506" s="710">
        <f t="shared" si="125"/>
        <v>632.98914553884799</v>
      </c>
      <c r="F506" s="710">
        <f t="shared" si="126"/>
        <v>361.16952050461134</v>
      </c>
      <c r="G506" s="710">
        <f t="shared" si="127"/>
        <v>306.61171769489289</v>
      </c>
      <c r="H506" s="717">
        <f t="shared" si="128"/>
        <v>298.1460307673488</v>
      </c>
      <c r="I506" s="710">
        <f t="shared" si="129"/>
        <v>298.13029532580219</v>
      </c>
      <c r="J506" s="710">
        <f t="shared" si="130"/>
        <v>298.11934112733292</v>
      </c>
      <c r="K506" s="710">
        <f t="shared" si="131"/>
        <v>298.11287924710649</v>
      </c>
      <c r="L506" s="710">
        <f t="shared" si="132"/>
        <v>298.11073774464313</v>
      </c>
      <c r="N506" s="580">
        <v>432</v>
      </c>
      <c r="O506" s="710">
        <f t="shared" si="133"/>
        <v>1.6371345909333501</v>
      </c>
      <c r="P506" s="710">
        <f t="shared" si="134"/>
        <v>821.37290243252949</v>
      </c>
      <c r="Q506" s="710">
        <f t="shared" si="135"/>
        <v>808.47281433808666</v>
      </c>
      <c r="R506" s="710">
        <f t="shared" si="136"/>
        <v>799.20254592525521</v>
      </c>
      <c r="S506" s="710">
        <f t="shared" si="137"/>
        <v>793.60537627874373</v>
      </c>
      <c r="T506" s="710">
        <f t="shared" si="138"/>
        <v>791.7072208560844</v>
      </c>
    </row>
    <row r="507" spans="2:20">
      <c r="B507" s="580">
        <v>433</v>
      </c>
      <c r="C507" s="710">
        <f t="shared" si="123"/>
        <v>1.6409242543382883</v>
      </c>
      <c r="D507" s="710">
        <f t="shared" si="124"/>
        <v>1442.6590305804407</v>
      </c>
      <c r="E507" s="710">
        <f t="shared" si="125"/>
        <v>633.62061803308188</v>
      </c>
      <c r="F507" s="710">
        <f t="shared" si="126"/>
        <v>361.4246530517039</v>
      </c>
      <c r="G507" s="710">
        <f t="shared" si="127"/>
        <v>306.66584408859376</v>
      </c>
      <c r="H507" s="717">
        <f t="shared" si="128"/>
        <v>298.14730396263394</v>
      </c>
      <c r="I507" s="710">
        <f t="shared" si="129"/>
        <v>298.13146800848642</v>
      </c>
      <c r="J507" s="710">
        <f t="shared" si="130"/>
        <v>298.12044294619682</v>
      </c>
      <c r="K507" s="710">
        <f t="shared" si="131"/>
        <v>298.11393889458941</v>
      </c>
      <c r="L507" s="710">
        <f t="shared" si="132"/>
        <v>298.1117833369276</v>
      </c>
      <c r="N507" s="580">
        <v>433</v>
      </c>
      <c r="O507" s="710">
        <f t="shared" si="133"/>
        <v>1.6409242543382883</v>
      </c>
      <c r="P507" s="710">
        <f t="shared" si="134"/>
        <v>822.24835508819524</v>
      </c>
      <c r="Q507" s="710">
        <f t="shared" si="135"/>
        <v>809.3630904898647</v>
      </c>
      <c r="R507" s="710">
        <f t="shared" si="136"/>
        <v>800.10343702222792</v>
      </c>
      <c r="S507" s="710">
        <f t="shared" si="137"/>
        <v>794.5126235905775</v>
      </c>
      <c r="T507" s="710">
        <f t="shared" si="138"/>
        <v>792.61653560507887</v>
      </c>
    </row>
    <row r="508" spans="2:20">
      <c r="B508" s="580">
        <v>434</v>
      </c>
      <c r="C508" s="710">
        <f t="shared" si="123"/>
        <v>1.6447139177432266</v>
      </c>
      <c r="D508" s="710">
        <f t="shared" si="124"/>
        <v>1442.769356550165</v>
      </c>
      <c r="E508" s="710">
        <f t="shared" si="125"/>
        <v>634.25103703460059</v>
      </c>
      <c r="F508" s="710">
        <f t="shared" si="126"/>
        <v>361.67999149487582</v>
      </c>
      <c r="G508" s="710">
        <f t="shared" si="127"/>
        <v>306.72014445966619</v>
      </c>
      <c r="H508" s="717">
        <f t="shared" si="128"/>
        <v>298.14858475665727</v>
      </c>
      <c r="I508" s="710">
        <f t="shared" si="129"/>
        <v>298.1326479630477</v>
      </c>
      <c r="J508" s="710">
        <f t="shared" si="130"/>
        <v>298.12155180237846</v>
      </c>
      <c r="K508" s="710">
        <f t="shared" si="131"/>
        <v>298.11500543805312</v>
      </c>
      <c r="L508" s="710">
        <f t="shared" si="132"/>
        <v>298.11283577761293</v>
      </c>
      <c r="N508" s="580">
        <v>434</v>
      </c>
      <c r="O508" s="710">
        <f t="shared" si="133"/>
        <v>1.6447139177432266</v>
      </c>
      <c r="P508" s="710">
        <f t="shared" si="134"/>
        <v>823.12279271077375</v>
      </c>
      <c r="Q508" s="710">
        <f t="shared" si="135"/>
        <v>810.25233442163074</v>
      </c>
      <c r="R508" s="710">
        <f t="shared" si="136"/>
        <v>801.00328359181765</v>
      </c>
      <c r="S508" s="710">
        <f t="shared" si="137"/>
        <v>795.41881900539124</v>
      </c>
      <c r="T508" s="710">
        <f t="shared" si="138"/>
        <v>793.52479605998803</v>
      </c>
    </row>
    <row r="509" spans="2:20">
      <c r="B509" s="580">
        <v>435</v>
      </c>
      <c r="C509" s="710">
        <f t="shared" si="123"/>
        <v>1.648503581148165</v>
      </c>
      <c r="D509" s="710">
        <f t="shared" si="124"/>
        <v>1442.8793167640708</v>
      </c>
      <c r="E509" s="710">
        <f t="shared" si="125"/>
        <v>634.88040482557619</v>
      </c>
      <c r="F509" s="710">
        <f t="shared" si="126"/>
        <v>361.93553431773285</v>
      </c>
      <c r="G509" s="710">
        <f t="shared" si="127"/>
        <v>306.77461865021257</v>
      </c>
      <c r="H509" s="717">
        <f t="shared" si="128"/>
        <v>298.14987317172881</v>
      </c>
      <c r="I509" s="710">
        <f t="shared" si="129"/>
        <v>298.13383521212455</v>
      </c>
      <c r="J509" s="710">
        <f t="shared" si="130"/>
        <v>298.12266771874226</v>
      </c>
      <c r="K509" s="710">
        <f t="shared" si="131"/>
        <v>298.11607890049311</v>
      </c>
      <c r="L509" s="710">
        <f t="shared" si="132"/>
        <v>298.11389508973633</v>
      </c>
      <c r="N509" s="580">
        <v>435</v>
      </c>
      <c r="O509" s="710">
        <f t="shared" si="133"/>
        <v>1.648503581148165</v>
      </c>
      <c r="P509" s="710">
        <f t="shared" si="134"/>
        <v>823.99621647713298</v>
      </c>
      <c r="Q509" s="710">
        <f t="shared" si="135"/>
        <v>811.14054733017986</v>
      </c>
      <c r="R509" s="710">
        <f t="shared" si="136"/>
        <v>801.90208684508912</v>
      </c>
      <c r="S509" s="710">
        <f t="shared" si="137"/>
        <v>796.32396374279415</v>
      </c>
      <c r="T509" s="710">
        <f t="shared" si="138"/>
        <v>794.43200344320041</v>
      </c>
    </row>
    <row r="510" spans="2:20">
      <c r="B510" s="580">
        <v>436</v>
      </c>
      <c r="C510" s="710">
        <f t="shared" si="123"/>
        <v>1.6522932445531033</v>
      </c>
      <c r="D510" s="710">
        <f t="shared" si="124"/>
        <v>1442.9889148744026</v>
      </c>
      <c r="E510" s="710">
        <f t="shared" si="125"/>
        <v>635.50872368539547</v>
      </c>
      <c r="F510" s="710">
        <f t="shared" si="126"/>
        <v>362.1912800099368</v>
      </c>
      <c r="G510" s="710">
        <f t="shared" si="127"/>
        <v>306.8292665009518</v>
      </c>
      <c r="H510" s="717">
        <f t="shared" si="128"/>
        <v>298.15116923013039</v>
      </c>
      <c r="I510" s="710">
        <f t="shared" si="129"/>
        <v>298.13502977833048</v>
      </c>
      <c r="J510" s="710">
        <f t="shared" si="130"/>
        <v>298.12379071812933</v>
      </c>
      <c r="K510" s="710">
        <f t="shared" si="131"/>
        <v>298.1171593048831</v>
      </c>
      <c r="L510" s="710">
        <f t="shared" si="132"/>
        <v>298.11496129631354</v>
      </c>
      <c r="N510" s="580">
        <v>436</v>
      </c>
      <c r="O510" s="710">
        <f t="shared" si="133"/>
        <v>1.6522932445531033</v>
      </c>
      <c r="P510" s="710">
        <f t="shared" si="134"/>
        <v>824.8686275627764</v>
      </c>
      <c r="Q510" s="710">
        <f t="shared" si="135"/>
        <v>812.02773041091939</v>
      </c>
      <c r="R510" s="710">
        <f t="shared" si="136"/>
        <v>802.79984799170302</v>
      </c>
      <c r="S510" s="710">
        <f t="shared" si="137"/>
        <v>797.22805902098139</v>
      </c>
      <c r="T510" s="710">
        <f t="shared" si="138"/>
        <v>795.33815897568741</v>
      </c>
    </row>
    <row r="511" spans="2:20">
      <c r="B511" s="580">
        <v>437</v>
      </c>
      <c r="C511" s="710">
        <f t="shared" si="123"/>
        <v>1.6560829079580417</v>
      </c>
      <c r="D511" s="710">
        <f t="shared" si="124"/>
        <v>1443.0981544776359</v>
      </c>
      <c r="E511" s="710">
        <f t="shared" si="125"/>
        <v>636.13599589060721</v>
      </c>
      <c r="F511" s="710">
        <f t="shared" si="126"/>
        <v>362.44722706718625</v>
      </c>
      <c r="G511" s="710">
        <f t="shared" si="127"/>
        <v>306.88408785122925</v>
      </c>
      <c r="H511" s="717">
        <f t="shared" si="128"/>
        <v>298.15247295411575</v>
      </c>
      <c r="I511" s="710">
        <f t="shared" si="129"/>
        <v>298.13623168425346</v>
      </c>
      <c r="J511" s="710">
        <f t="shared" si="130"/>
        <v>298.12492082335757</v>
      </c>
      <c r="K511" s="710">
        <f t="shared" si="131"/>
        <v>298.11824667417437</v>
      </c>
      <c r="L511" s="710">
        <f t="shared" si="132"/>
        <v>298.11603442033885</v>
      </c>
      <c r="N511" s="580">
        <v>437</v>
      </c>
      <c r="O511" s="710">
        <f t="shared" si="133"/>
        <v>1.6560829079580417</v>
      </c>
      <c r="P511" s="710">
        <f t="shared" si="134"/>
        <v>825.74002714184451</v>
      </c>
      <c r="Q511" s="710">
        <f t="shared" si="135"/>
        <v>812.91388485787115</v>
      </c>
      <c r="R511" s="710">
        <f t="shared" si="136"/>
        <v>803.69656823991716</v>
      </c>
      <c r="S511" s="710">
        <f t="shared" si="137"/>
        <v>798.13110605673626</v>
      </c>
      <c r="T511" s="710">
        <f t="shared" si="138"/>
        <v>796.24326387700455</v>
      </c>
    </row>
    <row r="512" spans="2:20">
      <c r="B512" s="580">
        <v>438</v>
      </c>
      <c r="C512" s="710">
        <f t="shared" si="123"/>
        <v>1.6598725713629798</v>
      </c>
      <c r="D512" s="710">
        <f t="shared" si="124"/>
        <v>1443.2070391154041</v>
      </c>
      <c r="E512" s="710">
        <f t="shared" si="125"/>
        <v>636.76222371487017</v>
      </c>
      <c r="F512" s="710">
        <f t="shared" si="126"/>
        <v>362.70337399119762</v>
      </c>
      <c r="G512" s="710">
        <f t="shared" si="127"/>
        <v>306.93908253902737</v>
      </c>
      <c r="H512" s="717">
        <f t="shared" si="128"/>
        <v>298.1537843659101</v>
      </c>
      <c r="I512" s="710">
        <f t="shared" si="129"/>
        <v>298.13744095245585</v>
      </c>
      <c r="J512" s="710">
        <f t="shared" si="130"/>
        <v>298.12605805722109</v>
      </c>
      <c r="K512" s="710">
        <f t="shared" si="131"/>
        <v>298.11934103129624</v>
      </c>
      <c r="L512" s="710">
        <f t="shared" si="132"/>
        <v>298.11711448478417</v>
      </c>
      <c r="N512" s="580">
        <v>438</v>
      </c>
      <c r="O512" s="710">
        <f t="shared" si="133"/>
        <v>1.6598725713629798</v>
      </c>
      <c r="P512" s="710">
        <f t="shared" si="134"/>
        <v>826.61041638711652</v>
      </c>
      <c r="Q512" s="710">
        <f t="shared" si="135"/>
        <v>813.79901186367204</v>
      </c>
      <c r="R512" s="710">
        <f t="shared" si="136"/>
        <v>804.59224879658882</v>
      </c>
      <c r="S512" s="710">
        <f t="shared" si="137"/>
        <v>799.03310606543073</v>
      </c>
      <c r="T512" s="710">
        <f t="shared" si="138"/>
        <v>797.14731936529381</v>
      </c>
    </row>
    <row r="513" spans="2:20">
      <c r="B513" s="580">
        <v>439</v>
      </c>
      <c r="C513" s="710">
        <f t="shared" si="123"/>
        <v>1.6636622347679182</v>
      </c>
      <c r="D513" s="710">
        <f t="shared" si="124"/>
        <v>1443.3155722754086</v>
      </c>
      <c r="E513" s="710">
        <f t="shared" si="125"/>
        <v>637.38740942890286</v>
      </c>
      <c r="F513" s="710">
        <f t="shared" si="126"/>
        <v>362.95971928968595</v>
      </c>
      <c r="G513" s="710">
        <f t="shared" si="127"/>
        <v>306.99425040097577</v>
      </c>
      <c r="H513" s="717">
        <f t="shared" si="128"/>
        <v>298.15510348771022</v>
      </c>
      <c r="I513" s="710">
        <f t="shared" si="129"/>
        <v>298.13865760547407</v>
      </c>
      <c r="J513" s="710">
        <f t="shared" si="130"/>
        <v>298.12720244249039</v>
      </c>
      <c r="K513" s="710">
        <f t="shared" si="131"/>
        <v>298.12044239915519</v>
      </c>
      <c r="L513" s="710">
        <f t="shared" si="132"/>
        <v>298.11820151259968</v>
      </c>
      <c r="N513" s="580">
        <v>439</v>
      </c>
      <c r="O513" s="710">
        <f t="shared" si="133"/>
        <v>1.6636622347679182</v>
      </c>
      <c r="P513" s="710">
        <f t="shared" si="134"/>
        <v>827.47979647001182</v>
      </c>
      <c r="Q513" s="710">
        <f t="shared" si="135"/>
        <v>814.68311261957638</v>
      </c>
      <c r="R513" s="710">
        <f t="shared" si="136"/>
        <v>805.48689086717604</v>
      </c>
      <c r="S513" s="710">
        <f t="shared" si="137"/>
        <v>799.93406026102775</v>
      </c>
      <c r="T513" s="710">
        <f t="shared" si="138"/>
        <v>798.05032665728447</v>
      </c>
    </row>
    <row r="514" spans="2:20">
      <c r="B514" s="580">
        <v>440</v>
      </c>
      <c r="C514" s="710">
        <f t="shared" si="123"/>
        <v>1.6674518981728566</v>
      </c>
      <c r="D514" s="710">
        <f t="shared" si="124"/>
        <v>1443.4237573923158</v>
      </c>
      <c r="E514" s="710">
        <f t="shared" si="125"/>
        <v>638.01155530043377</v>
      </c>
      <c r="F514" s="710">
        <f t="shared" si="126"/>
        <v>363.21626147634561</v>
      </c>
      <c r="G514" s="710">
        <f t="shared" si="127"/>
        <v>307.04959127236123</v>
      </c>
      <c r="H514" s="717">
        <f t="shared" si="128"/>
        <v>298.1564303416842</v>
      </c>
      <c r="I514" s="710">
        <f t="shared" si="129"/>
        <v>298.13988166581879</v>
      </c>
      <c r="J514" s="710">
        <f t="shared" si="130"/>
        <v>298.12835400191193</v>
      </c>
      <c r="K514" s="710">
        <f t="shared" si="131"/>
        <v>298.12155080063513</v>
      </c>
      <c r="L514" s="710">
        <f t="shared" si="132"/>
        <v>298.11929552671307</v>
      </c>
      <c r="N514" s="580">
        <v>440</v>
      </c>
      <c r="O514" s="710">
        <f t="shared" si="133"/>
        <v>1.6674518981728566</v>
      </c>
      <c r="P514" s="710">
        <f t="shared" si="134"/>
        <v>828.34816856059149</v>
      </c>
      <c r="Q514" s="710">
        <f t="shared" si="135"/>
        <v>815.56618831545745</v>
      </c>
      <c r="R514" s="710">
        <f t="shared" si="136"/>
        <v>806.38049565573897</v>
      </c>
      <c r="S514" s="710">
        <f t="shared" si="137"/>
        <v>800.83396985608272</v>
      </c>
      <c r="T514" s="710">
        <f t="shared" si="138"/>
        <v>798.9522869682952</v>
      </c>
    </row>
    <row r="515" spans="2:20">
      <c r="B515" s="580">
        <v>441</v>
      </c>
      <c r="C515" s="710">
        <f t="shared" si="123"/>
        <v>1.6712415615777949</v>
      </c>
      <c r="D515" s="710">
        <f t="shared" si="124"/>
        <v>1443.5315978486367</v>
      </c>
      <c r="E515" s="710">
        <f t="shared" si="125"/>
        <v>638.63466359415349</v>
      </c>
      <c r="F515" s="710">
        <f t="shared" si="126"/>
        <v>363.47299907083146</v>
      </c>
      <c r="G515" s="710">
        <f t="shared" si="127"/>
        <v>307.10510498713819</v>
      </c>
      <c r="H515" s="717">
        <f t="shared" si="128"/>
        <v>298.15776494997118</v>
      </c>
      <c r="I515" s="710">
        <f t="shared" si="129"/>
        <v>298.14111315597438</v>
      </c>
      <c r="J515" s="710">
        <f t="shared" si="130"/>
        <v>298.12951275820797</v>
      </c>
      <c r="K515" s="710">
        <f t="shared" si="131"/>
        <v>298.12266625859701</v>
      </c>
      <c r="L515" s="710">
        <f t="shared" si="132"/>
        <v>298.12039655002951</v>
      </c>
      <c r="N515" s="580">
        <v>441</v>
      </c>
      <c r="O515" s="710">
        <f t="shared" si="133"/>
        <v>1.6712415615777949</v>
      </c>
      <c r="P515" s="710">
        <f t="shared" si="134"/>
        <v>829.21553382756042</v>
      </c>
      <c r="Q515" s="710">
        <f t="shared" si="135"/>
        <v>816.4482401398086</v>
      </c>
      <c r="R515" s="710">
        <f t="shared" si="136"/>
        <v>807.27306436494166</v>
      </c>
      <c r="S515" s="710">
        <f t="shared" si="137"/>
        <v>801.7328360617455</v>
      </c>
      <c r="T515" s="710">
        <f t="shared" si="138"/>
        <v>799.85320151223539</v>
      </c>
    </row>
    <row r="516" spans="2:20">
      <c r="B516" s="580">
        <v>442</v>
      </c>
      <c r="C516" s="710">
        <f t="shared" si="123"/>
        <v>1.675031224982733</v>
      </c>
      <c r="D516" s="710">
        <f t="shared" si="124"/>
        <v>1443.6390969755928</v>
      </c>
      <c r="E516" s="710">
        <f t="shared" si="125"/>
        <v>639.25673657166726</v>
      </c>
      <c r="F516" s="710">
        <f t="shared" si="126"/>
        <v>363.7299305987396</v>
      </c>
      <c r="G516" s="710">
        <f t="shared" si="127"/>
        <v>307.16079137793872</v>
      </c>
      <c r="H516" s="717">
        <f t="shared" si="128"/>
        <v>298.15910733468138</v>
      </c>
      <c r="I516" s="710">
        <f t="shared" si="129"/>
        <v>298.14235209839893</v>
      </c>
      <c r="J516" s="710">
        <f t="shared" si="130"/>
        <v>298.13067873407647</v>
      </c>
      <c r="K516" s="710">
        <f t="shared" si="131"/>
        <v>298.12378879587845</v>
      </c>
      <c r="L516" s="710">
        <f t="shared" si="132"/>
        <v>298.12150460543148</v>
      </c>
      <c r="N516" s="580">
        <v>442</v>
      </c>
      <c r="O516" s="710">
        <f t="shared" si="133"/>
        <v>1.675031224982733</v>
      </c>
      <c r="P516" s="710">
        <f t="shared" si="134"/>
        <v>830.08189343826791</v>
      </c>
      <c r="Q516" s="710">
        <f t="shared" si="135"/>
        <v>817.32926927974552</v>
      </c>
      <c r="R516" s="710">
        <f t="shared" si="136"/>
        <v>808.16459819605416</v>
      </c>
      <c r="S516" s="710">
        <f t="shared" si="137"/>
        <v>802.63066008776104</v>
      </c>
      <c r="T516" s="710">
        <f t="shared" si="138"/>
        <v>800.75307150160745</v>
      </c>
    </row>
    <row r="517" spans="2:20">
      <c r="B517" s="580">
        <v>443</v>
      </c>
      <c r="C517" s="710">
        <f t="shared" si="123"/>
        <v>1.6788208883876714</v>
      </c>
      <c r="D517" s="710">
        <f t="shared" si="124"/>
        <v>1443.7462580539675</v>
      </c>
      <c r="E517" s="710">
        <f t="shared" si="125"/>
        <v>639.87777649144948</v>
      </c>
      <c r="F517" s="710">
        <f t="shared" si="126"/>
        <v>363.98705459158816</v>
      </c>
      <c r="G517" s="710">
        <f t="shared" si="127"/>
        <v>307.21665027608248</v>
      </c>
      <c r="H517" s="717">
        <f t="shared" si="128"/>
        <v>298.16045751789579</v>
      </c>
      <c r="I517" s="710">
        <f t="shared" si="129"/>
        <v>298.14359851552405</v>
      </c>
      <c r="J517" s="710">
        <f t="shared" si="130"/>
        <v>298.1318519521908</v>
      </c>
      <c r="K517" s="710">
        <f t="shared" si="131"/>
        <v>298.12491843529403</v>
      </c>
      <c r="L517" s="710">
        <f t="shared" si="132"/>
        <v>298.12261971577851</v>
      </c>
      <c r="N517" s="580">
        <v>443</v>
      </c>
      <c r="O517" s="710">
        <f t="shared" si="133"/>
        <v>1.6788208883876714</v>
      </c>
      <c r="P517" s="710">
        <f t="shared" si="134"/>
        <v>830.94724855871016</v>
      </c>
      <c r="Q517" s="710">
        <f t="shared" si="135"/>
        <v>818.20927692100747</v>
      </c>
      <c r="R517" s="710">
        <f t="shared" si="136"/>
        <v>809.05509834895327</v>
      </c>
      <c r="S517" s="710">
        <f t="shared" si="137"/>
        <v>803.52744314247207</v>
      </c>
      <c r="T517" s="710">
        <f t="shared" si="138"/>
        <v>801.65189814750738</v>
      </c>
    </row>
    <row r="518" spans="2:20">
      <c r="B518" s="580">
        <v>444</v>
      </c>
      <c r="C518" s="710">
        <f t="shared" si="123"/>
        <v>1.6826105517926098</v>
      </c>
      <c r="D518" s="710">
        <f t="shared" si="124"/>
        <v>1443.8530843149426</v>
      </c>
      <c r="E518" s="710">
        <f t="shared" si="125"/>
        <v>640.49778560879793</v>
      </c>
      <c r="F518" s="710">
        <f t="shared" si="126"/>
        <v>364.2443695867982</v>
      </c>
      <c r="G518" s="710">
        <f t="shared" si="127"/>
        <v>307.27268151158665</v>
      </c>
      <c r="H518" s="717">
        <f t="shared" si="128"/>
        <v>298.1618155216662</v>
      </c>
      <c r="I518" s="710">
        <f t="shared" si="129"/>
        <v>298.14485242975468</v>
      </c>
      <c r="J518" s="710">
        <f t="shared" si="130"/>
        <v>298.13303243519977</v>
      </c>
      <c r="K518" s="710">
        <f t="shared" si="131"/>
        <v>298.12605519963461</v>
      </c>
      <c r="L518" s="710">
        <f t="shared" si="132"/>
        <v>298.12374190390693</v>
      </c>
      <c r="N518" s="580">
        <v>444</v>
      </c>
      <c r="O518" s="710">
        <f t="shared" si="133"/>
        <v>1.6826105517926098</v>
      </c>
      <c r="P518" s="710">
        <f t="shared" si="134"/>
        <v>831.81160035353139</v>
      </c>
      <c r="Q518" s="710">
        <f t="shared" si="135"/>
        <v>819.0882642479587</v>
      </c>
      <c r="R518" s="710">
        <f t="shared" si="136"/>
        <v>809.94456602212495</v>
      </c>
      <c r="S518" s="710">
        <f t="shared" si="137"/>
        <v>804.42318643282056</v>
      </c>
      <c r="T518" s="710">
        <f t="shared" si="138"/>
        <v>802.54968265962714</v>
      </c>
    </row>
    <row r="519" spans="2:20">
      <c r="B519" s="580">
        <v>445</v>
      </c>
      <c r="C519" s="710">
        <f t="shared" si="123"/>
        <v>1.6864002151975481</v>
      </c>
      <c r="D519" s="710">
        <f t="shared" si="124"/>
        <v>1443.9595789409209</v>
      </c>
      <c r="E519" s="710">
        <f t="shared" si="125"/>
        <v>641.11676617579099</v>
      </c>
      <c r="F519" s="710">
        <f t="shared" si="126"/>
        <v>364.50187412767474</v>
      </c>
      <c r="G519" s="710">
        <f t="shared" si="127"/>
        <v>307.32888491317618</v>
      </c>
      <c r="H519" s="717">
        <f t="shared" si="128"/>
        <v>298.16318136801482</v>
      </c>
      <c r="I519" s="710">
        <f t="shared" si="129"/>
        <v>298.14611386346888</v>
      </c>
      <c r="J519" s="710">
        <f t="shared" si="130"/>
        <v>298.1342202057271</v>
      </c>
      <c r="K519" s="710">
        <f t="shared" si="131"/>
        <v>298.12719911166738</v>
      </c>
      <c r="L519" s="710">
        <f t="shared" si="132"/>
        <v>298.12487119262994</v>
      </c>
      <c r="N519" s="580">
        <v>445</v>
      </c>
      <c r="O519" s="710">
        <f t="shared" si="133"/>
        <v>1.6864002151975481</v>
      </c>
      <c r="P519" s="710">
        <f t="shared" si="134"/>
        <v>832.67494998602558</v>
      </c>
      <c r="Q519" s="710">
        <f t="shared" si="135"/>
        <v>819.96623244359046</v>
      </c>
      <c r="R519" s="710">
        <f t="shared" si="136"/>
        <v>810.83300241266534</v>
      </c>
      <c r="S519" s="710">
        <f t="shared" si="137"/>
        <v>805.31789116434868</v>
      </c>
      <c r="T519" s="710">
        <f t="shared" si="138"/>
        <v>803.44642624625646</v>
      </c>
    </row>
    <row r="520" spans="2:20">
      <c r="B520" s="580">
        <v>446</v>
      </c>
      <c r="C520" s="710">
        <f t="shared" si="123"/>
        <v>1.6901898786024865</v>
      </c>
      <c r="D520" s="710">
        <f t="shared" si="124"/>
        <v>1444.0657450663355</v>
      </c>
      <c r="E520" s="710">
        <f t="shared" si="125"/>
        <v>641.73472044124412</v>
      </c>
      <c r="F520" s="710">
        <f t="shared" si="126"/>
        <v>364.7595667633874</v>
      </c>
      <c r="G520" s="710">
        <f t="shared" si="127"/>
        <v>307.38526030829348</v>
      </c>
      <c r="H520" s="717">
        <f t="shared" si="128"/>
        <v>298.16455507893437</v>
      </c>
      <c r="I520" s="710">
        <f t="shared" si="129"/>
        <v>298.14738283901772</v>
      </c>
      <c r="J520" s="710">
        <f t="shared" si="130"/>
        <v>298.13541528637148</v>
      </c>
      <c r="K520" s="710">
        <f t="shared" si="131"/>
        <v>298.12835019413563</v>
      </c>
      <c r="L520" s="710">
        <f t="shared" si="132"/>
        <v>298.12600760473703</v>
      </c>
      <c r="N520" s="580">
        <v>446</v>
      </c>
      <c r="O520" s="710">
        <f t="shared" si="133"/>
        <v>1.6901898786024865</v>
      </c>
      <c r="P520" s="710">
        <f t="shared" si="134"/>
        <v>833.53729861813747</v>
      </c>
      <c r="Q520" s="710">
        <f t="shared" si="135"/>
        <v>820.84318268952234</v>
      </c>
      <c r="R520" s="710">
        <f t="shared" si="136"/>
        <v>811.7204087162828</v>
      </c>
      <c r="S520" s="710">
        <f t="shared" si="137"/>
        <v>806.21155854120093</v>
      </c>
      <c r="T520" s="710">
        <f t="shared" si="138"/>
        <v>804.34213011428403</v>
      </c>
    </row>
    <row r="521" spans="2:20">
      <c r="B521" s="580">
        <v>447</v>
      </c>
      <c r="C521" s="710">
        <f t="shared" si="123"/>
        <v>1.6939795420074246</v>
      </c>
      <c r="D521" s="710">
        <f t="shared" si="124"/>
        <v>1444.1715857784441</v>
      </c>
      <c r="E521" s="710">
        <f t="shared" si="125"/>
        <v>642.35165065066815</v>
      </c>
      <c r="F521" s="710">
        <f t="shared" si="126"/>
        <v>365.01744604895157</v>
      </c>
      <c r="G521" s="710">
        <f t="shared" si="127"/>
        <v>307.44180752310837</v>
      </c>
      <c r="H521" s="717">
        <f t="shared" si="128"/>
        <v>298.16593667638767</v>
      </c>
      <c r="I521" s="710">
        <f t="shared" si="129"/>
        <v>298.14865937872514</v>
      </c>
      <c r="J521" s="710">
        <f t="shared" si="130"/>
        <v>298.13661769970633</v>
      </c>
      <c r="K521" s="710">
        <f t="shared" si="131"/>
        <v>298.12950846975849</v>
      </c>
      <c r="L521" s="710">
        <f t="shared" si="132"/>
        <v>298.12715116299404</v>
      </c>
      <c r="N521" s="580">
        <v>447</v>
      </c>
      <c r="O521" s="710">
        <f t="shared" si="133"/>
        <v>1.6939795420074246</v>
      </c>
      <c r="P521" s="710">
        <f t="shared" si="134"/>
        <v>834.39864741046529</v>
      </c>
      <c r="Q521" s="710">
        <f t="shared" si="135"/>
        <v>821.71911616600403</v>
      </c>
      <c r="R521" s="710">
        <f t="shared" si="136"/>
        <v>812.60678612729907</v>
      </c>
      <c r="S521" s="710">
        <f t="shared" si="137"/>
        <v>807.10418976612596</v>
      </c>
      <c r="T521" s="710">
        <f t="shared" si="138"/>
        <v>805.23679546919891</v>
      </c>
    </row>
    <row r="522" spans="2:20">
      <c r="B522" s="580">
        <v>448</v>
      </c>
      <c r="C522" s="710">
        <f t="shared" si="123"/>
        <v>1.697769205412363</v>
      </c>
      <c r="D522" s="710">
        <f t="shared" si="124"/>
        <v>1444.2771041181115</v>
      </c>
      <c r="E522" s="710">
        <f t="shared" si="125"/>
        <v>642.96755904622853</v>
      </c>
      <c r="F522" s="710">
        <f t="shared" si="126"/>
        <v>365.27551054520899</v>
      </c>
      <c r="G522" s="710">
        <f t="shared" si="127"/>
        <v>307.4985263825277</v>
      </c>
      <c r="H522" s="717">
        <f t="shared" si="128"/>
        <v>298.16732618230776</v>
      </c>
      <c r="I522" s="710">
        <f t="shared" si="129"/>
        <v>298.14994350488769</v>
      </c>
      <c r="J522" s="710">
        <f t="shared" si="130"/>
        <v>298.13782746827968</v>
      </c>
      <c r="K522" s="710">
        <f t="shared" si="131"/>
        <v>298.13067396123085</v>
      </c>
      <c r="L522" s="710">
        <f t="shared" si="132"/>
        <v>298.12830189014289</v>
      </c>
      <c r="N522" s="580">
        <v>448</v>
      </c>
      <c r="O522" s="710">
        <f t="shared" si="133"/>
        <v>1.697769205412363</v>
      </c>
      <c r="P522" s="710">
        <f t="shared" si="134"/>
        <v>835.25899752226121</v>
      </c>
      <c r="Q522" s="710">
        <f t="shared" si="135"/>
        <v>822.59403405191654</v>
      </c>
      <c r="R522" s="710">
        <f t="shared" si="136"/>
        <v>813.49213583865173</v>
      </c>
      <c r="S522" s="710">
        <f t="shared" si="137"/>
        <v>807.99578604047747</v>
      </c>
      <c r="T522" s="710">
        <f t="shared" si="138"/>
        <v>806.13042351509273</v>
      </c>
    </row>
    <row r="523" spans="2:20">
      <c r="B523" s="580">
        <v>449</v>
      </c>
      <c r="C523" s="710">
        <f t="shared" ref="C523:C586" si="139">$C$73*B523</f>
        <v>1.7015588688173013</v>
      </c>
      <c r="D523" s="710">
        <f t="shared" ref="D523:D586" si="140">(1-2*FoAb-2*FoAb*BiCombAb)*D522+2*FoAb*E522+2*FoAb*BiCombAb*Tcomb</f>
        <v>1444.3823030805777</v>
      </c>
      <c r="E523" s="710">
        <f t="shared" ref="E523:E586" si="141">FoAb*D522+(1-2*FoAb)*E522+FoAb*F522</f>
        <v>643.58244786670571</v>
      </c>
      <c r="F523" s="710">
        <f t="shared" ref="F523:F586" si="142">FoAb*E522+(1-2*FoAb)*F522+FoAb*G522</f>
        <v>365.53375881880896</v>
      </c>
      <c r="G523" s="710">
        <f t="shared" ref="G523:G586" si="143">FoAb*F522+(1-2*FoAb)*G522+FoAb*H522</f>
        <v>307.55541671020558</v>
      </c>
      <c r="H523" s="717">
        <f t="shared" ref="H523:H586" si="144">_FoN1*G522+(1-_FoN1-_FoN2)*H522+_FoN2*I522</f>
        <v>298.16872361859765</v>
      </c>
      <c r="I523" s="710">
        <f t="shared" ref="I523:I586" si="145">FoCase*H522+(1-2*FoCase)*I522+FoCase*J522</f>
        <v>298.15123523977434</v>
      </c>
      <c r="J523" s="710">
        <f t="shared" ref="J523:J586" si="146">FoCase*I522+(1-2*FoCase)*J522+FoCase*K522</f>
        <v>298.13904461461379</v>
      </c>
      <c r="K523" s="710">
        <f t="shared" ref="K523:K586" si="147">FoCase*J522+(1-2*FoCase)*K522+FoCase*L522</f>
        <v>298.13184669122313</v>
      </c>
      <c r="L523" s="710">
        <f t="shared" ref="L523:L586" si="148">(1-2*FoCase-2*FoCase*BiAtmCase)*L522+2*FoCase*K522+2*FoCase*BiAtmCase*Tatm</f>
        <v>298.12945980890146</v>
      </c>
      <c r="N523" s="580">
        <v>449</v>
      </c>
      <c r="O523" s="710">
        <f t="shared" ref="O523:O586" si="149">$O$73*N523</f>
        <v>1.7015588688173013</v>
      </c>
      <c r="P523" s="710">
        <f t="shared" ref="P523:P586" si="150">(1-2*FoCase-2*FoCase*BiCombCase)*P522+2*FoCase*Q522+2*FoCase*BiCombCase*Tcomb</f>
        <v>836.11835011143341</v>
      </c>
      <c r="Q523" s="710">
        <f t="shared" ref="Q523:Q586" si="151">FoCase*P522+(1-2*FoCase)*Q522+FoCase*R522</f>
        <v>823.46793752477424</v>
      </c>
      <c r="R523" s="710">
        <f t="shared" ref="R523:R586" si="152">FoCase*Q522+(1-2*FoCase)*R522+FoCase*S522</f>
        <v>814.37645904189446</v>
      </c>
      <c r="S523" s="710">
        <f t="shared" ref="S523:S586" si="153">FoCase*R522+(1-2*FoCase)*S522+FoCase*T522</f>
        <v>808.88634856421675</v>
      </c>
      <c r="T523" s="710">
        <f t="shared" ref="T523:T586" si="154">(1-2*FoCase-2*FoCase*BiAtmCase)*T522+2*FoCase*S522+2*FoCase*BiAtmCase*Tatm</f>
        <v>807.02301545466094</v>
      </c>
    </row>
    <row r="524" spans="2:20">
      <c r="B524" s="580">
        <v>450</v>
      </c>
      <c r="C524" s="710">
        <f t="shared" si="139"/>
        <v>1.7053485322222397</v>
      </c>
      <c r="D524" s="710">
        <f t="shared" si="140"/>
        <v>1444.4871856162133</v>
      </c>
      <c r="E524" s="710">
        <f t="shared" si="141"/>
        <v>644.19631934745632</v>
      </c>
      <c r="F524" s="710">
        <f t="shared" si="142"/>
        <v>365.79218944218894</v>
      </c>
      <c r="G524" s="710">
        <f t="shared" si="143"/>
        <v>307.61247832855247</v>
      </c>
      <c r="H524" s="717">
        <f t="shared" si="144"/>
        <v>298.17012900713007</v>
      </c>
      <c r="I524" s="710">
        <f t="shared" si="145"/>
        <v>298.15253460562656</v>
      </c>
      <c r="J524" s="710">
        <f t="shared" si="146"/>
        <v>298.1402691612052</v>
      </c>
      <c r="K524" s="710">
        <f t="shared" si="147"/>
        <v>298.133026682381</v>
      </c>
      <c r="L524" s="710">
        <f t="shared" si="148"/>
        <v>298.13062494196339</v>
      </c>
      <c r="N524" s="580">
        <v>450</v>
      </c>
      <c r="O524" s="710">
        <f t="shared" si="149"/>
        <v>1.7053485322222397</v>
      </c>
      <c r="P524" s="710">
        <f t="shared" si="150"/>
        <v>836.97670633454743</v>
      </c>
      <c r="Q524" s="710">
        <f t="shared" si="151"/>
        <v>824.34082776072603</v>
      </c>
      <c r="R524" s="710">
        <f t="shared" si="152"/>
        <v>815.2597569272001</v>
      </c>
      <c r="S524" s="710">
        <f t="shared" si="153"/>
        <v>809.77587853591331</v>
      </c>
      <c r="T524" s="710">
        <f t="shared" si="154"/>
        <v>807.91457248920472</v>
      </c>
    </row>
    <row r="525" spans="2:20">
      <c r="B525" s="580">
        <v>451</v>
      </c>
      <c r="C525" s="710">
        <f t="shared" si="139"/>
        <v>1.7091381956271778</v>
      </c>
      <c r="D525" s="710">
        <f t="shared" si="140"/>
        <v>1444.5917546312635</v>
      </c>
      <c r="E525" s="710">
        <f t="shared" si="141"/>
        <v>644.80917572037515</v>
      </c>
      <c r="F525" s="710">
        <f t="shared" si="142"/>
        <v>366.05080099355581</v>
      </c>
      <c r="G525" s="710">
        <f t="shared" si="143"/>
        <v>307.66971105874546</v>
      </c>
      <c r="H525" s="717">
        <f t="shared" si="144"/>
        <v>298.17154236974756</v>
      </c>
      <c r="I525" s="710">
        <f t="shared" si="145"/>
        <v>298.15384162465784</v>
      </c>
      <c r="J525" s="710">
        <f t="shared" si="146"/>
        <v>298.14150113052449</v>
      </c>
      <c r="K525" s="710">
        <f t="shared" si="147"/>
        <v>298.1342139573253</v>
      </c>
      <c r="L525" s="710">
        <f t="shared" si="148"/>
        <v>298.13179731199767</v>
      </c>
      <c r="N525" s="580">
        <v>451</v>
      </c>
      <c r="O525" s="710">
        <f t="shared" si="149"/>
        <v>1.7091381956271778</v>
      </c>
      <c r="P525" s="710">
        <f t="shared" si="150"/>
        <v>837.83406734682796</v>
      </c>
      <c r="Q525" s="710">
        <f t="shared" si="151"/>
        <v>825.21270593455756</v>
      </c>
      <c r="R525" s="710">
        <f t="shared" si="152"/>
        <v>816.14203068336099</v>
      </c>
      <c r="S525" s="710">
        <f t="shared" si="153"/>
        <v>810.66437715274731</v>
      </c>
      <c r="T525" s="710">
        <f t="shared" si="154"/>
        <v>808.80509581863237</v>
      </c>
    </row>
    <row r="526" spans="2:20">
      <c r="B526" s="580">
        <v>452</v>
      </c>
      <c r="C526" s="710">
        <f t="shared" si="139"/>
        <v>1.7129278590321162</v>
      </c>
      <c r="D526" s="710">
        <f t="shared" si="140"/>
        <v>1444.6960129885772</v>
      </c>
      <c r="E526" s="710">
        <f t="shared" si="141"/>
        <v>645.42101921385836</v>
      </c>
      <c r="F526" s="710">
        <f t="shared" si="142"/>
        <v>366.30959205686662</v>
      </c>
      <c r="G526" s="710">
        <f t="shared" si="143"/>
        <v>307.72711472073757</v>
      </c>
      <c r="H526" s="717">
        <f t="shared" si="144"/>
        <v>298.172963728262</v>
      </c>
      <c r="I526" s="710">
        <f t="shared" si="145"/>
        <v>298.15515631905384</v>
      </c>
      <c r="J526" s="710">
        <f t="shared" si="146"/>
        <v>298.14274054501595</v>
      </c>
      <c r="K526" s="710">
        <f t="shared" si="147"/>
        <v>298.13540853865186</v>
      </c>
      <c r="L526" s="710">
        <f t="shared" si="148"/>
        <v>298.13297694164868</v>
      </c>
      <c r="N526" s="580">
        <v>452</v>
      </c>
      <c r="O526" s="710">
        <f t="shared" si="149"/>
        <v>1.7129278590321162</v>
      </c>
      <c r="P526" s="710">
        <f t="shared" si="150"/>
        <v>838.6904343021605</v>
      </c>
      <c r="Q526" s="710">
        <f t="shared" si="151"/>
        <v>826.08357321969197</v>
      </c>
      <c r="R526" s="710">
        <f t="shared" si="152"/>
        <v>817.02328149779134</v>
      </c>
      <c r="S526" s="710">
        <f t="shared" si="153"/>
        <v>811.55184561051101</v>
      </c>
      <c r="T526" s="710">
        <f t="shared" si="154"/>
        <v>809.69458664146066</v>
      </c>
    </row>
    <row r="527" spans="2:20">
      <c r="B527" s="580">
        <v>453</v>
      </c>
      <c r="C527" s="710">
        <f t="shared" si="139"/>
        <v>1.7167175224370546</v>
      </c>
      <c r="D527" s="710">
        <f t="shared" si="140"/>
        <v>1444.7999635083256</v>
      </c>
      <c r="E527" s="710">
        <f t="shared" si="141"/>
        <v>646.03185205276736</v>
      </c>
      <c r="F527" s="710">
        <f t="shared" si="142"/>
        <v>366.56856122180943</v>
      </c>
      <c r="G527" s="710">
        <f t="shared" si="143"/>
        <v>307.78468913326742</v>
      </c>
      <c r="H527" s="717">
        <f t="shared" si="144"/>
        <v>298.17439310445485</v>
      </c>
      <c r="I527" s="710">
        <f t="shared" si="145"/>
        <v>298.15647871097195</v>
      </c>
      <c r="J527" s="710">
        <f t="shared" si="146"/>
        <v>298.14398742709773</v>
      </c>
      <c r="K527" s="710">
        <f t="shared" si="147"/>
        <v>298.13661044893132</v>
      </c>
      <c r="L527" s="710">
        <f t="shared" si="148"/>
        <v>298.13416385353611</v>
      </c>
      <c r="N527" s="580">
        <v>453</v>
      </c>
      <c r="O527" s="710">
        <f t="shared" si="149"/>
        <v>1.7167175224370546</v>
      </c>
      <c r="P527" s="710">
        <f t="shared" si="150"/>
        <v>839.54580835309218</v>
      </c>
      <c r="Q527" s="710">
        <f t="shared" si="151"/>
        <v>826.95343078819212</v>
      </c>
      <c r="R527" s="710">
        <f t="shared" si="152"/>
        <v>817.903510556529</v>
      </c>
      <c r="S527" s="710">
        <f t="shared" si="153"/>
        <v>812.4382851036097</v>
      </c>
      <c r="T527" s="710">
        <f t="shared" si="154"/>
        <v>810.58304615481723</v>
      </c>
    </row>
    <row r="528" spans="2:20">
      <c r="B528" s="580">
        <v>454</v>
      </c>
      <c r="C528" s="710">
        <f t="shared" si="139"/>
        <v>1.7205071858419929</v>
      </c>
      <c r="D528" s="710">
        <f t="shared" si="140"/>
        <v>1444.9036089687077</v>
      </c>
      <c r="E528" s="710">
        <f t="shared" si="141"/>
        <v>646.64167645839382</v>
      </c>
      <c r="F528" s="710">
        <f t="shared" si="142"/>
        <v>366.82770708378462</v>
      </c>
      <c r="G528" s="710">
        <f t="shared" si="143"/>
        <v>307.84243411386876</v>
      </c>
      <c r="H528" s="717">
        <f t="shared" si="144"/>
        <v>298.17583052007666</v>
      </c>
      <c r="I528" s="710">
        <f t="shared" si="145"/>
        <v>298.15780882254126</v>
      </c>
      <c r="J528" s="710">
        <f t="shared" si="146"/>
        <v>298.14524179916134</v>
      </c>
      <c r="K528" s="710">
        <f t="shared" si="147"/>
        <v>298.13781971070881</v>
      </c>
      <c r="L528" s="710">
        <f t="shared" si="148"/>
        <v>298.13535807025454</v>
      </c>
      <c r="N528" s="580">
        <v>454</v>
      </c>
      <c r="O528" s="710">
        <f t="shared" si="149"/>
        <v>1.7205071858419929</v>
      </c>
      <c r="P528" s="710">
        <f t="shared" si="150"/>
        <v>840.40019065083425</v>
      </c>
      <c r="Q528" s="710">
        <f t="shared" si="151"/>
        <v>827.82227981076187</v>
      </c>
      <c r="R528" s="710">
        <f t="shared" si="152"/>
        <v>818.78271904423605</v>
      </c>
      <c r="S528" s="710">
        <f t="shared" si="153"/>
        <v>813.32369682506419</v>
      </c>
      <c r="T528" s="710">
        <f t="shared" si="154"/>
        <v>811.47047555444135</v>
      </c>
    </row>
    <row r="529" spans="2:20">
      <c r="B529" s="580">
        <v>455</v>
      </c>
      <c r="C529" s="710">
        <f t="shared" si="139"/>
        <v>1.7242968492469313</v>
      </c>
      <c r="D529" s="710">
        <f t="shared" si="140"/>
        <v>1445.0069521066453</v>
      </c>
      <c r="E529" s="710">
        <f t="shared" si="141"/>
        <v>647.25049464842562</v>
      </c>
      <c r="F529" s="710">
        <f t="shared" si="142"/>
        <v>367.08702824388536</v>
      </c>
      <c r="G529" s="710">
        <f t="shared" si="143"/>
        <v>307.90034947888</v>
      </c>
      <c r="H529" s="717">
        <f t="shared" si="144"/>
        <v>298.17727599684724</v>
      </c>
      <c r="I529" s="710">
        <f t="shared" si="145"/>
        <v>298.15914667586242</v>
      </c>
      <c r="J529" s="710">
        <f t="shared" si="146"/>
        <v>298.14650368357161</v>
      </c>
      <c r="K529" s="710">
        <f t="shared" si="147"/>
        <v>298.13903634650404</v>
      </c>
      <c r="L529" s="710">
        <f t="shared" si="148"/>
        <v>298.1365596143732</v>
      </c>
      <c r="N529" s="580">
        <v>455</v>
      </c>
      <c r="O529" s="710">
        <f t="shared" si="149"/>
        <v>1.7242968492469313</v>
      </c>
      <c r="P529" s="710">
        <f t="shared" si="150"/>
        <v>841.253582345263</v>
      </c>
      <c r="Q529" s="710">
        <f t="shared" si="151"/>
        <v>828.69012145674753</v>
      </c>
      <c r="R529" s="710">
        <f t="shared" si="152"/>
        <v>819.66090814420158</v>
      </c>
      <c r="S529" s="710">
        <f t="shared" si="153"/>
        <v>814.20808196651205</v>
      </c>
      <c r="T529" s="710">
        <f t="shared" si="154"/>
        <v>812.35687603468602</v>
      </c>
    </row>
    <row r="530" spans="2:20">
      <c r="B530" s="580">
        <v>456</v>
      </c>
      <c r="C530" s="710">
        <f t="shared" si="139"/>
        <v>1.7280865126518694</v>
      </c>
      <c r="D530" s="710">
        <f t="shared" si="140"/>
        <v>1445.1099956184644</v>
      </c>
      <c r="E530" s="710">
        <f t="shared" si="141"/>
        <v>647.85830883691335</v>
      </c>
      <c r="F530" s="710">
        <f t="shared" si="142"/>
        <v>367.34652330887906</v>
      </c>
      <c r="G530" s="710">
        <f t="shared" si="143"/>
        <v>307.95843504345368</v>
      </c>
      <c r="H530" s="717">
        <f t="shared" si="144"/>
        <v>298.17872955645527</v>
      </c>
      <c r="I530" s="710">
        <f t="shared" si="145"/>
        <v>298.16049229300745</v>
      </c>
      <c r="J530" s="710">
        <f t="shared" si="146"/>
        <v>298.14777310266652</v>
      </c>
      <c r="K530" s="710">
        <f t="shared" si="147"/>
        <v>298.14026037881081</v>
      </c>
      <c r="L530" s="710">
        <f t="shared" si="148"/>
        <v>298.13776850843618</v>
      </c>
      <c r="N530" s="580">
        <v>456</v>
      </c>
      <c r="O530" s="710">
        <f t="shared" si="149"/>
        <v>1.7280865126518694</v>
      </c>
      <c r="P530" s="710">
        <f t="shared" si="150"/>
        <v>842.10598458492166</v>
      </c>
      <c r="Q530" s="710">
        <f t="shared" si="151"/>
        <v>829.55695689413994</v>
      </c>
      <c r="R530" s="710">
        <f t="shared" si="152"/>
        <v>820.53807903834229</v>
      </c>
      <c r="S530" s="710">
        <f t="shared" si="153"/>
        <v>815.09144171820913</v>
      </c>
      <c r="T530" s="710">
        <f t="shared" si="154"/>
        <v>813.24224878851942</v>
      </c>
    </row>
    <row r="531" spans="2:20">
      <c r="B531" s="580">
        <v>457</v>
      </c>
      <c r="C531" s="710">
        <f t="shared" si="139"/>
        <v>1.7318761760568078</v>
      </c>
      <c r="D531" s="710">
        <f t="shared" si="140"/>
        <v>1445.212742160566</v>
      </c>
      <c r="E531" s="710">
        <f t="shared" si="141"/>
        <v>648.46512123423793</v>
      </c>
      <c r="F531" s="710">
        <f t="shared" si="142"/>
        <v>367.60619089118831</v>
      </c>
      <c r="G531" s="710">
        <f t="shared" si="143"/>
        <v>308.01669062156589</v>
      </c>
      <c r="H531" s="717">
        <f t="shared" si="144"/>
        <v>298.18019122055841</v>
      </c>
      <c r="I531" s="710">
        <f t="shared" si="145"/>
        <v>298.16184569601967</v>
      </c>
      <c r="J531" s="710">
        <f t="shared" si="146"/>
        <v>298.14905007875717</v>
      </c>
      <c r="K531" s="710">
        <f t="shared" si="147"/>
        <v>298.14149183009704</v>
      </c>
      <c r="L531" s="710">
        <f t="shared" si="148"/>
        <v>298.13898477496178</v>
      </c>
      <c r="N531" s="580">
        <v>457</v>
      </c>
      <c r="O531" s="710">
        <f t="shared" si="149"/>
        <v>1.7318761760568078</v>
      </c>
      <c r="P531" s="710">
        <f t="shared" si="150"/>
        <v>842.9573985170216</v>
      </c>
      <c r="Q531" s="710">
        <f t="shared" si="151"/>
        <v>830.42278728957558</v>
      </c>
      <c r="R531" s="710">
        <f t="shared" si="152"/>
        <v>821.41423290720479</v>
      </c>
      <c r="S531" s="710">
        <f t="shared" si="153"/>
        <v>815.9737772690313</v>
      </c>
      <c r="T531" s="710">
        <f t="shared" si="154"/>
        <v>814.12659500752682</v>
      </c>
    </row>
    <row r="532" spans="2:20">
      <c r="B532" s="580">
        <v>458</v>
      </c>
      <c r="C532" s="710">
        <f t="shared" si="139"/>
        <v>1.7356658394617461</v>
      </c>
      <c r="D532" s="710">
        <f t="shared" si="140"/>
        <v>1445.3151943500868</v>
      </c>
      <c r="E532" s="710">
        <f t="shared" si="141"/>
        <v>649.07093404707871</v>
      </c>
      <c r="F532" s="710">
        <f t="shared" si="142"/>
        <v>367.8660296088716</v>
      </c>
      <c r="G532" s="710">
        <f t="shared" si="143"/>
        <v>308.07511602602551</v>
      </c>
      <c r="H532" s="717">
        <f t="shared" si="144"/>
        <v>298.18166101078288</v>
      </c>
      <c r="I532" s="710">
        <f t="shared" si="145"/>
        <v>298.16320690691327</v>
      </c>
      <c r="J532" s="710">
        <f t="shared" si="146"/>
        <v>298.15033463412732</v>
      </c>
      <c r="K532" s="710">
        <f t="shared" si="147"/>
        <v>298.14273072280457</v>
      </c>
      <c r="L532" s="710">
        <f t="shared" si="148"/>
        <v>298.14020843644261</v>
      </c>
      <c r="N532" s="580">
        <v>458</v>
      </c>
      <c r="O532" s="710">
        <f t="shared" si="149"/>
        <v>1.7356658394617461</v>
      </c>
      <c r="P532" s="710">
        <f t="shared" si="150"/>
        <v>843.80782528744419</v>
      </c>
      <c r="Q532" s="710">
        <f t="shared" si="151"/>
        <v>831.28761380833828</v>
      </c>
      <c r="R532" s="710">
        <f t="shared" si="152"/>
        <v>822.28937092996694</v>
      </c>
      <c r="S532" s="710">
        <f t="shared" si="153"/>
        <v>816.85508980647603</v>
      </c>
      <c r="T532" s="710">
        <f t="shared" si="154"/>
        <v>815.00991588191152</v>
      </c>
    </row>
    <row r="533" spans="2:20">
      <c r="B533" s="580">
        <v>459</v>
      </c>
      <c r="C533" s="710">
        <f t="shared" si="139"/>
        <v>1.7394555028666845</v>
      </c>
      <c r="D533" s="710">
        <f t="shared" si="140"/>
        <v>1445.4173547655464</v>
      </c>
      <c r="E533" s="710">
        <f t="shared" si="141"/>
        <v>649.67574947838307</v>
      </c>
      <c r="F533" s="710">
        <f t="shared" si="142"/>
        <v>368.12603808560476</v>
      </c>
      <c r="G533" s="710">
        <f t="shared" si="143"/>
        <v>308.13371106848371</v>
      </c>
      <c r="H533" s="717">
        <f t="shared" si="144"/>
        <v>298.18313894872352</v>
      </c>
      <c r="I533" s="710">
        <f t="shared" si="145"/>
        <v>298.16457594767371</v>
      </c>
      <c r="J533" s="710">
        <f t="shared" si="146"/>
        <v>298.15162679103344</v>
      </c>
      <c r="K533" s="710">
        <f t="shared" si="147"/>
        <v>298.14397707934887</v>
      </c>
      <c r="L533" s="710">
        <f t="shared" si="148"/>
        <v>298.14143951534544</v>
      </c>
      <c r="N533" s="580">
        <v>459</v>
      </c>
      <c r="O533" s="710">
        <f t="shared" si="149"/>
        <v>1.7394555028666845</v>
      </c>
      <c r="P533" s="710">
        <f t="shared" si="150"/>
        <v>844.65726604074223</v>
      </c>
      <c r="Q533" s="710">
        <f t="shared" si="151"/>
        <v>832.15143761436093</v>
      </c>
      <c r="R533" s="710">
        <f t="shared" si="152"/>
        <v>823.16349428443914</v>
      </c>
      <c r="S533" s="710">
        <f t="shared" si="153"/>
        <v>817.73538051666378</v>
      </c>
      <c r="T533" s="710">
        <f t="shared" si="154"/>
        <v>815.89221260049726</v>
      </c>
    </row>
    <row r="534" spans="2:20">
      <c r="B534" s="580">
        <v>460</v>
      </c>
      <c r="C534" s="710">
        <f t="shared" si="139"/>
        <v>1.7432451662716226</v>
      </c>
      <c r="D534" s="710">
        <f t="shared" si="140"/>
        <v>1445.5192259474852</v>
      </c>
      <c r="E534" s="710">
        <f t="shared" si="141"/>
        <v>650.27956972733625</v>
      </c>
      <c r="F534" s="710">
        <f t="shared" si="142"/>
        <v>368.38621495066167</v>
      </c>
      <c r="G534" s="710">
        <f t="shared" si="143"/>
        <v>308.1924755594431</v>
      </c>
      <c r="H534" s="717">
        <f t="shared" si="144"/>
        <v>298.18462505594374</v>
      </c>
      <c r="I534" s="710">
        <f t="shared" si="145"/>
        <v>298.16595284025681</v>
      </c>
      <c r="J534" s="710">
        <f t="shared" si="146"/>
        <v>298.15292657170448</v>
      </c>
      <c r="K534" s="710">
        <f t="shared" si="147"/>
        <v>298.14523092211903</v>
      </c>
      <c r="L534" s="710">
        <f t="shared" si="148"/>
        <v>298.14267803411087</v>
      </c>
      <c r="N534" s="580">
        <v>460</v>
      </c>
      <c r="O534" s="710">
        <f t="shared" si="149"/>
        <v>1.7432451662716226</v>
      </c>
      <c r="P534" s="710">
        <f t="shared" si="150"/>
        <v>845.50572192014158</v>
      </c>
      <c r="Q534" s="710">
        <f t="shared" si="151"/>
        <v>833.01425987022662</v>
      </c>
      <c r="R534" s="710">
        <f t="shared" si="152"/>
        <v>824.03660414706644</v>
      </c>
      <c r="S534" s="710">
        <f t="shared" si="153"/>
        <v>818.6146505843401</v>
      </c>
      <c r="T534" s="710">
        <f t="shared" si="154"/>
        <v>816.77348635072906</v>
      </c>
    </row>
    <row r="535" spans="2:20">
      <c r="B535" s="580">
        <v>461</v>
      </c>
      <c r="C535" s="710">
        <f t="shared" si="139"/>
        <v>1.747034829676561</v>
      </c>
      <c r="D535" s="710">
        <f t="shared" si="140"/>
        <v>1445.6208103990914</v>
      </c>
      <c r="E535" s="710">
        <f t="shared" si="141"/>
        <v>650.88239698933205</v>
      </c>
      <c r="F535" s="710">
        <f t="shared" si="142"/>
        <v>368.64655883889566</v>
      </c>
      <c r="G535" s="710">
        <f t="shared" si="143"/>
        <v>308.25140930826711</v>
      </c>
      <c r="H535" s="717">
        <f t="shared" si="144"/>
        <v>298.18611935397513</v>
      </c>
      <c r="I535" s="710">
        <f t="shared" si="145"/>
        <v>298.16733760658929</v>
      </c>
      <c r="J535" s="710">
        <f t="shared" si="146"/>
        <v>298.15423399834179</v>
      </c>
      <c r="K535" s="710">
        <f t="shared" si="147"/>
        <v>298.14649227347752</v>
      </c>
      <c r="L535" s="710">
        <f t="shared" si="148"/>
        <v>298.14392401515323</v>
      </c>
      <c r="N535" s="580">
        <v>461</v>
      </c>
      <c r="O535" s="710">
        <f t="shared" si="149"/>
        <v>1.747034829676561</v>
      </c>
      <c r="P535" s="710">
        <f t="shared" si="150"/>
        <v>846.35319406754229</v>
      </c>
      <c r="Q535" s="710">
        <f t="shared" si="151"/>
        <v>833.87608173717058</v>
      </c>
      <c r="R535" s="710">
        <f t="shared" si="152"/>
        <v>824.90870169292998</v>
      </c>
      <c r="S535" s="710">
        <f t="shared" si="153"/>
        <v>819.49290119287662</v>
      </c>
      <c r="T535" s="710">
        <f t="shared" si="154"/>
        <v>817.65373831867521</v>
      </c>
    </row>
    <row r="536" spans="2:20">
      <c r="B536" s="580">
        <v>462</v>
      </c>
      <c r="C536" s="710">
        <f t="shared" si="139"/>
        <v>1.7508244930814993</v>
      </c>
      <c r="D536" s="710">
        <f t="shared" si="140"/>
        <v>1445.7221105868168</v>
      </c>
      <c r="E536" s="710">
        <f t="shared" si="141"/>
        <v>651.4842334559446</v>
      </c>
      <c r="F536" s="710">
        <f t="shared" si="142"/>
        <v>368.90706839072044</v>
      </c>
      <c r="G536" s="710">
        <f t="shared" si="143"/>
        <v>308.31051212318897</v>
      </c>
      <c r="H536" s="717">
        <f t="shared" si="144"/>
        <v>298.18762186431752</v>
      </c>
      <c r="I536" s="710">
        <f t="shared" si="145"/>
        <v>298.16873026856831</v>
      </c>
      <c r="J536" s="710">
        <f t="shared" si="146"/>
        <v>298.15554909311879</v>
      </c>
      <c r="K536" s="710">
        <f t="shared" si="147"/>
        <v>298.14776115576001</v>
      </c>
      <c r="L536" s="710">
        <f t="shared" si="148"/>
        <v>298.14517748086047</v>
      </c>
      <c r="N536" s="580">
        <v>462</v>
      </c>
      <c r="O536" s="710">
        <f t="shared" si="149"/>
        <v>1.7508244930814993</v>
      </c>
      <c r="P536" s="710">
        <f t="shared" si="150"/>
        <v>847.19968362352063</v>
      </c>
      <c r="Q536" s="710">
        <f t="shared" si="151"/>
        <v>834.73690437508219</v>
      </c>
      <c r="R536" s="710">
        <f t="shared" si="152"/>
        <v>825.77978809574802</v>
      </c>
      <c r="S536" s="710">
        <f t="shared" si="153"/>
        <v>820.370133524273</v>
      </c>
      <c r="T536" s="710">
        <f t="shared" si="154"/>
        <v>818.53296968902919</v>
      </c>
    </row>
    <row r="537" spans="2:20">
      <c r="B537" s="580">
        <v>463</v>
      </c>
      <c r="C537" s="710">
        <f t="shared" si="139"/>
        <v>1.7546141564864377</v>
      </c>
      <c r="D537" s="710">
        <f t="shared" si="140"/>
        <v>1445.8231289409832</v>
      </c>
      <c r="E537" s="710">
        <f t="shared" si="141"/>
        <v>652.08508131490066</v>
      </c>
      <c r="F537" s="710">
        <f t="shared" si="142"/>
        <v>369.16774225209122</v>
      </c>
      <c r="G537" s="710">
        <f t="shared" si="143"/>
        <v>308.36978381132104</v>
      </c>
      <c r="H537" s="717">
        <f t="shared" si="144"/>
        <v>298.18913260843874</v>
      </c>
      <c r="I537" s="710">
        <f t="shared" si="145"/>
        <v>298.17013084806132</v>
      </c>
      <c r="J537" s="710">
        <f t="shared" si="146"/>
        <v>298.15687187818088</v>
      </c>
      <c r="K537" s="710">
        <f t="shared" si="147"/>
        <v>298.14903759127509</v>
      </c>
      <c r="L537" s="710">
        <f t="shared" si="148"/>
        <v>298.14643845359376</v>
      </c>
      <c r="N537" s="580">
        <v>463</v>
      </c>
      <c r="O537" s="710">
        <f t="shared" si="149"/>
        <v>1.7546141564864377</v>
      </c>
      <c r="P537" s="710">
        <f t="shared" si="150"/>
        <v>848.04519172733046</v>
      </c>
      <c r="Q537" s="710">
        <f t="shared" si="151"/>
        <v>835.59672894250525</v>
      </c>
      <c r="R537" s="710">
        <f t="shared" si="152"/>
        <v>826.64986452787844</v>
      </c>
      <c r="S537" s="710">
        <f t="shared" si="153"/>
        <v>821.24634875915831</v>
      </c>
      <c r="T537" s="710">
        <f t="shared" si="154"/>
        <v>819.41118164511056</v>
      </c>
    </row>
    <row r="538" spans="2:20">
      <c r="B538" s="580">
        <v>464</v>
      </c>
      <c r="C538" s="710">
        <f t="shared" si="139"/>
        <v>1.7584038198913761</v>
      </c>
      <c r="D538" s="710">
        <f t="shared" si="140"/>
        <v>1445.9238678563775</v>
      </c>
      <c r="E538" s="710">
        <f t="shared" si="141"/>
        <v>652.68494275005287</v>
      </c>
      <c r="F538" s="710">
        <f t="shared" si="142"/>
        <v>369.42857907448587</v>
      </c>
      <c r="G538" s="710">
        <f t="shared" si="143"/>
        <v>308.42922417866367</v>
      </c>
      <c r="H538" s="717">
        <f t="shared" si="144"/>
        <v>298.19065160777467</v>
      </c>
      <c r="I538" s="710">
        <f t="shared" si="145"/>
        <v>298.1715393669059</v>
      </c>
      <c r="J538" s="710">
        <f t="shared" si="146"/>
        <v>298.15820237564543</v>
      </c>
      <c r="K538" s="710">
        <f t="shared" si="147"/>
        <v>298.15032160230436</v>
      </c>
      <c r="L538" s="710">
        <f t="shared" si="148"/>
        <v>298.14770695568762</v>
      </c>
      <c r="N538" s="580">
        <v>464</v>
      </c>
      <c r="O538" s="710">
        <f t="shared" si="149"/>
        <v>1.7584038198913761</v>
      </c>
      <c r="P538" s="710">
        <f t="shared" si="150"/>
        <v>848.88971951690485</v>
      </c>
      <c r="Q538" s="710">
        <f t="shared" si="151"/>
        <v>836.45555659664058</v>
      </c>
      <c r="R538" s="710">
        <f t="shared" si="152"/>
        <v>827.51893216031954</v>
      </c>
      <c r="S538" s="710">
        <f t="shared" si="153"/>
        <v>822.12154807679326</v>
      </c>
      <c r="T538" s="710">
        <f t="shared" si="154"/>
        <v>820.2883753688667</v>
      </c>
    </row>
    <row r="539" spans="2:20">
      <c r="B539" s="580">
        <v>465</v>
      </c>
      <c r="C539" s="710">
        <f t="shared" si="139"/>
        <v>1.7621934832963142</v>
      </c>
      <c r="D539" s="710">
        <f t="shared" si="140"/>
        <v>1446.024329692837</v>
      </c>
      <c r="E539" s="710">
        <f t="shared" si="141"/>
        <v>653.28381994135327</v>
      </c>
      <c r="F539" s="710">
        <f t="shared" si="142"/>
        <v>369.68957751488625</v>
      </c>
      <c r="G539" s="710">
        <f t="shared" si="143"/>
        <v>308.48883303011473</v>
      </c>
      <c r="H539" s="717">
        <f t="shared" si="144"/>
        <v>298.19217888372896</v>
      </c>
      <c r="I539" s="710">
        <f t="shared" si="145"/>
        <v>298.17295584690982</v>
      </c>
      <c r="J539" s="710">
        <f t="shared" si="146"/>
        <v>298.15954060760146</v>
      </c>
      <c r="K539" s="710">
        <f t="shared" si="147"/>
        <v>298.15161321110207</v>
      </c>
      <c r="L539" s="710">
        <f t="shared" si="148"/>
        <v>298.14898300944964</v>
      </c>
      <c r="N539" s="580">
        <v>465</v>
      </c>
      <c r="O539" s="710">
        <f t="shared" si="149"/>
        <v>1.7621934832963142</v>
      </c>
      <c r="P539" s="710">
        <f t="shared" si="150"/>
        <v>849.73326812885728</v>
      </c>
      <c r="Q539" s="710">
        <f t="shared" si="151"/>
        <v>837.31338849334747</v>
      </c>
      <c r="R539" s="710">
        <f t="shared" si="152"/>
        <v>828.38699216271198</v>
      </c>
      <c r="S539" s="710">
        <f t="shared" si="153"/>
        <v>822.9957326550707</v>
      </c>
      <c r="T539" s="710">
        <f t="shared" si="154"/>
        <v>821.16455204087526</v>
      </c>
    </row>
    <row r="540" spans="2:20">
      <c r="B540" s="580">
        <v>466</v>
      </c>
      <c r="C540" s="710">
        <f t="shared" si="139"/>
        <v>1.7659831467012526</v>
      </c>
      <c r="D540" s="710">
        <f t="shared" si="140"/>
        <v>1446.1245167758266</v>
      </c>
      <c r="E540" s="710">
        <f t="shared" si="141"/>
        <v>653.8817150648282</v>
      </c>
      <c r="F540" s="710">
        <f t="shared" si="142"/>
        <v>369.95073623575917</v>
      </c>
      <c r="G540" s="710">
        <f t="shared" si="143"/>
        <v>308.54861016947814</v>
      </c>
      <c r="H540" s="717">
        <f t="shared" si="144"/>
        <v>298.19371445767297</v>
      </c>
      <c r="I540" s="710">
        <f t="shared" si="145"/>
        <v>298.17438030985062</v>
      </c>
      <c r="J540" s="710">
        <f t="shared" si="146"/>
        <v>298.16088659610944</v>
      </c>
      <c r="K540" s="710">
        <f t="shared" si="147"/>
        <v>298.15291243989503</v>
      </c>
      <c r="L540" s="710">
        <f t="shared" si="148"/>
        <v>298.15026663716014</v>
      </c>
      <c r="N540" s="580">
        <v>466</v>
      </c>
      <c r="O540" s="710">
        <f t="shared" si="149"/>
        <v>1.7659831467012526</v>
      </c>
      <c r="P540" s="710">
        <f t="shared" si="150"/>
        <v>850.57583869848361</v>
      </c>
      <c r="Q540" s="710">
        <f t="shared" si="151"/>
        <v>838.17022578714489</v>
      </c>
      <c r="R540" s="710">
        <f t="shared" si="152"/>
        <v>829.25404570334058</v>
      </c>
      <c r="S540" s="710">
        <f t="shared" si="153"/>
        <v>823.86890367051808</v>
      </c>
      <c r="T540" s="710">
        <f t="shared" si="154"/>
        <v>822.03971284034458</v>
      </c>
    </row>
    <row r="541" spans="2:20">
      <c r="B541" s="580">
        <v>467</v>
      </c>
      <c r="C541" s="710">
        <f t="shared" si="139"/>
        <v>1.7697728101061909</v>
      </c>
      <c r="D541" s="710">
        <f t="shared" si="140"/>
        <v>1446.2244313970032</v>
      </c>
      <c r="E541" s="710">
        <f t="shared" si="141"/>
        <v>654.47863029255336</v>
      </c>
      <c r="F541" s="710">
        <f t="shared" si="142"/>
        <v>370.21205390503786</v>
      </c>
      <c r="G541" s="710">
        <f t="shared" si="143"/>
        <v>308.60855539947306</v>
      </c>
      <c r="H541" s="717">
        <f t="shared" si="144"/>
        <v>298.19525835094549</v>
      </c>
      <c r="I541" s="710">
        <f t="shared" si="145"/>
        <v>298.17581277747558</v>
      </c>
      <c r="J541" s="710">
        <f t="shared" si="146"/>
        <v>298.16224036320131</v>
      </c>
      <c r="K541" s="710">
        <f t="shared" si="147"/>
        <v>298.1542193108823</v>
      </c>
      <c r="L541" s="710">
        <f t="shared" si="148"/>
        <v>298.15155786107238</v>
      </c>
      <c r="N541" s="580">
        <v>467</v>
      </c>
      <c r="O541" s="710">
        <f t="shared" si="149"/>
        <v>1.7697728101061909</v>
      </c>
      <c r="P541" s="710">
        <f t="shared" si="150"/>
        <v>851.41743235976321</v>
      </c>
      <c r="Q541" s="710">
        <f t="shared" si="151"/>
        <v>839.02606963121332</v>
      </c>
      <c r="R541" s="710">
        <f t="shared" si="152"/>
        <v>830.12009394913514</v>
      </c>
      <c r="S541" s="710">
        <f t="shared" si="153"/>
        <v>824.74106229829874</v>
      </c>
      <c r="T541" s="710">
        <f t="shared" si="154"/>
        <v>822.91385894511575</v>
      </c>
    </row>
    <row r="542" spans="2:20">
      <c r="B542" s="580">
        <v>468</v>
      </c>
      <c r="C542" s="710">
        <f t="shared" si="139"/>
        <v>1.7735624735111293</v>
      </c>
      <c r="D542" s="710">
        <f t="shared" si="140"/>
        <v>1446.3240758147729</v>
      </c>
      <c r="E542" s="710">
        <f t="shared" si="141"/>
        <v>655.07456779262998</v>
      </c>
      <c r="F542" s="710">
        <f t="shared" si="142"/>
        <v>370.4735291961029</v>
      </c>
      <c r="G542" s="710">
        <f t="shared" si="143"/>
        <v>308.66866852174275</v>
      </c>
      <c r="H542" s="717">
        <f t="shared" si="144"/>
        <v>298.19681058485293</v>
      </c>
      <c r="I542" s="710">
        <f t="shared" si="145"/>
        <v>298.17725327150174</v>
      </c>
      <c r="J542" s="710">
        <f t="shared" si="146"/>
        <v>298.16360193088019</v>
      </c>
      <c r="K542" s="710">
        <f t="shared" si="147"/>
        <v>298.15553384623536</v>
      </c>
      <c r="L542" s="710">
        <f t="shared" si="148"/>
        <v>298.15285670341183</v>
      </c>
      <c r="N542" s="580">
        <v>468</v>
      </c>
      <c r="O542" s="710">
        <f t="shared" si="149"/>
        <v>1.7735624735111293</v>
      </c>
      <c r="P542" s="710">
        <f t="shared" si="150"/>
        <v>852.25805024536078</v>
      </c>
      <c r="Q542" s="710">
        <f t="shared" si="151"/>
        <v>839.88092117739609</v>
      </c>
      <c r="R542" s="710">
        <f t="shared" si="152"/>
        <v>830.9851380656728</v>
      </c>
      <c r="S542" s="710">
        <f t="shared" si="153"/>
        <v>825.61220971221314</v>
      </c>
      <c r="T542" s="710">
        <f t="shared" si="154"/>
        <v>823.78699153166463</v>
      </c>
    </row>
    <row r="543" spans="2:20">
      <c r="B543" s="580">
        <v>469</v>
      </c>
      <c r="C543" s="710">
        <f t="shared" si="139"/>
        <v>1.7773521369160674</v>
      </c>
      <c r="D543" s="710">
        <f t="shared" si="140"/>
        <v>1446.4234522548381</v>
      </c>
      <c r="E543" s="710">
        <f t="shared" si="141"/>
        <v>655.6695297291617</v>
      </c>
      <c r="F543" s="710">
        <f t="shared" si="142"/>
        <v>370.7351607877639</v>
      </c>
      <c r="G543" s="710">
        <f t="shared" si="143"/>
        <v>308.72894933686348</v>
      </c>
      <c r="H543" s="717">
        <f t="shared" si="144"/>
        <v>298.19837118066891</v>
      </c>
      <c r="I543" s="710">
        <f t="shared" si="145"/>
        <v>298.17870181361553</v>
      </c>
      <c r="J543" s="710">
        <f t="shared" si="146"/>
        <v>298.16497132112033</v>
      </c>
      <c r="K543" s="710">
        <f t="shared" si="147"/>
        <v>298.15685606809762</v>
      </c>
      <c r="L543" s="710">
        <f t="shared" si="148"/>
        <v>298.15416318637671</v>
      </c>
      <c r="N543" s="580">
        <v>469</v>
      </c>
      <c r="O543" s="710">
        <f t="shared" si="149"/>
        <v>1.7773521369160674</v>
      </c>
      <c r="P543" s="710">
        <f t="shared" si="150"/>
        <v>853.09769348662769</v>
      </c>
      <c r="Q543" s="710">
        <f t="shared" si="151"/>
        <v>840.73478157620104</v>
      </c>
      <c r="R543" s="710">
        <f t="shared" si="152"/>
        <v>831.8491792171792</v>
      </c>
      <c r="S543" s="710">
        <f t="shared" si="153"/>
        <v>826.48234708470136</v>
      </c>
      <c r="T543" s="710">
        <f t="shared" si="154"/>
        <v>824.65911177510259</v>
      </c>
    </row>
    <row r="544" spans="2:20">
      <c r="B544" s="580">
        <v>470</v>
      </c>
      <c r="C544" s="710">
        <f t="shared" si="139"/>
        <v>1.7811418003210058</v>
      </c>
      <c r="D544" s="710">
        <f t="shared" si="140"/>
        <v>1446.522562910736</v>
      </c>
      <c r="E544" s="710">
        <f t="shared" si="141"/>
        <v>656.26351826223129</v>
      </c>
      <c r="F544" s="710">
        <f t="shared" si="142"/>
        <v>370.99694736424038</v>
      </c>
      <c r="G544" s="710">
        <f t="shared" si="143"/>
        <v>308.78939764435353</v>
      </c>
      <c r="H544" s="717">
        <f t="shared" si="144"/>
        <v>298.19994015963437</v>
      </c>
      <c r="I544" s="710">
        <f t="shared" si="145"/>
        <v>298.18015842547265</v>
      </c>
      <c r="J544" s="710">
        <f t="shared" si="146"/>
        <v>298.16634855586676</v>
      </c>
      <c r="K544" s="710">
        <f t="shared" si="147"/>
        <v>298.15818599858437</v>
      </c>
      <c r="L544" s="710">
        <f t="shared" si="148"/>
        <v>298.1554773321372</v>
      </c>
      <c r="N544" s="580">
        <v>470</v>
      </c>
      <c r="O544" s="710">
        <f t="shared" si="149"/>
        <v>1.7811418003210058</v>
      </c>
      <c r="P544" s="710">
        <f t="shared" si="150"/>
        <v>853.93636321360361</v>
      </c>
      <c r="Q544" s="710">
        <f t="shared" si="151"/>
        <v>841.58765197680214</v>
      </c>
      <c r="R544" s="710">
        <f t="shared" si="152"/>
        <v>832.71221856653017</v>
      </c>
      <c r="S544" s="710">
        <f t="shared" si="153"/>
        <v>827.35147558684378</v>
      </c>
      <c r="T544" s="710">
        <f t="shared" si="154"/>
        <v>825.5302208491787</v>
      </c>
    </row>
    <row r="545" spans="2:20">
      <c r="B545" s="580">
        <v>471</v>
      </c>
      <c r="C545" s="710">
        <f t="shared" si="139"/>
        <v>1.7849314637259441</v>
      </c>
      <c r="D545" s="710">
        <f t="shared" si="140"/>
        <v>1446.6214099443662</v>
      </c>
      <c r="E545" s="710">
        <f t="shared" si="141"/>
        <v>656.85653554787939</v>
      </c>
      <c r="F545" s="710">
        <f t="shared" si="142"/>
        <v>371.25888761514346</v>
      </c>
      <c r="G545" s="710">
        <f t="shared" si="143"/>
        <v>308.85001324268171</v>
      </c>
      <c r="H545" s="717">
        <f t="shared" si="144"/>
        <v>298.20151754295716</v>
      </c>
      <c r="I545" s="710">
        <f t="shared" si="145"/>
        <v>298.18162312869816</v>
      </c>
      <c r="J545" s="710">
        <f t="shared" si="146"/>
        <v>298.16773365703546</v>
      </c>
      <c r="K545" s="710">
        <f t="shared" si="147"/>
        <v>298.15952365978268</v>
      </c>
      <c r="L545" s="710">
        <f t="shared" si="148"/>
        <v>298.15679916283574</v>
      </c>
      <c r="N545" s="580">
        <v>471</v>
      </c>
      <c r="O545" s="710">
        <f t="shared" si="149"/>
        <v>1.7849314637259441</v>
      </c>
      <c r="P545" s="710">
        <f t="shared" si="150"/>
        <v>854.77406055501808</v>
      </c>
      <c r="Q545" s="710">
        <f t="shared" si="151"/>
        <v>842.43953352704102</v>
      </c>
      <c r="R545" s="710">
        <f t="shared" si="152"/>
        <v>833.57425727525299</v>
      </c>
      <c r="S545" s="710">
        <f t="shared" si="153"/>
        <v>828.21959638836302</v>
      </c>
      <c r="T545" s="710">
        <f t="shared" si="154"/>
        <v>826.40031992628121</v>
      </c>
    </row>
    <row r="546" spans="2:20">
      <c r="B546" s="580">
        <v>472</v>
      </c>
      <c r="C546" s="710">
        <f t="shared" si="139"/>
        <v>1.7887211271308825</v>
      </c>
      <c r="D546" s="710">
        <f t="shared" si="140"/>
        <v>1446.7199954865114</v>
      </c>
      <c r="E546" s="710">
        <f t="shared" si="141"/>
        <v>657.44858373808279</v>
      </c>
      <c r="F546" s="710">
        <f t="shared" si="142"/>
        <v>371.52098023545688</v>
      </c>
      <c r="G546" s="710">
        <f t="shared" si="143"/>
        <v>308.91079592927633</v>
      </c>
      <c r="H546" s="717">
        <f t="shared" si="144"/>
        <v>298.20310335181222</v>
      </c>
      <c r="I546" s="710">
        <f t="shared" si="145"/>
        <v>298.18309594488608</v>
      </c>
      <c r="J546" s="710">
        <f t="shared" si="146"/>
        <v>298.16912664651295</v>
      </c>
      <c r="K546" s="710">
        <f t="shared" si="147"/>
        <v>298.1608690737512</v>
      </c>
      <c r="L546" s="710">
        <f t="shared" si="148"/>
        <v>298.15812870058647</v>
      </c>
      <c r="N546" s="580">
        <v>472</v>
      </c>
      <c r="O546" s="710">
        <f t="shared" si="149"/>
        <v>1.7887211271308825</v>
      </c>
      <c r="P546" s="710">
        <f t="shared" si="150"/>
        <v>855.61078663829187</v>
      </c>
      <c r="Q546" s="710">
        <f t="shared" si="151"/>
        <v>843.29042737342843</v>
      </c>
      <c r="R546" s="710">
        <f t="shared" si="152"/>
        <v>834.43529650352866</v>
      </c>
      <c r="S546" s="710">
        <f t="shared" si="153"/>
        <v>829.0867106576253</v>
      </c>
      <c r="T546" s="710">
        <f t="shared" si="154"/>
        <v>827.269410177439</v>
      </c>
    </row>
    <row r="547" spans="2:20">
      <c r="B547" s="580">
        <v>473</v>
      </c>
      <c r="C547" s="710">
        <f t="shared" si="139"/>
        <v>1.7925107905358209</v>
      </c>
      <c r="D547" s="710">
        <f t="shared" si="140"/>
        <v>1446.8183216373488</v>
      </c>
      <c r="E547" s="710">
        <f t="shared" si="141"/>
        <v>658.03966498073351</v>
      </c>
      <c r="F547" s="710">
        <f t="shared" si="142"/>
        <v>371.78322392551871</v>
      </c>
      <c r="G547" s="710">
        <f t="shared" si="143"/>
        <v>308.97174550053381</v>
      </c>
      <c r="H547" s="717">
        <f t="shared" si="144"/>
        <v>298.2046976073413</v>
      </c>
      <c r="I547" s="710">
        <f t="shared" si="145"/>
        <v>298.18457689559932</v>
      </c>
      <c r="J547" s="710">
        <f t="shared" si="146"/>
        <v>298.17052754615622</v>
      </c>
      <c r="K547" s="710">
        <f t="shared" si="147"/>
        <v>298.16222226251995</v>
      </c>
      <c r="L547" s="710">
        <f t="shared" si="148"/>
        <v>298.15946596747546</v>
      </c>
      <c r="N547" s="580">
        <v>473</v>
      </c>
      <c r="O547" s="710">
        <f t="shared" si="149"/>
        <v>1.7925107905358209</v>
      </c>
      <c r="P547" s="710">
        <f t="shared" si="150"/>
        <v>856.44654258953858</v>
      </c>
      <c r="Q547" s="710">
        <f t="shared" si="151"/>
        <v>844.14033466114552</v>
      </c>
      <c r="R547" s="710">
        <f t="shared" si="152"/>
        <v>835.29533741019281</v>
      </c>
      <c r="S547" s="710">
        <f t="shared" si="153"/>
        <v>829.95281956164263</v>
      </c>
      <c r="T547" s="710">
        <f t="shared" si="154"/>
        <v>828.1374927723233</v>
      </c>
    </row>
    <row r="548" spans="2:20">
      <c r="B548" s="580">
        <v>474</v>
      </c>
      <c r="C548" s="710">
        <f t="shared" si="139"/>
        <v>1.796300453940759</v>
      </c>
      <c r="D548" s="710">
        <f t="shared" si="140"/>
        <v>1446.9163904669524</v>
      </c>
      <c r="E548" s="710">
        <f t="shared" si="141"/>
        <v>658.62978141961935</v>
      </c>
      <c r="F548" s="710">
        <f t="shared" si="142"/>
        <v>372.04561739100268</v>
      </c>
      <c r="G548" s="710">
        <f t="shared" si="143"/>
        <v>309.03286175182728</v>
      </c>
      <c r="H548" s="717">
        <f t="shared" si="144"/>
        <v>298.20630033065294</v>
      </c>
      <c r="I548" s="710">
        <f t="shared" si="145"/>
        <v>298.18606600236978</v>
      </c>
      <c r="J548" s="710">
        <f t="shared" si="146"/>
        <v>298.17193637779269</v>
      </c>
      <c r="K548" s="710">
        <f t="shared" si="147"/>
        <v>298.16358324809033</v>
      </c>
      <c r="L548" s="710">
        <f t="shared" si="148"/>
        <v>298.1608109855602</v>
      </c>
      <c r="N548" s="580">
        <v>474</v>
      </c>
      <c r="O548" s="710">
        <f t="shared" si="149"/>
        <v>1.796300453940759</v>
      </c>
      <c r="P548" s="710">
        <f t="shared" si="150"/>
        <v>857.28132953356624</v>
      </c>
      <c r="Q548" s="710">
        <f t="shared" si="151"/>
        <v>844.98925653404604</v>
      </c>
      <c r="R548" s="710">
        <f t="shared" si="152"/>
        <v>836.1543811527373</v>
      </c>
      <c r="S548" s="710">
        <f t="shared" si="153"/>
        <v>830.81792426607353</v>
      </c>
      <c r="T548" s="710">
        <f t="shared" si="154"/>
        <v>829.00456887924895</v>
      </c>
    </row>
    <row r="549" spans="2:20">
      <c r="B549" s="580">
        <v>475</v>
      </c>
      <c r="C549" s="710">
        <f t="shared" si="139"/>
        <v>1.8000901173456973</v>
      </c>
      <c r="D549" s="710">
        <f t="shared" si="140"/>
        <v>1447.0142040157875</v>
      </c>
      <c r="E549" s="710">
        <f t="shared" si="141"/>
        <v>659.21893519440414</v>
      </c>
      <c r="F549" s="710">
        <f t="shared" si="142"/>
        <v>372.30815934289944</v>
      </c>
      <c r="G549" s="710">
        <f t="shared" si="143"/>
        <v>309.09414447751544</v>
      </c>
      <c r="H549" s="717">
        <f t="shared" si="144"/>
        <v>298.20791154282222</v>
      </c>
      <c r="I549" s="710">
        <f t="shared" si="145"/>
        <v>298.18756328669792</v>
      </c>
      <c r="J549" s="710">
        <f t="shared" si="146"/>
        <v>298.17335316321976</v>
      </c>
      <c r="K549" s="710">
        <f t="shared" si="147"/>
        <v>298.16495205243473</v>
      </c>
      <c r="L549" s="710">
        <f t="shared" si="148"/>
        <v>298.16216377686982</v>
      </c>
      <c r="N549" s="580">
        <v>475</v>
      </c>
      <c r="O549" s="710">
        <f t="shared" si="149"/>
        <v>1.8000901173456973</v>
      </c>
      <c r="P549" s="710">
        <f t="shared" si="150"/>
        <v>858.11514859387842</v>
      </c>
      <c r="Q549" s="710">
        <f t="shared" si="151"/>
        <v>845.83719413465747</v>
      </c>
      <c r="R549" s="710">
        <f t="shared" si="152"/>
        <v>837.01242888731213</v>
      </c>
      <c r="S549" s="710">
        <f t="shared" si="153"/>
        <v>831.6820259352254</v>
      </c>
      <c r="T549" s="710">
        <f t="shared" si="154"/>
        <v>829.87063966517633</v>
      </c>
    </row>
    <row r="550" spans="2:20">
      <c r="B550" s="580">
        <v>476</v>
      </c>
      <c r="C550" s="710">
        <f t="shared" si="139"/>
        <v>1.8038797807506357</v>
      </c>
      <c r="D550" s="710">
        <f t="shared" si="140"/>
        <v>1447.1117642951961</v>
      </c>
      <c r="E550" s="710">
        <f t="shared" si="141"/>
        <v>659.80712844060872</v>
      </c>
      <c r="F550" s="710">
        <f t="shared" si="142"/>
        <v>372.57084849749828</v>
      </c>
      <c r="G550" s="710">
        <f t="shared" si="143"/>
        <v>309.15559347095109</v>
      </c>
      <c r="H550" s="717">
        <f t="shared" si="144"/>
        <v>298.20953126489076</v>
      </c>
      <c r="I550" s="710">
        <f t="shared" si="145"/>
        <v>298.18906877005264</v>
      </c>
      <c r="J550" s="710">
        <f t="shared" si="146"/>
        <v>298.17477792420505</v>
      </c>
      <c r="K550" s="710">
        <f t="shared" si="147"/>
        <v>298.16632869749662</v>
      </c>
      <c r="L550" s="710">
        <f t="shared" si="148"/>
        <v>298.16352436340458</v>
      </c>
      <c r="N550" s="580">
        <v>476</v>
      </c>
      <c r="O550" s="710">
        <f t="shared" si="149"/>
        <v>1.8038797807506357</v>
      </c>
      <c r="P550" s="710">
        <f t="shared" si="150"/>
        <v>858.94800089267653</v>
      </c>
      <c r="Q550" s="710">
        <f t="shared" si="151"/>
        <v>846.68414860418238</v>
      </c>
      <c r="R550" s="710">
        <f t="shared" si="152"/>
        <v>837.86948176872693</v>
      </c>
      <c r="S550" s="710">
        <f t="shared" si="153"/>
        <v>832.54512573205511</v>
      </c>
      <c r="T550" s="710">
        <f t="shared" si="154"/>
        <v>830.73570629571304</v>
      </c>
    </row>
    <row r="551" spans="2:20">
      <c r="B551" s="580">
        <v>477</v>
      </c>
      <c r="C551" s="710">
        <f t="shared" si="139"/>
        <v>1.8076694441555741</v>
      </c>
      <c r="D551" s="710">
        <f t="shared" si="140"/>
        <v>1447.2090732878744</v>
      </c>
      <c r="E551" s="710">
        <f t="shared" si="141"/>
        <v>660.39436328959312</v>
      </c>
      <c r="F551" s="710">
        <f t="shared" si="142"/>
        <v>372.83368357636834</v>
      </c>
      <c r="G551" s="710">
        <f t="shared" si="143"/>
        <v>309.21720852448937</v>
      </c>
      <c r="H551" s="717">
        <f t="shared" si="144"/>
        <v>298.21115951786663</v>
      </c>
      <c r="I551" s="710">
        <f t="shared" si="145"/>
        <v>298.19058247387136</v>
      </c>
      <c r="J551" s="710">
        <f t="shared" si="146"/>
        <v>298.17621068248604</v>
      </c>
      <c r="K551" s="710">
        <f t="shared" si="147"/>
        <v>298.16771320519024</v>
      </c>
      <c r="L551" s="710">
        <f t="shared" si="148"/>
        <v>298.16489276713588</v>
      </c>
      <c r="N551" s="580">
        <v>477</v>
      </c>
      <c r="O551" s="710">
        <f t="shared" si="149"/>
        <v>1.8076694441555741</v>
      </c>
      <c r="P551" s="710">
        <f t="shared" si="150"/>
        <v>859.77988755086051</v>
      </c>
      <c r="Q551" s="710">
        <f t="shared" si="151"/>
        <v>847.53012108250039</v>
      </c>
      <c r="R551" s="710">
        <f t="shared" si="152"/>
        <v>838.72554095045223</v>
      </c>
      <c r="S551" s="710">
        <f t="shared" si="153"/>
        <v>833.40722481817181</v>
      </c>
      <c r="T551" s="710">
        <f t="shared" si="154"/>
        <v>831.59976993511486</v>
      </c>
    </row>
    <row r="552" spans="2:20">
      <c r="B552" s="580">
        <v>478</v>
      </c>
      <c r="C552" s="710">
        <f t="shared" si="139"/>
        <v>1.8114591075605124</v>
      </c>
      <c r="D552" s="710">
        <f t="shared" si="140"/>
        <v>1447.3061329483432</v>
      </c>
      <c r="E552" s="710">
        <f t="shared" si="141"/>
        <v>660.98064186853844</v>
      </c>
      <c r="F552" s="710">
        <f t="shared" si="142"/>
        <v>373.09666330634053</v>
      </c>
      <c r="G552" s="710">
        <f t="shared" si="143"/>
        <v>309.27898942949662</v>
      </c>
      <c r="H552" s="717">
        <f t="shared" si="144"/>
        <v>298.2127963227241</v>
      </c>
      <c r="I552" s="710">
        <f t="shared" si="145"/>
        <v>298.19210441955983</v>
      </c>
      <c r="J552" s="710">
        <f t="shared" si="146"/>
        <v>298.17765145976995</v>
      </c>
      <c r="K552" s="710">
        <f t="shared" si="147"/>
        <v>298.16910559740052</v>
      </c>
      <c r="L552" s="710">
        <f t="shared" si="148"/>
        <v>298.16626901000615</v>
      </c>
      <c r="N552" s="580">
        <v>478</v>
      </c>
      <c r="O552" s="710">
        <f t="shared" si="149"/>
        <v>1.8114591075605124</v>
      </c>
      <c r="P552" s="710">
        <f t="shared" si="150"/>
        <v>860.61080968803083</v>
      </c>
      <c r="Q552" s="710">
        <f t="shared" si="151"/>
        <v>848.37511270816947</v>
      </c>
      <c r="R552" s="710">
        <f t="shared" si="152"/>
        <v>839.58060758462125</v>
      </c>
      <c r="S552" s="710">
        <f t="shared" si="153"/>
        <v>834.26832435383744</v>
      </c>
      <c r="T552" s="710">
        <f t="shared" si="154"/>
        <v>832.46283174628786</v>
      </c>
    </row>
    <row r="553" spans="2:20">
      <c r="B553" s="580">
        <v>479</v>
      </c>
      <c r="C553" s="710">
        <f t="shared" si="139"/>
        <v>1.8152487709654506</v>
      </c>
      <c r="D553" s="710">
        <f t="shared" si="140"/>
        <v>1447.4029452034092</v>
      </c>
      <c r="E553" s="710">
        <f t="shared" si="141"/>
        <v>661.56596630042998</v>
      </c>
      <c r="F553" s="710">
        <f t="shared" si="142"/>
        <v>373.3597864194889</v>
      </c>
      <c r="G553" s="710">
        <f t="shared" si="143"/>
        <v>309.34093597635871</v>
      </c>
      <c r="H553" s="717">
        <f t="shared" si="144"/>
        <v>298.21444170040365</v>
      </c>
      <c r="I553" s="710">
        <f t="shared" si="145"/>
        <v>298.19363462849185</v>
      </c>
      <c r="J553" s="710">
        <f t="shared" si="146"/>
        <v>298.17910027773365</v>
      </c>
      <c r="K553" s="710">
        <f t="shared" si="147"/>
        <v>298.17050589598284</v>
      </c>
      <c r="L553" s="710">
        <f t="shared" si="148"/>
        <v>298.16765311392857</v>
      </c>
      <c r="N553" s="580">
        <v>479</v>
      </c>
      <c r="O553" s="710">
        <f t="shared" si="149"/>
        <v>1.8152487709654506</v>
      </c>
      <c r="P553" s="710">
        <f t="shared" si="150"/>
        <v>861.4407684224899</v>
      </c>
      <c r="Q553" s="710">
        <f t="shared" si="151"/>
        <v>849.21912461842726</v>
      </c>
      <c r="R553" s="710">
        <f t="shared" si="152"/>
        <v>840.43468282203128</v>
      </c>
      <c r="S553" s="710">
        <f t="shared" si="153"/>
        <v>835.12842549796881</v>
      </c>
      <c r="T553" s="710">
        <f t="shared" si="154"/>
        <v>833.32489289078967</v>
      </c>
    </row>
    <row r="554" spans="2:20">
      <c r="B554" s="580">
        <v>480</v>
      </c>
      <c r="C554" s="710">
        <f t="shared" si="139"/>
        <v>1.8190384343703889</v>
      </c>
      <c r="D554" s="710">
        <f t="shared" si="140"/>
        <v>1447.4995119526188</v>
      </c>
      <c r="E554" s="710">
        <f t="shared" si="141"/>
        <v>662.15033870404068</v>
      </c>
      <c r="F554" s="710">
        <f t="shared" si="142"/>
        <v>373.6230516531121</v>
      </c>
      <c r="G554" s="710">
        <f t="shared" si="143"/>
        <v>309.40304795448952</v>
      </c>
      <c r="H554" s="717">
        <f t="shared" si="144"/>
        <v>298.2160956718119</v>
      </c>
      <c r="I554" s="710">
        <f t="shared" si="145"/>
        <v>298.19517312200929</v>
      </c>
      <c r="J554" s="710">
        <f t="shared" si="146"/>
        <v>298.18055715802336</v>
      </c>
      <c r="K554" s="710">
        <f t="shared" si="147"/>
        <v>298.17191412276298</v>
      </c>
      <c r="L554" s="710">
        <f t="shared" si="148"/>
        <v>298.16904510078717</v>
      </c>
      <c r="N554" s="580">
        <v>480</v>
      </c>
      <c r="O554" s="710">
        <f t="shared" si="149"/>
        <v>1.8190384343703889</v>
      </c>
      <c r="P554" s="710">
        <f t="shared" si="150"/>
        <v>862.26976487124318</v>
      </c>
      <c r="Q554" s="710">
        <f t="shared" si="151"/>
        <v>850.06215794919342</v>
      </c>
      <c r="R554" s="710">
        <f t="shared" si="152"/>
        <v>841.28776781214538</v>
      </c>
      <c r="S554" s="710">
        <f t="shared" si="153"/>
        <v>835.98752940813893</v>
      </c>
      <c r="T554" s="710">
        <f t="shared" si="154"/>
        <v>834.18595452883153</v>
      </c>
    </row>
    <row r="555" spans="2:20">
      <c r="B555" s="580">
        <v>481</v>
      </c>
      <c r="C555" s="710">
        <f t="shared" si="139"/>
        <v>1.8228280977753273</v>
      </c>
      <c r="D555" s="710">
        <f t="shared" si="140"/>
        <v>1447.5958350687044</v>
      </c>
      <c r="E555" s="710">
        <f t="shared" si="141"/>
        <v>662.73376119391526</v>
      </c>
      <c r="F555" s="710">
        <f t="shared" si="142"/>
        <v>373.88645774971542</v>
      </c>
      <c r="G555" s="710">
        <f t="shared" si="143"/>
        <v>309.46532515233912</v>
      </c>
      <c r="H555" s="717">
        <f t="shared" si="144"/>
        <v>298.21775825782129</v>
      </c>
      <c r="I555" s="710">
        <f t="shared" si="145"/>
        <v>298.19671992142196</v>
      </c>
      <c r="J555" s="710">
        <f t="shared" si="146"/>
        <v>298.18202212225492</v>
      </c>
      <c r="K555" s="710">
        <f t="shared" si="147"/>
        <v>298.17333029953704</v>
      </c>
      <c r="L555" s="710">
        <f t="shared" si="148"/>
        <v>298.17044499243633</v>
      </c>
      <c r="N555" s="580">
        <v>481</v>
      </c>
      <c r="O555" s="710">
        <f t="shared" si="149"/>
        <v>1.8228280977753273</v>
      </c>
      <c r="P555" s="710">
        <f t="shared" si="150"/>
        <v>863.09780015000149</v>
      </c>
      <c r="Q555" s="710">
        <f t="shared" si="151"/>
        <v>850.90421383506987</v>
      </c>
      <c r="R555" s="710">
        <f t="shared" si="152"/>
        <v>842.13986370309397</v>
      </c>
      <c r="S555" s="710">
        <f t="shared" si="153"/>
        <v>836.84563724057898</v>
      </c>
      <c r="T555" s="710">
        <f t="shared" si="154"/>
        <v>835.04601781927897</v>
      </c>
    </row>
    <row r="556" spans="2:20">
      <c r="B556" s="580">
        <v>482</v>
      </c>
      <c r="C556" s="710">
        <f t="shared" si="139"/>
        <v>1.8266177611802656</v>
      </c>
      <c r="D556" s="710">
        <f t="shared" si="140"/>
        <v>1447.691916398024</v>
      </c>
      <c r="E556" s="710">
        <f t="shared" si="141"/>
        <v>663.31623588035472</v>
      </c>
      <c r="F556" s="710">
        <f t="shared" si="142"/>
        <v>374.15000345699212</v>
      </c>
      <c r="G556" s="710">
        <f t="shared" si="143"/>
        <v>309.52776735740241</v>
      </c>
      <c r="H556" s="717">
        <f t="shared" si="144"/>
        <v>298.21942947927022</v>
      </c>
      <c r="I556" s="710">
        <f t="shared" si="145"/>
        <v>298.19827504800742</v>
      </c>
      <c r="J556" s="710">
        <f t="shared" si="146"/>
        <v>298.18349519201314</v>
      </c>
      <c r="K556" s="710">
        <f t="shared" si="147"/>
        <v>298.17475444807121</v>
      </c>
      <c r="L556" s="710">
        <f t="shared" si="148"/>
        <v>298.17185281070084</v>
      </c>
      <c r="N556" s="580">
        <v>482</v>
      </c>
      <c r="O556" s="710">
        <f t="shared" si="149"/>
        <v>1.8266177611802656</v>
      </c>
      <c r="P556" s="710">
        <f t="shared" si="150"/>
        <v>863.92487537318186</v>
      </c>
      <c r="Q556" s="710">
        <f t="shared" si="151"/>
        <v>851.7452934093435</v>
      </c>
      <c r="R556" s="710">
        <f t="shared" si="152"/>
        <v>842.9909716416762</v>
      </c>
      <c r="S556" s="710">
        <f t="shared" si="153"/>
        <v>837.7027501501791</v>
      </c>
      <c r="T556" s="710">
        <f t="shared" si="154"/>
        <v>835.9050839196542</v>
      </c>
    </row>
    <row r="557" spans="2:20">
      <c r="B557" s="580">
        <v>483</v>
      </c>
      <c r="C557" s="710">
        <f t="shared" si="139"/>
        <v>1.8304074245852038</v>
      </c>
      <c r="D557" s="710">
        <f t="shared" si="140"/>
        <v>1447.7877577609911</v>
      </c>
      <c r="E557" s="710">
        <f t="shared" si="141"/>
        <v>663.89776486940116</v>
      </c>
      <c r="F557" s="710">
        <f t="shared" si="142"/>
        <v>374.41368752780522</v>
      </c>
      <c r="G557" s="710">
        <f t="shared" si="143"/>
        <v>309.59037435622719</v>
      </c>
      <c r="H557" s="717">
        <f t="shared" si="144"/>
        <v>298.22110935696287</v>
      </c>
      <c r="I557" s="710">
        <f t="shared" si="145"/>
        <v>298.1998385230109</v>
      </c>
      <c r="J557" s="710">
        <f t="shared" si="146"/>
        <v>298.18497638885202</v>
      </c>
      <c r="K557" s="710">
        <f t="shared" si="147"/>
        <v>298.17618659010151</v>
      </c>
      <c r="L557" s="710">
        <f t="shared" si="148"/>
        <v>298.17326857737584</v>
      </c>
      <c r="N557" s="580">
        <v>483</v>
      </c>
      <c r="O557" s="710">
        <f t="shared" si="149"/>
        <v>1.8304074245852038</v>
      </c>
      <c r="P557" s="710">
        <f t="shared" si="150"/>
        <v>864.75099165390918</v>
      </c>
      <c r="Q557" s="710">
        <f t="shared" si="151"/>
        <v>852.58539780398723</v>
      </c>
      <c r="R557" s="710">
        <f t="shared" si="152"/>
        <v>843.84109277336165</v>
      </c>
      <c r="S557" s="710">
        <f t="shared" si="153"/>
        <v>838.55886929049063</v>
      </c>
      <c r="T557" s="710">
        <f t="shared" si="154"/>
        <v>836.76315398613735</v>
      </c>
    </row>
    <row r="558" spans="2:20">
      <c r="B558" s="580">
        <v>484</v>
      </c>
      <c r="C558" s="710">
        <f t="shared" si="139"/>
        <v>1.8341970879901421</v>
      </c>
      <c r="D558" s="710">
        <f t="shared" si="140"/>
        <v>1447.8833609525007</v>
      </c>
      <c r="E558" s="710">
        <f t="shared" si="141"/>
        <v>664.47835026282348</v>
      </c>
      <c r="F558" s="710">
        <f t="shared" si="142"/>
        <v>374.67750872016927</v>
      </c>
      <c r="G558" s="710">
        <f t="shared" si="143"/>
        <v>309.65314593442247</v>
      </c>
      <c r="H558" s="717">
        <f t="shared" si="144"/>
        <v>298.22279791166886</v>
      </c>
      <c r="I558" s="710">
        <f t="shared" si="145"/>
        <v>298.20141036764505</v>
      </c>
      <c r="J558" s="710">
        <f t="shared" si="146"/>
        <v>298.18646573429442</v>
      </c>
      <c r="K558" s="710">
        <f t="shared" si="147"/>
        <v>298.17762674733376</v>
      </c>
      <c r="L558" s="710">
        <f t="shared" si="148"/>
        <v>298.17469231422643</v>
      </c>
      <c r="N558" s="580">
        <v>484</v>
      </c>
      <c r="O558" s="710">
        <f t="shared" si="149"/>
        <v>1.8341970879901421</v>
      </c>
      <c r="P558" s="710">
        <f t="shared" si="150"/>
        <v>865.57615010401798</v>
      </c>
      <c r="Q558" s="710">
        <f t="shared" si="151"/>
        <v>853.42452814966111</v>
      </c>
      <c r="R558" s="710">
        <f t="shared" si="152"/>
        <v>844.69022824229171</v>
      </c>
      <c r="S558" s="710">
        <f t="shared" si="153"/>
        <v>839.41399581372764</v>
      </c>
      <c r="T558" s="710">
        <f t="shared" si="154"/>
        <v>837.62022917356796</v>
      </c>
    </row>
    <row r="559" spans="2:20">
      <c r="B559" s="580">
        <v>485</v>
      </c>
      <c r="C559" s="710">
        <f t="shared" si="139"/>
        <v>1.8379867513950805</v>
      </c>
      <c r="D559" s="710">
        <f t="shared" si="140"/>
        <v>1447.9787277423447</v>
      </c>
      <c r="E559" s="710">
        <f t="shared" si="141"/>
        <v>665.05799415810418</v>
      </c>
      <c r="F559" s="710">
        <f t="shared" si="142"/>
        <v>374.94146579723218</v>
      </c>
      <c r="G559" s="710">
        <f t="shared" si="143"/>
        <v>309.71608187666675</v>
      </c>
      <c r="H559" s="717">
        <f t="shared" si="144"/>
        <v>298.2244951641236</v>
      </c>
      <c r="I559" s="710">
        <f t="shared" si="145"/>
        <v>298.2029906030902</v>
      </c>
      <c r="J559" s="710">
        <f t="shared" si="146"/>
        <v>298.18796324983208</v>
      </c>
      <c r="K559" s="710">
        <f t="shared" si="147"/>
        <v>298.17907494144356</v>
      </c>
      <c r="L559" s="710">
        <f t="shared" si="148"/>
        <v>298.17612404298779</v>
      </c>
      <c r="N559" s="580">
        <v>485</v>
      </c>
      <c r="O559" s="710">
        <f t="shared" si="149"/>
        <v>1.8379867513950805</v>
      </c>
      <c r="P559" s="710">
        <f t="shared" si="150"/>
        <v>866.40035183405314</v>
      </c>
      <c r="Q559" s="710">
        <f t="shared" si="151"/>
        <v>854.26268557571473</v>
      </c>
      <c r="R559" s="710">
        <f t="shared" si="152"/>
        <v>845.53837919128125</v>
      </c>
      <c r="S559" s="710">
        <f t="shared" si="153"/>
        <v>840.26813087076812</v>
      </c>
      <c r="T559" s="710">
        <f t="shared" si="154"/>
        <v>838.47631063544657</v>
      </c>
    </row>
    <row r="560" spans="2:20">
      <c r="B560" s="580">
        <v>486</v>
      </c>
      <c r="C560" s="710">
        <f t="shared" si="139"/>
        <v>1.8417764148000189</v>
      </c>
      <c r="D560" s="710">
        <f t="shared" si="140"/>
        <v>1448.0738598756234</v>
      </c>
      <c r="E560" s="710">
        <f t="shared" si="141"/>
        <v>665.63669864842473</v>
      </c>
      <c r="F560" s="710">
        <f t="shared" si="142"/>
        <v>375.20555752725704</v>
      </c>
      <c r="G560" s="710">
        <f t="shared" si="143"/>
        <v>309.77918196671607</v>
      </c>
      <c r="H560" s="717">
        <f t="shared" si="144"/>
        <v>298.22620113502785</v>
      </c>
      <c r="I560" s="710">
        <f t="shared" si="145"/>
        <v>298.20457925049368</v>
      </c>
      <c r="J560" s="710">
        <f t="shared" si="146"/>
        <v>298.1894689569254</v>
      </c>
      <c r="K560" s="710">
        <f t="shared" si="147"/>
        <v>298.18053119407591</v>
      </c>
      <c r="L560" s="710">
        <f t="shared" si="148"/>
        <v>298.17756378536484</v>
      </c>
      <c r="N560" s="580">
        <v>486</v>
      </c>
      <c r="O560" s="710">
        <f t="shared" si="149"/>
        <v>1.8417764148000189</v>
      </c>
      <c r="P560" s="710">
        <f t="shared" si="150"/>
        <v>867.22359795327247</v>
      </c>
      <c r="Q560" s="710">
        <f t="shared" si="151"/>
        <v>855.0998712101881</v>
      </c>
      <c r="R560" s="710">
        <f t="shared" si="152"/>
        <v>846.38554676182014</v>
      </c>
      <c r="S560" s="710">
        <f t="shared" si="153"/>
        <v>841.12127561115551</v>
      </c>
      <c r="T560" s="710">
        <f t="shared" si="154"/>
        <v>839.3313995239364</v>
      </c>
    </row>
    <row r="561" spans="2:20">
      <c r="B561" s="580">
        <v>487</v>
      </c>
      <c r="C561" s="710">
        <f t="shared" si="139"/>
        <v>1.8455660782049572</v>
      </c>
      <c r="D561" s="710">
        <f t="shared" si="140"/>
        <v>1448.1687590731474</v>
      </c>
      <c r="E561" s="710">
        <f t="shared" si="141"/>
        <v>666.21446582265389</v>
      </c>
      <c r="F561" s="710">
        <f t="shared" si="142"/>
        <v>375.4697826836038</v>
      </c>
      <c r="G561" s="710">
        <f t="shared" si="143"/>
        <v>309.84244598741219</v>
      </c>
      <c r="H561" s="717">
        <f t="shared" si="144"/>
        <v>298.22791584504762</v>
      </c>
      <c r="I561" s="710">
        <f t="shared" si="145"/>
        <v>298.20617633097027</v>
      </c>
      <c r="J561" s="710">
        <f t="shared" si="146"/>
        <v>298.19098287700325</v>
      </c>
      <c r="K561" s="710">
        <f t="shared" si="147"/>
        <v>298.18199552684536</v>
      </c>
      <c r="L561" s="710">
        <f t="shared" si="148"/>
        <v>298.17901156303213</v>
      </c>
      <c r="N561" s="580">
        <v>487</v>
      </c>
      <c r="O561" s="710">
        <f t="shared" si="149"/>
        <v>1.8455660782049572</v>
      </c>
      <c r="P561" s="710">
        <f t="shared" si="150"/>
        <v>868.04588956964756</v>
      </c>
      <c r="Q561" s="710">
        <f t="shared" si="151"/>
        <v>855.93608617981329</v>
      </c>
      <c r="R561" s="710">
        <f t="shared" si="152"/>
        <v>847.23173209407469</v>
      </c>
      <c r="S561" s="710">
        <f t="shared" si="153"/>
        <v>841.97343118310062</v>
      </c>
      <c r="T561" s="710">
        <f t="shared" si="154"/>
        <v>840.18549698986476</v>
      </c>
    </row>
    <row r="562" spans="2:20">
      <c r="B562" s="580">
        <v>488</v>
      </c>
      <c r="C562" s="710">
        <f t="shared" si="139"/>
        <v>1.8493557416098954</v>
      </c>
      <c r="D562" s="710">
        <f t="shared" si="140"/>
        <v>1448.2634270318345</v>
      </c>
      <c r="E562" s="710">
        <f t="shared" si="141"/>
        <v>666.79129776533455</v>
      </c>
      <c r="F562" s="710">
        <f t="shared" si="142"/>
        <v>375.7341400447113</v>
      </c>
      <c r="G562" s="710">
        <f t="shared" si="143"/>
        <v>309.90587372069086</v>
      </c>
      <c r="H562" s="717">
        <f t="shared" si="144"/>
        <v>298.22963931481422</v>
      </c>
      <c r="I562" s="710">
        <f t="shared" si="145"/>
        <v>298.20778186560159</v>
      </c>
      <c r="J562" s="710">
        <f t="shared" si="146"/>
        <v>298.19250503146304</v>
      </c>
      <c r="K562" s="710">
        <f t="shared" si="147"/>
        <v>298.18346796133557</v>
      </c>
      <c r="L562" s="710">
        <f t="shared" si="148"/>
        <v>298.18046739763395</v>
      </c>
      <c r="N562" s="580">
        <v>488</v>
      </c>
      <c r="O562" s="710">
        <f t="shared" si="149"/>
        <v>1.8493557416098954</v>
      </c>
      <c r="P562" s="710">
        <f t="shared" si="150"/>
        <v>868.86722778986507</v>
      </c>
      <c r="Q562" s="710">
        <f t="shared" si="151"/>
        <v>856.77133161001598</v>
      </c>
      <c r="R562" s="710">
        <f t="shared" si="152"/>
        <v>848.07693632688927</v>
      </c>
      <c r="S562" s="710">
        <f t="shared" si="153"/>
        <v>842.82459873348296</v>
      </c>
      <c r="T562" s="710">
        <f t="shared" si="154"/>
        <v>841.03860418272473</v>
      </c>
    </row>
    <row r="563" spans="2:20">
      <c r="B563" s="580">
        <v>489</v>
      </c>
      <c r="C563" s="710">
        <f t="shared" si="139"/>
        <v>1.8531454050148337</v>
      </c>
      <c r="D563" s="710">
        <f t="shared" si="140"/>
        <v>1448.3578654250996</v>
      </c>
      <c r="E563" s="710">
        <f t="shared" si="141"/>
        <v>667.36719655667184</v>
      </c>
      <c r="F563" s="710">
        <f t="shared" si="142"/>
        <v>375.99862839407933</v>
      </c>
      <c r="G563" s="710">
        <f t="shared" si="143"/>
        <v>309.96946494758959</v>
      </c>
      <c r="H563" s="717">
        <f t="shared" si="144"/>
        <v>298.23137156492413</v>
      </c>
      <c r="I563" s="710">
        <f t="shared" si="145"/>
        <v>298.20939587543637</v>
      </c>
      <c r="J563" s="710">
        <f t="shared" si="146"/>
        <v>298.19403544167045</v>
      </c>
      <c r="K563" s="710">
        <f t="shared" si="147"/>
        <v>298.18494851909941</v>
      </c>
      <c r="L563" s="710">
        <f t="shared" si="148"/>
        <v>298.1819313107838</v>
      </c>
      <c r="N563" s="580">
        <v>489</v>
      </c>
      <c r="O563" s="710">
        <f t="shared" si="149"/>
        <v>1.8531454050148337</v>
      </c>
      <c r="P563" s="710">
        <f t="shared" si="150"/>
        <v>869.68761371932885</v>
      </c>
      <c r="Q563" s="710">
        <f t="shared" si="151"/>
        <v>857.60560862491695</v>
      </c>
      <c r="R563" s="710">
        <f t="shared" si="152"/>
        <v>848.921160597788</v>
      </c>
      <c r="S563" s="710">
        <f t="shared" si="153"/>
        <v>843.67477940785238</v>
      </c>
      <c r="T563" s="710">
        <f t="shared" si="154"/>
        <v>841.89072225067628</v>
      </c>
    </row>
    <row r="564" spans="2:20">
      <c r="B564" s="580">
        <v>490</v>
      </c>
      <c r="C564" s="710">
        <f t="shared" si="139"/>
        <v>1.8569350684197721</v>
      </c>
      <c r="D564" s="710">
        <f t="shared" si="140"/>
        <v>1448.4520759032375</v>
      </c>
      <c r="E564" s="710">
        <f t="shared" si="141"/>
        <v>667.94216427252206</v>
      </c>
      <c r="F564" s="710">
        <f t="shared" si="142"/>
        <v>376.26324652025028</v>
      </c>
      <c r="G564" s="710">
        <f t="shared" si="143"/>
        <v>310.03321944825586</v>
      </c>
      <c r="H564" s="717">
        <f t="shared" si="144"/>
        <v>298.23311261593886</v>
      </c>
      <c r="I564" s="710">
        <f t="shared" si="145"/>
        <v>298.21101838149002</v>
      </c>
      <c r="J564" s="710">
        <f t="shared" si="146"/>
        <v>298.19557412895927</v>
      </c>
      <c r="K564" s="710">
        <f t="shared" si="147"/>
        <v>298.18643722165865</v>
      </c>
      <c r="L564" s="710">
        <f t="shared" si="148"/>
        <v>298.18340332406439</v>
      </c>
      <c r="N564" s="580">
        <v>490</v>
      </c>
      <c r="O564" s="710">
        <f t="shared" si="149"/>
        <v>1.8569350684197721</v>
      </c>
      <c r="P564" s="710">
        <f t="shared" si="150"/>
        <v>870.50704846216115</v>
      </c>
      <c r="Q564" s="710">
        <f t="shared" si="151"/>
        <v>858.43891834733381</v>
      </c>
      <c r="R564" s="710">
        <f t="shared" si="152"/>
        <v>849.76440604297602</v>
      </c>
      <c r="S564" s="710">
        <f t="shared" si="153"/>
        <v>844.52397435043031</v>
      </c>
      <c r="T564" s="710">
        <f t="shared" si="154"/>
        <v>842.74185234054892</v>
      </c>
    </row>
    <row r="565" spans="2:20">
      <c r="B565" s="580">
        <v>491</v>
      </c>
      <c r="C565" s="710">
        <f t="shared" si="139"/>
        <v>1.8607247318247104</v>
      </c>
      <c r="D565" s="710">
        <f t="shared" si="140"/>
        <v>1448.5460600938</v>
      </c>
      <c r="E565" s="710">
        <f t="shared" si="141"/>
        <v>668.51620298438149</v>
      </c>
      <c r="F565" s="710">
        <f t="shared" si="142"/>
        <v>376.5279932167914</v>
      </c>
      <c r="G565" s="710">
        <f t="shared" si="143"/>
        <v>310.09713700195493</v>
      </c>
      <c r="H565" s="717">
        <f t="shared" si="144"/>
        <v>298.23486248838486</v>
      </c>
      <c r="I565" s="710">
        <f t="shared" si="145"/>
        <v>298.21264940474481</v>
      </c>
      <c r="J565" s="710">
        <f t="shared" si="146"/>
        <v>298.19712111463127</v>
      </c>
      <c r="K565" s="710">
        <f t="shared" si="147"/>
        <v>298.18793409050397</v>
      </c>
      <c r="L565" s="710">
        <f t="shared" si="148"/>
        <v>298.18488345902773</v>
      </c>
      <c r="N565" s="580">
        <v>491</v>
      </c>
      <c r="O565" s="710">
        <f t="shared" si="149"/>
        <v>1.8607247318247104</v>
      </c>
      <c r="P565" s="710">
        <f t="shared" si="150"/>
        <v>871.32553312120365</v>
      </c>
      <c r="Q565" s="710">
        <f t="shared" si="151"/>
        <v>859.27126189878243</v>
      </c>
      <c r="R565" s="710">
        <f t="shared" si="152"/>
        <v>850.6066737973407</v>
      </c>
      <c r="S565" s="710">
        <f t="shared" si="153"/>
        <v>845.37218470411165</v>
      </c>
      <c r="T565" s="710">
        <f t="shared" si="154"/>
        <v>843.59199559784145</v>
      </c>
    </row>
    <row r="566" spans="2:20">
      <c r="B566" s="580">
        <v>492</v>
      </c>
      <c r="C566" s="710">
        <f t="shared" si="139"/>
        <v>1.8645143952296486</v>
      </c>
      <c r="D566" s="710">
        <f t="shared" si="140"/>
        <v>1448.6398196019657</v>
      </c>
      <c r="E566" s="710">
        <f t="shared" si="141"/>
        <v>669.08931475937561</v>
      </c>
      <c r="F566" s="710">
        <f t="shared" si="142"/>
        <v>376.79286728227675</v>
      </c>
      <c r="G566" s="710">
        <f t="shared" si="143"/>
        <v>310.1612173870779</v>
      </c>
      <c r="H566" s="717">
        <f t="shared" si="144"/>
        <v>298.23662120275338</v>
      </c>
      <c r="I566" s="710">
        <f t="shared" si="145"/>
        <v>298.21428896614952</v>
      </c>
      <c r="J566" s="710">
        <f t="shared" si="146"/>
        <v>298.19867641995626</v>
      </c>
      <c r="K566" s="710">
        <f t="shared" si="147"/>
        <v>298.18943914709473</v>
      </c>
      <c r="L566" s="710">
        <f t="shared" si="148"/>
        <v>298.18637173719475</v>
      </c>
      <c r="N566" s="580">
        <v>492</v>
      </c>
      <c r="O566" s="710">
        <f t="shared" si="149"/>
        <v>1.8645143952296486</v>
      </c>
      <c r="P566" s="710">
        <f t="shared" si="150"/>
        <v>872.14306879801973</v>
      </c>
      <c r="Q566" s="710">
        <f t="shared" si="151"/>
        <v>860.10264039947776</v>
      </c>
      <c r="R566" s="710">
        <f t="shared" si="152"/>
        <v>851.44796499445431</v>
      </c>
      <c r="S566" s="710">
        <f t="shared" si="153"/>
        <v>846.2194116104663</v>
      </c>
      <c r="T566" s="710">
        <f t="shared" si="154"/>
        <v>844.44115316672548</v>
      </c>
    </row>
    <row r="567" spans="2:20">
      <c r="B567" s="580">
        <v>493</v>
      </c>
      <c r="C567" s="710">
        <f t="shared" si="139"/>
        <v>1.8683040586345869</v>
      </c>
      <c r="D567" s="710">
        <f t="shared" si="140"/>
        <v>1448.7333560109046</v>
      </c>
      <c r="E567" s="710">
        <f t="shared" si="141"/>
        <v>669.66150166024943</v>
      </c>
      <c r="F567" s="710">
        <f t="shared" si="142"/>
        <v>377.05786752026933</v>
      </c>
      <c r="G567" s="710">
        <f t="shared" si="143"/>
        <v>310.22546038114967</v>
      </c>
      <c r="H567" s="717">
        <f t="shared" si="144"/>
        <v>298.23838877950044</v>
      </c>
      <c r="I567" s="710">
        <f t="shared" si="145"/>
        <v>298.21593708661953</v>
      </c>
      <c r="J567" s="710">
        <f t="shared" si="146"/>
        <v>298.20024006617177</v>
      </c>
      <c r="K567" s="710">
        <f t="shared" si="147"/>
        <v>298.19095241285891</v>
      </c>
      <c r="L567" s="710">
        <f t="shared" si="148"/>
        <v>298.1878681800552</v>
      </c>
      <c r="N567" s="580">
        <v>493</v>
      </c>
      <c r="O567" s="710">
        <f t="shared" si="149"/>
        <v>1.8683040586345869</v>
      </c>
      <c r="P567" s="710">
        <f t="shared" si="150"/>
        <v>872.9596565928955</v>
      </c>
      <c r="Q567" s="710">
        <f t="shared" si="151"/>
        <v>860.93305496833659</v>
      </c>
      <c r="R567" s="710">
        <f t="shared" si="152"/>
        <v>852.2882807665743</v>
      </c>
      <c r="S567" s="710">
        <f t="shared" si="153"/>
        <v>847.06565620974038</v>
      </c>
      <c r="T567" s="710">
        <f t="shared" si="154"/>
        <v>845.28932619004536</v>
      </c>
    </row>
    <row r="568" spans="2:20">
      <c r="B568" s="580">
        <v>494</v>
      </c>
      <c r="C568" s="710">
        <f t="shared" si="139"/>
        <v>1.8720937220395253</v>
      </c>
      <c r="D568" s="710">
        <f t="shared" si="140"/>
        <v>1448.8266708821361</v>
      </c>
      <c r="E568" s="710">
        <f t="shared" si="141"/>
        <v>670.23276574535714</v>
      </c>
      <c r="F568" s="710">
        <f t="shared" si="142"/>
        <v>377.32299273930312</v>
      </c>
      <c r="G568" s="710">
        <f t="shared" si="143"/>
        <v>310.28986576083651</v>
      </c>
      <c r="H568" s="717">
        <f t="shared" si="144"/>
        <v>298.24016523904675</v>
      </c>
      <c r="I568" s="710">
        <f t="shared" si="145"/>
        <v>298.21759378703655</v>
      </c>
      <c r="J568" s="710">
        <f t="shared" si="146"/>
        <v>298.20181207448314</v>
      </c>
      <c r="K568" s="710">
        <f t="shared" si="147"/>
        <v>298.19247390919293</v>
      </c>
      <c r="L568" s="710">
        <f t="shared" si="148"/>
        <v>298.18937280906755</v>
      </c>
      <c r="N568" s="580">
        <v>494</v>
      </c>
      <c r="O568" s="710">
        <f t="shared" si="149"/>
        <v>1.8720937220395253</v>
      </c>
      <c r="P568" s="710">
        <f t="shared" si="150"/>
        <v>873.77529760484128</v>
      </c>
      <c r="Q568" s="710">
        <f t="shared" si="151"/>
        <v>861.76250672297817</v>
      </c>
      <c r="R568" s="710">
        <f t="shared" si="152"/>
        <v>853.12762224464541</v>
      </c>
      <c r="S568" s="710">
        <f t="shared" si="153"/>
        <v>847.9109196408582</v>
      </c>
      <c r="T568" s="710">
        <f t="shared" si="154"/>
        <v>846.13651580932071</v>
      </c>
    </row>
    <row r="569" spans="2:20">
      <c r="B569" s="580">
        <v>495</v>
      </c>
      <c r="C569" s="710">
        <f t="shared" si="139"/>
        <v>1.8758833854444636</v>
      </c>
      <c r="D569" s="710">
        <f t="shared" si="140"/>
        <v>1448.9197657558809</v>
      </c>
      <c r="E569" s="710">
        <f t="shared" si="141"/>
        <v>670.80310906865338</v>
      </c>
      <c r="F569" s="710">
        <f t="shared" si="142"/>
        <v>377.58824175286514</v>
      </c>
      <c r="G569" s="710">
        <f t="shared" si="143"/>
        <v>310.35443330195415</v>
      </c>
      <c r="H569" s="717">
        <f t="shared" si="144"/>
        <v>298.24195060177755</v>
      </c>
      <c r="I569" s="710">
        <f t="shared" si="145"/>
        <v>298.21925908824852</v>
      </c>
      <c r="J569" s="710">
        <f t="shared" si="146"/>
        <v>298.20339246606301</v>
      </c>
      <c r="K569" s="710">
        <f t="shared" si="147"/>
        <v>298.19400365746151</v>
      </c>
      <c r="L569" s="710">
        <f t="shared" si="148"/>
        <v>298.19088564565897</v>
      </c>
      <c r="N569" s="580">
        <v>495</v>
      </c>
      <c r="O569" s="710">
        <f t="shared" si="149"/>
        <v>1.8758833854444636</v>
      </c>
      <c r="P569" s="710">
        <f t="shared" si="150"/>
        <v>874.5899929315932</v>
      </c>
      <c r="Q569" s="710">
        <f t="shared" si="151"/>
        <v>862.59099677972574</v>
      </c>
      <c r="R569" s="710">
        <f t="shared" si="152"/>
        <v>853.96599055830143</v>
      </c>
      <c r="S569" s="710">
        <f t="shared" si="153"/>
        <v>848.75520304142333</v>
      </c>
      <c r="T569" s="710">
        <f t="shared" si="154"/>
        <v>846.98272316474765</v>
      </c>
    </row>
    <row r="570" spans="2:20">
      <c r="B570" s="580">
        <v>496</v>
      </c>
      <c r="C570" s="710">
        <f t="shared" si="139"/>
        <v>1.879673048849402</v>
      </c>
      <c r="D570" s="710">
        <f t="shared" si="140"/>
        <v>1449.0126421514071</v>
      </c>
      <c r="E570" s="710">
        <f t="shared" si="141"/>
        <v>671.37253367968435</v>
      </c>
      <c r="F570" s="710">
        <f t="shared" si="142"/>
        <v>377.85361337937803</v>
      </c>
      <c r="G570" s="710">
        <f t="shared" si="143"/>
        <v>310.41916277947541</v>
      </c>
      <c r="H570" s="717">
        <f t="shared" si="144"/>
        <v>298.24374488804261</v>
      </c>
      <c r="I570" s="710">
        <f t="shared" si="145"/>
        <v>298.22093301106963</v>
      </c>
      <c r="J570" s="710">
        <f t="shared" si="146"/>
        <v>298.2049812620516</v>
      </c>
      <c r="K570" s="710">
        <f t="shared" si="147"/>
        <v>298.19554167899764</v>
      </c>
      <c r="L570" s="710">
        <f t="shared" si="148"/>
        <v>298.19240671122503</v>
      </c>
      <c r="N570" s="580">
        <v>496</v>
      </c>
      <c r="O570" s="710">
        <f t="shared" si="149"/>
        <v>1.879673048849402</v>
      </c>
      <c r="P570" s="710">
        <f t="shared" si="150"/>
        <v>875.40374366961453</v>
      </c>
      <c r="Q570" s="710">
        <f t="shared" si="151"/>
        <v>863.41852625360843</v>
      </c>
      <c r="R570" s="710">
        <f t="shared" si="152"/>
        <v>854.80338683586604</v>
      </c>
      <c r="S570" s="710">
        <f t="shared" si="153"/>
        <v>849.59850754772049</v>
      </c>
      <c r="T570" s="710">
        <f t="shared" si="154"/>
        <v>847.82794939520022</v>
      </c>
    </row>
    <row r="571" spans="2:20">
      <c r="B571" s="580">
        <v>497</v>
      </c>
      <c r="C571" s="710">
        <f t="shared" si="139"/>
        <v>1.8834627122543401</v>
      </c>
      <c r="D571" s="710">
        <f t="shared" si="140"/>
        <v>1449.1053015673708</v>
      </c>
      <c r="E571" s="710">
        <f t="shared" si="141"/>
        <v>671.94104162357905</v>
      </c>
      <c r="F571" s="710">
        <f t="shared" si="142"/>
        <v>378.11910644218193</v>
      </c>
      <c r="G571" s="710">
        <f t="shared" si="143"/>
        <v>310.48405396753799</v>
      </c>
      <c r="H571" s="717">
        <f t="shared" si="144"/>
        <v>298.24554811815602</v>
      </c>
      <c r="I571" s="710">
        <f t="shared" si="145"/>
        <v>298.22261557628008</v>
      </c>
      <c r="J571" s="710">
        <f t="shared" si="146"/>
        <v>298.20657848355648</v>
      </c>
      <c r="K571" s="710">
        <f t="shared" si="147"/>
        <v>298.19708799510238</v>
      </c>
      <c r="L571" s="710">
        <f t="shared" si="148"/>
        <v>298.19393602712967</v>
      </c>
      <c r="N571" s="580">
        <v>497</v>
      </c>
      <c r="O571" s="710">
        <f t="shared" si="149"/>
        <v>1.8834627122543401</v>
      </c>
      <c r="P571" s="710">
        <f t="shared" si="150"/>
        <v>876.21655091409741</v>
      </c>
      <c r="Q571" s="710">
        <f t="shared" si="151"/>
        <v>864.24509625836254</v>
      </c>
      <c r="R571" s="710">
        <f t="shared" si="152"/>
        <v>855.63981220435483</v>
      </c>
      <c r="S571" s="710">
        <f t="shared" si="153"/>
        <v>850.44083429471675</v>
      </c>
      <c r="T571" s="710">
        <f t="shared" si="154"/>
        <v>848.67219563823198</v>
      </c>
    </row>
    <row r="572" spans="2:20">
      <c r="B572" s="580">
        <v>498</v>
      </c>
      <c r="C572" s="710">
        <f t="shared" si="139"/>
        <v>1.8872523756592785</v>
      </c>
      <c r="D572" s="710">
        <f t="shared" si="140"/>
        <v>1449.1977454821501</v>
      </c>
      <c r="E572" s="710">
        <f t="shared" si="141"/>
        <v>672.50863494104112</v>
      </c>
      <c r="F572" s="710">
        <f t="shared" si="142"/>
        <v>378.38471976951683</v>
      </c>
      <c r="G572" s="710">
        <f t="shared" si="143"/>
        <v>310.54910663945208</v>
      </c>
      <c r="H572" s="717">
        <f t="shared" si="144"/>
        <v>298.24736031239615</v>
      </c>
      <c r="I572" s="710">
        <f t="shared" si="145"/>
        <v>298.22430680462594</v>
      </c>
      <c r="J572" s="710">
        <f t="shared" si="146"/>
        <v>298.20818415165229</v>
      </c>
      <c r="K572" s="710">
        <f t="shared" si="147"/>
        <v>298.19864262704471</v>
      </c>
      <c r="L572" s="710">
        <f t="shared" si="148"/>
        <v>298.19547361470501</v>
      </c>
      <c r="N572" s="580">
        <v>498</v>
      </c>
      <c r="O572" s="710">
        <f t="shared" si="149"/>
        <v>1.8872523756592785</v>
      </c>
      <c r="P572" s="710">
        <f t="shared" si="150"/>
        <v>877.02841575896412</v>
      </c>
      <c r="Q572" s="710">
        <f t="shared" si="151"/>
        <v>865.07070790643309</v>
      </c>
      <c r="R572" s="710">
        <f t="shared" si="152"/>
        <v>856.47526778947667</v>
      </c>
      <c r="S572" s="710">
        <f t="shared" si="153"/>
        <v>851.2821844160635</v>
      </c>
      <c r="T572" s="710">
        <f t="shared" si="154"/>
        <v>849.51546303007751</v>
      </c>
    </row>
    <row r="573" spans="2:20">
      <c r="B573" s="580">
        <v>499</v>
      </c>
      <c r="C573" s="710">
        <f t="shared" si="139"/>
        <v>1.8910420390642169</v>
      </c>
      <c r="D573" s="710">
        <f t="shared" si="140"/>
        <v>1449.2899753541747</v>
      </c>
      <c r="E573" s="710">
        <f t="shared" si="141"/>
        <v>673.07531566834177</v>
      </c>
      <c r="F573" s="710">
        <f t="shared" si="142"/>
        <v>378.65045219450514</v>
      </c>
      <c r="G573" s="710">
        <f t="shared" si="143"/>
        <v>310.61432056770821</v>
      </c>
      <c r="H573" s="717">
        <f t="shared" si="144"/>
        <v>298.24918149100557</v>
      </c>
      <c r="I573" s="710">
        <f t="shared" si="145"/>
        <v>298.22600671681937</v>
      </c>
      <c r="J573" s="710">
        <f t="shared" si="146"/>
        <v>298.20979828738075</v>
      </c>
      <c r="K573" s="710">
        <f t="shared" si="147"/>
        <v>298.20020559606155</v>
      </c>
      <c r="L573" s="710">
        <f t="shared" si="148"/>
        <v>298.1970194952512</v>
      </c>
      <c r="N573" s="580">
        <v>499</v>
      </c>
      <c r="O573" s="710">
        <f t="shared" si="149"/>
        <v>1.8910420390642169</v>
      </c>
      <c r="P573" s="710">
        <f t="shared" si="150"/>
        <v>877.83933929686862</v>
      </c>
      <c r="Q573" s="710">
        <f t="shared" si="151"/>
        <v>865.89536230897511</v>
      </c>
      <c r="R573" s="710">
        <f t="shared" si="152"/>
        <v>857.30975471563534</v>
      </c>
      <c r="S573" s="710">
        <f t="shared" si="153"/>
        <v>852.12255904409778</v>
      </c>
      <c r="T573" s="710">
        <f t="shared" si="154"/>
        <v>850.35775270565421</v>
      </c>
    </row>
    <row r="574" spans="2:20">
      <c r="B574" s="580">
        <v>500</v>
      </c>
      <c r="C574" s="710">
        <f t="shared" si="139"/>
        <v>1.8948317024691552</v>
      </c>
      <c r="D574" s="710">
        <f t="shared" si="140"/>
        <v>1449.3819926222486</v>
      </c>
      <c r="E574" s="710">
        <f t="shared" si="141"/>
        <v>673.64108583731218</v>
      </c>
      <c r="F574" s="710">
        <f t="shared" si="142"/>
        <v>378.9163025551336</v>
      </c>
      <c r="G574" s="710">
        <f t="shared" si="143"/>
        <v>310.67969552398466</v>
      </c>
      <c r="H574" s="717">
        <f t="shared" si="144"/>
        <v>298.25101167419109</v>
      </c>
      <c r="I574" s="710">
        <f t="shared" si="145"/>
        <v>298.22771533353807</v>
      </c>
      <c r="J574" s="710">
        <f t="shared" si="146"/>
        <v>298.21142091175074</v>
      </c>
      <c r="K574" s="710">
        <f t="shared" si="147"/>
        <v>298.20177692335727</v>
      </c>
      <c r="L574" s="710">
        <f t="shared" si="148"/>
        <v>298.19857369003654</v>
      </c>
      <c r="N574" s="580">
        <v>500</v>
      </c>
      <c r="O574" s="710">
        <f t="shared" si="149"/>
        <v>1.8948317024691552</v>
      </c>
      <c r="P574" s="710">
        <f t="shared" si="150"/>
        <v>878.64932261919796</v>
      </c>
      <c r="Q574" s="710">
        <f t="shared" si="151"/>
        <v>866.71906057585579</v>
      </c>
      <c r="R574" s="710">
        <f t="shared" si="152"/>
        <v>858.14327410593069</v>
      </c>
      <c r="S574" s="710">
        <f t="shared" si="153"/>
        <v>852.96195930984345</v>
      </c>
      <c r="T574" s="710">
        <f t="shared" si="154"/>
        <v>851.19906579856342</v>
      </c>
    </row>
    <row r="575" spans="2:20">
      <c r="B575" s="580">
        <v>501</v>
      </c>
      <c r="C575" s="710">
        <f t="shared" si="139"/>
        <v>1.8986213658740934</v>
      </c>
      <c r="D575" s="710">
        <f t="shared" si="140"/>
        <v>1449.4737987058691</v>
      </c>
      <c r="E575" s="710">
        <f t="shared" si="141"/>
        <v>674.2059474753363</v>
      </c>
      <c r="F575" s="710">
        <f t="shared" si="142"/>
        <v>379.1822696942362</v>
      </c>
      <c r="G575" s="710">
        <f t="shared" si="143"/>
        <v>310.74523127915518</v>
      </c>
      <c r="H575" s="717">
        <f t="shared" si="144"/>
        <v>298.25285088212331</v>
      </c>
      <c r="I575" s="710">
        <f t="shared" si="145"/>
        <v>298.22943267542541</v>
      </c>
      <c r="J575" s="710">
        <f t="shared" si="146"/>
        <v>298.21305204573781</v>
      </c>
      <c r="K575" s="710">
        <f t="shared" si="147"/>
        <v>298.20335663010405</v>
      </c>
      <c r="L575" s="710">
        <f t="shared" si="148"/>
        <v>298.200136220297</v>
      </c>
      <c r="N575" s="580">
        <v>501</v>
      </c>
      <c r="O575" s="710">
        <f t="shared" si="149"/>
        <v>1.8986213658740934</v>
      </c>
      <c r="P575" s="710">
        <f t="shared" si="150"/>
        <v>879.45836681607386</v>
      </c>
      <c r="Q575" s="710">
        <f t="shared" si="151"/>
        <v>867.54180381565493</v>
      </c>
      <c r="R575" s="710">
        <f t="shared" si="152"/>
        <v>858.97582708216066</v>
      </c>
      <c r="S575" s="710">
        <f t="shared" si="153"/>
        <v>853.80038634301309</v>
      </c>
      <c r="T575" s="710">
        <f t="shared" si="154"/>
        <v>852.0394034410923</v>
      </c>
    </row>
    <row r="576" spans="2:20">
      <c r="B576" s="580">
        <v>502</v>
      </c>
      <c r="C576" s="710">
        <f t="shared" si="139"/>
        <v>1.9024110292790317</v>
      </c>
      <c r="D576" s="710">
        <f t="shared" si="140"/>
        <v>1449.5653950055387</v>
      </c>
      <c r="E576" s="710">
        <f t="shared" si="141"/>
        <v>674.76990260534478</v>
      </c>
      <c r="F576" s="710">
        <f t="shared" si="142"/>
        <v>379.44835245947627</v>
      </c>
      <c r="G576" s="710">
        <f t="shared" si="143"/>
        <v>310.81092760329631</v>
      </c>
      <c r="H576" s="717">
        <f t="shared" si="144"/>
        <v>298.25469913493703</v>
      </c>
      <c r="I576" s="710">
        <f t="shared" si="145"/>
        <v>298.23115876309043</v>
      </c>
      <c r="J576" s="710">
        <f t="shared" si="146"/>
        <v>298.21469171028417</v>
      </c>
      <c r="K576" s="710">
        <f t="shared" si="147"/>
        <v>298.20494473744151</v>
      </c>
      <c r="L576" s="710">
        <f t="shared" si="148"/>
        <v>298.20170710723625</v>
      </c>
      <c r="N576" s="580">
        <v>502</v>
      </c>
      <c r="O576" s="710">
        <f t="shared" si="149"/>
        <v>1.9024110292790317</v>
      </c>
      <c r="P576" s="710">
        <f t="shared" si="150"/>
        <v>880.26647297635407</v>
      </c>
      <c r="Q576" s="710">
        <f t="shared" si="151"/>
        <v>868.3635931356672</v>
      </c>
      <c r="R576" s="710">
        <f t="shared" si="152"/>
        <v>859.80741476482262</v>
      </c>
      <c r="S576" s="710">
        <f t="shared" si="153"/>
        <v>854.63784127200972</v>
      </c>
      <c r="T576" s="710">
        <f t="shared" si="154"/>
        <v>852.8787667642149</v>
      </c>
    </row>
    <row r="577" spans="2:20">
      <c r="B577" s="580">
        <v>503</v>
      </c>
      <c r="C577" s="710">
        <f t="shared" si="139"/>
        <v>1.9062006926839701</v>
      </c>
      <c r="D577" s="710">
        <f t="shared" si="140"/>
        <v>1449.6567829030732</v>
      </c>
      <c r="E577" s="710">
        <f t="shared" si="141"/>
        <v>675.33295324580865</v>
      </c>
      <c r="F577" s="710">
        <f t="shared" si="142"/>
        <v>379.71454970332906</v>
      </c>
      <c r="G577" s="710">
        <f t="shared" si="143"/>
        <v>310.87678426569528</v>
      </c>
      <c r="H577" s="717">
        <f t="shared" si="144"/>
        <v>298.25655645273071</v>
      </c>
      <c r="I577" s="710">
        <f t="shared" si="145"/>
        <v>298.23289361710738</v>
      </c>
      <c r="J577" s="710">
        <f t="shared" si="146"/>
        <v>298.21633992629882</v>
      </c>
      <c r="K577" s="710">
        <f t="shared" si="147"/>
        <v>298.20654126647662</v>
      </c>
      <c r="L577" s="710">
        <f t="shared" si="148"/>
        <v>298.20328637202573</v>
      </c>
      <c r="N577" s="580">
        <v>503</v>
      </c>
      <c r="O577" s="710">
        <f t="shared" si="149"/>
        <v>1.9062006926839701</v>
      </c>
      <c r="P577" s="710">
        <f t="shared" si="150"/>
        <v>881.07364218763394</v>
      </c>
      <c r="Q577" s="710">
        <f t="shared" si="151"/>
        <v>869.18442964190342</v>
      </c>
      <c r="R577" s="710">
        <f t="shared" si="152"/>
        <v>860.63803827311449</v>
      </c>
      <c r="S577" s="710">
        <f t="shared" si="153"/>
        <v>855.47432522392796</v>
      </c>
      <c r="T577" s="710">
        <f t="shared" si="154"/>
        <v>853.71715689759424</v>
      </c>
    </row>
    <row r="578" spans="2:20">
      <c r="B578" s="580">
        <v>504</v>
      </c>
      <c r="C578" s="710">
        <f t="shared" si="139"/>
        <v>1.9099903560889084</v>
      </c>
      <c r="D578" s="710">
        <f t="shared" si="140"/>
        <v>1449.7479637619028</v>
      </c>
      <c r="E578" s="710">
        <f t="shared" si="141"/>
        <v>675.89510141073333</v>
      </c>
      <c r="F578" s="710">
        <f t="shared" si="142"/>
        <v>379.98086028306437</v>
      </c>
      <c r="G578" s="710">
        <f t="shared" si="143"/>
        <v>310.94280103485698</v>
      </c>
      <c r="H578" s="717">
        <f t="shared" si="144"/>
        <v>298.25842285556666</v>
      </c>
      <c r="I578" s="710">
        <f t="shared" si="145"/>
        <v>298.23463725801611</v>
      </c>
      <c r="J578" s="710">
        <f t="shared" si="146"/>
        <v>298.2179967146572</v>
      </c>
      <c r="K578" s="710">
        <f t="shared" si="147"/>
        <v>298.20814623828346</v>
      </c>
      <c r="L578" s="710">
        <f t="shared" si="148"/>
        <v>298.20487403580415</v>
      </c>
      <c r="N578" s="580">
        <v>504</v>
      </c>
      <c r="O578" s="710">
        <f t="shared" si="149"/>
        <v>1.9099903560889084</v>
      </c>
      <c r="P578" s="710">
        <f t="shared" si="150"/>
        <v>881.87987553624748</v>
      </c>
      <c r="Q578" s="710">
        <f t="shared" si="151"/>
        <v>870.00431443909224</v>
      </c>
      <c r="R578" s="710">
        <f t="shared" si="152"/>
        <v>861.46769872493667</v>
      </c>
      <c r="S578" s="710">
        <f t="shared" si="153"/>
        <v>856.30983932455547</v>
      </c>
      <c r="T578" s="710">
        <f t="shared" si="154"/>
        <v>854.55457496958354</v>
      </c>
    </row>
    <row r="579" spans="2:20">
      <c r="B579" s="580">
        <v>505</v>
      </c>
      <c r="C579" s="710">
        <f t="shared" si="139"/>
        <v>1.9137800194938468</v>
      </c>
      <c r="D579" s="710">
        <f t="shared" si="140"/>
        <v>1449.8389389273702</v>
      </c>
      <c r="E579" s="710">
        <f t="shared" si="141"/>
        <v>676.45634910965327</v>
      </c>
      <c r="F579" s="710">
        <f t="shared" si="142"/>
        <v>380.24728306072899</v>
      </c>
      <c r="G579" s="710">
        <f t="shared" si="143"/>
        <v>311.00897767851183</v>
      </c>
      <c r="H579" s="717">
        <f t="shared" si="144"/>
        <v>298.26029836347089</v>
      </c>
      <c r="I579" s="710">
        <f t="shared" si="145"/>
        <v>298.23638970632152</v>
      </c>
      <c r="J579" s="710">
        <f t="shared" si="146"/>
        <v>298.2196620962012</v>
      </c>
      <c r="K579" s="710">
        <f t="shared" si="147"/>
        <v>298.20975967390336</v>
      </c>
      <c r="L579" s="710">
        <f t="shared" si="148"/>
        <v>298.20647011967782</v>
      </c>
      <c r="N579" s="580">
        <v>505</v>
      </c>
      <c r="O579" s="710">
        <f t="shared" si="149"/>
        <v>1.9137800194938468</v>
      </c>
      <c r="P579" s="710">
        <f t="shared" si="150"/>
        <v>882.68517410726963</v>
      </c>
      <c r="Q579" s="710">
        <f t="shared" si="151"/>
        <v>870.82324863068118</v>
      </c>
      <c r="R579" s="710">
        <f t="shared" si="152"/>
        <v>862.29639723689343</v>
      </c>
      <c r="S579" s="710">
        <f t="shared" si="153"/>
        <v>857.14438469837455</v>
      </c>
      <c r="T579" s="710">
        <f t="shared" si="154"/>
        <v>855.39102210722785</v>
      </c>
    </row>
    <row r="580" spans="2:20">
      <c r="B580" s="580">
        <v>506</v>
      </c>
      <c r="C580" s="710">
        <f t="shared" si="139"/>
        <v>1.9175696828987849</v>
      </c>
      <c r="D580" s="710">
        <f t="shared" si="140"/>
        <v>1449.9297097270232</v>
      </c>
      <c r="E580" s="710">
        <f t="shared" si="141"/>
        <v>677.01669834762697</v>
      </c>
      <c r="F580" s="710">
        <f t="shared" si="142"/>
        <v>380.51381690312945</v>
      </c>
      <c r="G580" s="710">
        <f t="shared" si="143"/>
        <v>311.07531396362282</v>
      </c>
      <c r="H580" s="717">
        <f t="shared" si="144"/>
        <v>298.26218299643295</v>
      </c>
      <c r="I580" s="710">
        <f t="shared" si="145"/>
        <v>298.23815098249372</v>
      </c>
      <c r="J580" s="710">
        <f t="shared" si="146"/>
        <v>298.22133609173892</v>
      </c>
      <c r="K580" s="710">
        <f t="shared" si="147"/>
        <v>298.21138159434457</v>
      </c>
      <c r="L580" s="710">
        <f t="shared" si="148"/>
        <v>298.20807464472</v>
      </c>
      <c r="N580" s="580">
        <v>506</v>
      </c>
      <c r="O580" s="710">
        <f t="shared" si="149"/>
        <v>1.9175696828987849</v>
      </c>
      <c r="P580" s="710">
        <f t="shared" si="150"/>
        <v>883.48953898451703</v>
      </c>
      <c r="Q580" s="710">
        <f t="shared" si="151"/>
        <v>871.64123331883866</v>
      </c>
      <c r="R580" s="710">
        <f t="shared" si="152"/>
        <v>863.12413492429459</v>
      </c>
      <c r="S580" s="710">
        <f t="shared" si="153"/>
        <v>857.97796246856399</v>
      </c>
      <c r="T580" s="710">
        <f t="shared" si="154"/>
        <v>856.22649943626527</v>
      </c>
    </row>
    <row r="581" spans="2:20">
      <c r="B581" s="580">
        <v>507</v>
      </c>
      <c r="C581" s="710">
        <f t="shared" si="139"/>
        <v>1.9213593463037233</v>
      </c>
      <c r="D581" s="710">
        <f t="shared" si="140"/>
        <v>1450.020277470901</v>
      </c>
      <c r="E581" s="710">
        <f t="shared" si="141"/>
        <v>677.57615112523172</v>
      </c>
      <c r="F581" s="710">
        <f t="shared" si="142"/>
        <v>380.78046068181453</v>
      </c>
      <c r="G581" s="710">
        <f t="shared" si="143"/>
        <v>311.14180965639315</v>
      </c>
      <c r="H581" s="717">
        <f t="shared" si="144"/>
        <v>298.26407677440591</v>
      </c>
      <c r="I581" s="710">
        <f t="shared" si="145"/>
        <v>298.23992110696793</v>
      </c>
      <c r="J581" s="710">
        <f t="shared" si="146"/>
        <v>298.22301872204463</v>
      </c>
      <c r="K581" s="710">
        <f t="shared" si="147"/>
        <v>298.21301202058231</v>
      </c>
      <c r="L581" s="710">
        <f t="shared" si="148"/>
        <v>298.20968763197129</v>
      </c>
      <c r="N581" s="580">
        <v>507</v>
      </c>
      <c r="O581" s="710">
        <f t="shared" si="149"/>
        <v>1.9213593463037233</v>
      </c>
      <c r="P581" s="710">
        <f t="shared" si="150"/>
        <v>884.29297125054984</v>
      </c>
      <c r="Q581" s="710">
        <f t="shared" si="151"/>
        <v>872.45826960445493</v>
      </c>
      <c r="R581" s="710">
        <f t="shared" si="152"/>
        <v>863.95091290115636</v>
      </c>
      <c r="S581" s="710">
        <f t="shared" si="153"/>
        <v>858.81057375700016</v>
      </c>
      <c r="T581" s="710">
        <f t="shared" si="154"/>
        <v>857.06100808112865</v>
      </c>
    </row>
    <row r="582" spans="2:20">
      <c r="B582" s="580">
        <v>508</v>
      </c>
      <c r="C582" s="710">
        <f t="shared" si="139"/>
        <v>1.9251490097086617</v>
      </c>
      <c r="D582" s="710">
        <f t="shared" si="140"/>
        <v>1450.1106434518167</v>
      </c>
      <c r="E582" s="710">
        <f t="shared" si="141"/>
        <v>678.13470943855987</v>
      </c>
      <c r="F582" s="710">
        <f t="shared" si="142"/>
        <v>381.04721327305822</v>
      </c>
      <c r="G582" s="710">
        <f t="shared" si="143"/>
        <v>311.20846452227329</v>
      </c>
      <c r="H582" s="717">
        <f t="shared" si="144"/>
        <v>298.26597971730638</v>
      </c>
      <c r="I582" s="710">
        <f t="shared" si="145"/>
        <v>298.24170010014427</v>
      </c>
      <c r="J582" s="710">
        <f t="shared" si="146"/>
        <v>298.22471000785879</v>
      </c>
      <c r="K582" s="710">
        <f t="shared" si="147"/>
        <v>298.21465097355849</v>
      </c>
      <c r="L582" s="710">
        <f t="shared" si="148"/>
        <v>298.21130910243926</v>
      </c>
      <c r="N582" s="580">
        <v>508</v>
      </c>
      <c r="O582" s="710">
        <f t="shared" si="149"/>
        <v>1.9251490097086617</v>
      </c>
      <c r="P582" s="710">
        <f t="shared" si="150"/>
        <v>885.09547198667281</v>
      </c>
      <c r="Q582" s="710">
        <f t="shared" si="151"/>
        <v>873.27435858714398</v>
      </c>
      <c r="R582" s="710">
        <f t="shared" si="152"/>
        <v>864.77673228020376</v>
      </c>
      <c r="S582" s="710">
        <f t="shared" si="153"/>
        <v>859.64221968425886</v>
      </c>
      <c r="T582" s="710">
        <f t="shared" si="154"/>
        <v>857.89454916494731</v>
      </c>
    </row>
    <row r="583" spans="2:20">
      <c r="B583" s="580">
        <v>509</v>
      </c>
      <c r="C583" s="710">
        <f t="shared" si="139"/>
        <v>1.9289386731136</v>
      </c>
      <c r="D583" s="710">
        <f t="shared" si="140"/>
        <v>1450.2008089456365</v>
      </c>
      <c r="E583" s="710">
        <f t="shared" si="141"/>
        <v>678.69237527921416</v>
      </c>
      <c r="F583" s="710">
        <f t="shared" si="142"/>
        <v>381.31407355784216</v>
      </c>
      <c r="G583" s="710">
        <f t="shared" si="143"/>
        <v>311.27527832596837</v>
      </c>
      <c r="H583" s="717">
        <f t="shared" si="144"/>
        <v>298.26789184501428</v>
      </c>
      <c r="I583" s="710">
        <f t="shared" si="145"/>
        <v>298.24348798238765</v>
      </c>
      <c r="J583" s="710">
        <f t="shared" si="146"/>
        <v>298.22640996988775</v>
      </c>
      <c r="K583" s="710">
        <f t="shared" si="147"/>
        <v>298.21629847418171</v>
      </c>
      <c r="L583" s="710">
        <f t="shared" si="148"/>
        <v>298.21293907709827</v>
      </c>
      <c r="N583" s="580">
        <v>509</v>
      </c>
      <c r="O583" s="710">
        <f t="shared" si="149"/>
        <v>1.9289386731136</v>
      </c>
      <c r="P583" s="710">
        <f t="shared" si="150"/>
        <v>885.89704227293714</v>
      </c>
      <c r="Q583" s="710">
        <f t="shared" si="151"/>
        <v>874.08950136524481</v>
      </c>
      <c r="R583" s="710">
        <f t="shared" si="152"/>
        <v>865.6015941728715</v>
      </c>
      <c r="S583" s="710">
        <f t="shared" si="153"/>
        <v>860.47290136961647</v>
      </c>
      <c r="T583" s="710">
        <f t="shared" si="154"/>
        <v>858.7271238095484</v>
      </c>
    </row>
    <row r="584" spans="2:20">
      <c r="B584" s="580">
        <v>510</v>
      </c>
      <c r="C584" s="710">
        <f t="shared" si="139"/>
        <v>1.9327283365185381</v>
      </c>
      <c r="D584" s="710">
        <f t="shared" si="140"/>
        <v>1450.2907752115505</v>
      </c>
      <c r="E584" s="710">
        <f t="shared" si="141"/>
        <v>679.24915063430376</v>
      </c>
      <c r="F584" s="710">
        <f t="shared" si="142"/>
        <v>381.58104042183862</v>
      </c>
      <c r="G584" s="710">
        <f t="shared" si="143"/>
        <v>311.34225083144548</v>
      </c>
      <c r="H584" s="717">
        <f t="shared" si="144"/>
        <v>298.26981317737273</v>
      </c>
      <c r="I584" s="710">
        <f t="shared" si="145"/>
        <v>298.24528477402782</v>
      </c>
      <c r="J584" s="710">
        <f t="shared" si="146"/>
        <v>298.22811862880377</v>
      </c>
      <c r="K584" s="710">
        <f t="shared" si="147"/>
        <v>298.2179545433271</v>
      </c>
      <c r="L584" s="710">
        <f t="shared" si="148"/>
        <v>298.21457757688955</v>
      </c>
      <c r="N584" s="580">
        <v>510</v>
      </c>
      <c r="O584" s="710">
        <f t="shared" si="149"/>
        <v>1.9327283365185381</v>
      </c>
      <c r="P584" s="710">
        <f t="shared" si="150"/>
        <v>886.69768318814181</v>
      </c>
      <c r="Q584" s="710">
        <f t="shared" si="151"/>
        <v>874.90369903582314</v>
      </c>
      <c r="R584" s="710">
        <f t="shared" si="152"/>
        <v>866.42549968930587</v>
      </c>
      <c r="S584" s="710">
        <f t="shared" si="153"/>
        <v>861.30261993105171</v>
      </c>
      <c r="T584" s="710">
        <f t="shared" si="154"/>
        <v>859.55873313545828</v>
      </c>
    </row>
    <row r="585" spans="2:20">
      <c r="B585" s="580">
        <v>511</v>
      </c>
      <c r="C585" s="710">
        <f t="shared" si="139"/>
        <v>1.9365179999234765</v>
      </c>
      <c r="D585" s="710">
        <f t="shared" si="140"/>
        <v>1450.3805434923438</v>
      </c>
      <c r="E585" s="710">
        <f t="shared" si="141"/>
        <v>679.80503748644128</v>
      </c>
      <c r="F585" s="710">
        <f t="shared" si="142"/>
        <v>381.84811275539329</v>
      </c>
      <c r="G585" s="710">
        <f t="shared" si="143"/>
        <v>311.40938180194075</v>
      </c>
      <c r="H585" s="717">
        <f t="shared" si="144"/>
        <v>298.27174373418814</v>
      </c>
      <c r="I585" s="710">
        <f t="shared" si="145"/>
        <v>298.2470904953592</v>
      </c>
      <c r="J585" s="710">
        <f t="shared" si="146"/>
        <v>298.22983600524481</v>
      </c>
      <c r="K585" s="710">
        <f t="shared" si="147"/>
        <v>298.21961920183628</v>
      </c>
      <c r="L585" s="710">
        <f t="shared" si="148"/>
        <v>298.21622462272103</v>
      </c>
      <c r="N585" s="580">
        <v>511</v>
      </c>
      <c r="O585" s="710">
        <f t="shared" si="149"/>
        <v>1.9365179999234765</v>
      </c>
      <c r="P585" s="710">
        <f t="shared" si="150"/>
        <v>887.49739580983498</v>
      </c>
      <c r="Q585" s="710">
        <f t="shared" si="151"/>
        <v>875.71695269467227</v>
      </c>
      <c r="R585" s="710">
        <f t="shared" si="152"/>
        <v>867.24844993836575</v>
      </c>
      <c r="S585" s="710">
        <f t="shared" si="153"/>
        <v>862.13137648524707</v>
      </c>
      <c r="T585" s="710">
        <f t="shared" si="154"/>
        <v>860.38937826190397</v>
      </c>
    </row>
    <row r="586" spans="2:20">
      <c r="B586" s="580">
        <v>512</v>
      </c>
      <c r="C586" s="710">
        <f t="shared" si="139"/>
        <v>1.9403076633284149</v>
      </c>
      <c r="D586" s="710">
        <f t="shared" si="140"/>
        <v>1450.4701150146582</v>
      </c>
      <c r="E586" s="710">
        <f t="shared" si="141"/>
        <v>680.36003781373915</v>
      </c>
      <c r="F586" s="710">
        <f t="shared" si="142"/>
        <v>382.11528945350818</v>
      </c>
      <c r="G586" s="710">
        <f t="shared" si="143"/>
        <v>311.47667099996659</v>
      </c>
      <c r="H586" s="717">
        <f t="shared" si="144"/>
        <v>298.27368353523002</v>
      </c>
      <c r="I586" s="710">
        <f t="shared" si="145"/>
        <v>298.24890516664078</v>
      </c>
      <c r="J586" s="710">
        <f t="shared" si="146"/>
        <v>298.23156211981455</v>
      </c>
      <c r="K586" s="710">
        <f t="shared" si="147"/>
        <v>298.22129247051714</v>
      </c>
      <c r="L586" s="710">
        <f t="shared" si="148"/>
        <v>298.21788023546713</v>
      </c>
      <c r="N586" s="580">
        <v>512</v>
      </c>
      <c r="O586" s="710">
        <f t="shared" si="149"/>
        <v>1.9403076633284149</v>
      </c>
      <c r="P586" s="710">
        <f t="shared" si="150"/>
        <v>888.29618121431542</v>
      </c>
      <c r="Q586" s="710">
        <f t="shared" si="151"/>
        <v>876.52926343631555</v>
      </c>
      <c r="R586" s="710">
        <f t="shared" si="152"/>
        <v>868.07044602762426</v>
      </c>
      <c r="S586" s="710">
        <f t="shared" si="153"/>
        <v>862.95917214759027</v>
      </c>
      <c r="T586" s="710">
        <f t="shared" si="154"/>
        <v>861.21906030681509</v>
      </c>
    </row>
    <row r="587" spans="2:20">
      <c r="B587" s="580">
        <v>513</v>
      </c>
      <c r="C587" s="710">
        <f t="shared" ref="C587:C650" si="155">$C$73*B587</f>
        <v>1.9440973267333532</v>
      </c>
      <c r="D587" s="710">
        <f t="shared" ref="D587:D650" si="156">(1-2*FoAb-2*FoAb*BiCombAb)*D586+2*FoAb*E586+2*FoAb*BiCombAb*Tcomb</f>
        <v>1450.5594909892532</v>
      </c>
      <c r="E587" s="710">
        <f t="shared" ref="E587:E650" si="157">FoAb*D586+(1-2*FoAb)*E586+FoAb*F586</f>
        <v>680.9141535898068</v>
      </c>
      <c r="F587" s="710">
        <f t="shared" ref="F587:F650" si="158">FoAb*E586+(1-2*FoAb)*F586+FoAb*G586</f>
        <v>382.38256941582466</v>
      </c>
      <c r="G587" s="710">
        <f t="shared" ref="G587:G650" si="159">FoAb*F586+(1-2*FoAb)*G586+FoAb*H586</f>
        <v>311.5441181873187</v>
      </c>
      <c r="H587" s="717">
        <f t="shared" ref="H587:H650" si="160">_FoN1*G586+(1-_FoN1-_FoN2)*H586+_FoN2*I586</f>
        <v>298.27563260023095</v>
      </c>
      <c r="I587" s="710">
        <f t="shared" ref="I587:I650" si="161">FoCase*H586+(1-2*FoCase)*I586+FoCase*J586</f>
        <v>298.25072880809597</v>
      </c>
      <c r="J587" s="710">
        <f t="shared" ref="J587:J650" si="162">FoCase*I586+(1-2*FoCase)*J586+FoCase*K586</f>
        <v>298.23329699308221</v>
      </c>
      <c r="K587" s="710">
        <f t="shared" ref="K587:K650" si="163">FoCase*J586+(1-2*FoCase)*K586+FoCase*L586</f>
        <v>298.22297437014379</v>
      </c>
      <c r="L587" s="710">
        <f t="shared" ref="L587:L650" si="164">(1-2*FoCase-2*FoCase*BiAtmCase)*L586+2*FoCase*K586+2*FoCase*BiAtmCase*Tatm</f>
        <v>298.21954443596866</v>
      </c>
      <c r="N587" s="580">
        <v>513</v>
      </c>
      <c r="O587" s="710">
        <f t="shared" ref="O587:O650" si="165">$O$73*N587</f>
        <v>1.9440973267333532</v>
      </c>
      <c r="P587" s="710">
        <f t="shared" ref="P587:P650" si="166">(1-2*FoCase-2*FoCase*BiCombCase)*P586+2*FoCase*Q586+2*FoCase*BiCombCase*Tcomb</f>
        <v>889.09404047663395</v>
      </c>
      <c r="Q587" s="710">
        <f t="shared" ref="Q587:Q650" si="167">FoCase*P586+(1-2*FoCase)*Q586+FoCase*R586</f>
        <v>877.34063235400686</v>
      </c>
      <c r="R587" s="710">
        <f t="shared" ref="R587:R650" si="168">FoCase*Q586+(1-2*FoCase)*R586+FoCase*S586</f>
        <v>868.89148906337073</v>
      </c>
      <c r="S587" s="710">
        <f t="shared" ref="S587:S650" si="169">FoCase*R586+(1-2*FoCase)*S586+FoCase*T586</f>
        <v>863.78600803217591</v>
      </c>
      <c r="T587" s="710">
        <f t="shared" ref="T587:T650" si="170">(1-2*FoCase-2*FoCase*BiAtmCase)*T586+2*FoCase*S586+2*FoCase*BiAtmCase*Tatm</f>
        <v>862.04778038682491</v>
      </c>
    </row>
    <row r="588" spans="2:20">
      <c r="B588" s="580">
        <v>514</v>
      </c>
      <c r="C588" s="710">
        <f t="shared" si="155"/>
        <v>1.9478869901382916</v>
      </c>
      <c r="D588" s="710">
        <f t="shared" si="156"/>
        <v>1450.6486726112605</v>
      </c>
      <c r="E588" s="710">
        <f t="shared" si="157"/>
        <v>681.46738678374788</v>
      </c>
      <c r="F588" s="710">
        <f t="shared" si="158"/>
        <v>382.64995154660619</v>
      </c>
      <c r="G588" s="710">
        <f t="shared" si="159"/>
        <v>311.61172312508336</v>
      </c>
      <c r="H588" s="717">
        <f t="shared" si="160"/>
        <v>298.27759094888643</v>
      </c>
      <c r="I588" s="710">
        <f t="shared" si="161"/>
        <v>298.25256143991271</v>
      </c>
      <c r="J588" s="710">
        <f t="shared" si="162"/>
        <v>298.23504064558239</v>
      </c>
      <c r="K588" s="710">
        <f t="shared" si="163"/>
        <v>298.22466492145645</v>
      </c>
      <c r="L588" s="710">
        <f t="shared" si="164"/>
        <v>298.22121724503296</v>
      </c>
      <c r="N588" s="580">
        <v>514</v>
      </c>
      <c r="O588" s="710">
        <f t="shared" si="165"/>
        <v>1.9478869901382916</v>
      </c>
      <c r="P588" s="710">
        <f t="shared" si="166"/>
        <v>889.89097467059503</v>
      </c>
      <c r="Q588" s="710">
        <f t="shared" si="167"/>
        <v>878.15106053973273</v>
      </c>
      <c r="R588" s="710">
        <f t="shared" si="168"/>
        <v>869.71158015061155</v>
      </c>
      <c r="S588" s="710">
        <f t="shared" si="169"/>
        <v>864.61188525180683</v>
      </c>
      <c r="T588" s="710">
        <f t="shared" si="170"/>
        <v>862.87553961727224</v>
      </c>
    </row>
    <row r="589" spans="2:20">
      <c r="B589" s="580">
        <v>515</v>
      </c>
      <c r="C589" s="710">
        <f t="shared" si="155"/>
        <v>1.9516766535432297</v>
      </c>
      <c r="D589" s="710">
        <f t="shared" si="156"/>
        <v>1450.7376610604356</v>
      </c>
      <c r="E589" s="710">
        <f t="shared" si="157"/>
        <v>682.0197393601585</v>
      </c>
      <c r="F589" s="710">
        <f t="shared" si="158"/>
        <v>382.91743475472146</v>
      </c>
      <c r="G589" s="710">
        <f t="shared" si="159"/>
        <v>311.67948557364429</v>
      </c>
      <c r="H589" s="717">
        <f t="shared" si="160"/>
        <v>298.27955860085495</v>
      </c>
      <c r="I589" s="710">
        <f t="shared" si="161"/>
        <v>298.25440308224313</v>
      </c>
      <c r="J589" s="710">
        <f t="shared" si="162"/>
        <v>298.23679309781517</v>
      </c>
      <c r="K589" s="710">
        <f t="shared" si="163"/>
        <v>298.22636414516148</v>
      </c>
      <c r="L589" s="710">
        <f t="shared" si="164"/>
        <v>298.22289868343336</v>
      </c>
      <c r="N589" s="580">
        <v>515</v>
      </c>
      <c r="O589" s="710">
        <f t="shared" si="165"/>
        <v>1.9516766535432297</v>
      </c>
      <c r="P589" s="710">
        <f t="shared" si="166"/>
        <v>890.68698486875815</v>
      </c>
      <c r="Q589" s="710">
        <f t="shared" si="167"/>
        <v>878.96054908421365</v>
      </c>
      <c r="R589" s="710">
        <f t="shared" si="168"/>
        <v>870.5307203930721</v>
      </c>
      <c r="S589" s="710">
        <f t="shared" si="169"/>
        <v>865.43680491799546</v>
      </c>
      <c r="T589" s="710">
        <f t="shared" si="170"/>
        <v>863.70233911220259</v>
      </c>
    </row>
    <row r="590" spans="2:20">
      <c r="B590" s="580">
        <v>516</v>
      </c>
      <c r="C590" s="710">
        <f t="shared" si="155"/>
        <v>1.9554663169481681</v>
      </c>
      <c r="D590" s="710">
        <f t="shared" si="156"/>
        <v>1450.8264575014041</v>
      </c>
      <c r="E590" s="710">
        <f t="shared" si="157"/>
        <v>682.57121327912455</v>
      </c>
      <c r="F590" s="710">
        <f t="shared" si="158"/>
        <v>383.18501795362761</v>
      </c>
      <c r="G590" s="710">
        <f t="shared" si="159"/>
        <v>311.74740529268973</v>
      </c>
      <c r="H590" s="717">
        <f t="shared" si="160"/>
        <v>298.28153557575774</v>
      </c>
      <c r="I590" s="710">
        <f t="shared" si="161"/>
        <v>298.2562537552036</v>
      </c>
      <c r="J590" s="710">
        <f t="shared" si="162"/>
        <v>298.23855437024588</v>
      </c>
      <c r="K590" s="710">
        <f t="shared" si="163"/>
        <v>298.2280720619309</v>
      </c>
      <c r="L590" s="710">
        <f t="shared" si="164"/>
        <v>298.22458877190945</v>
      </c>
      <c r="N590" s="580">
        <v>516</v>
      </c>
      <c r="O590" s="710">
        <f t="shared" si="165"/>
        <v>1.9554663169481681</v>
      </c>
      <c r="P590" s="710">
        <f t="shared" si="166"/>
        <v>891.48207214243905</v>
      </c>
      <c r="Q590" s="710">
        <f t="shared" si="167"/>
        <v>879.76909907690538</v>
      </c>
      <c r="R590" s="710">
        <f t="shared" si="168"/>
        <v>871.34891089319785</v>
      </c>
      <c r="S590" s="710">
        <f t="shared" si="169"/>
        <v>866.26076814096598</v>
      </c>
      <c r="T590" s="710">
        <f t="shared" si="170"/>
        <v>864.52817998436956</v>
      </c>
    </row>
    <row r="591" spans="2:20">
      <c r="B591" s="580">
        <v>517</v>
      </c>
      <c r="C591" s="710">
        <f t="shared" si="155"/>
        <v>1.9592559803531064</v>
      </c>
      <c r="D591" s="710">
        <f t="shared" si="156"/>
        <v>1450.9150630839042</v>
      </c>
      <c r="E591" s="710">
        <f t="shared" si="157"/>
        <v>683.12181049621995</v>
      </c>
      <c r="F591" s="710">
        <f t="shared" si="158"/>
        <v>383.45270006135308</v>
      </c>
      <c r="G591" s="710">
        <f t="shared" si="159"/>
        <v>311.81548204121952</v>
      </c>
      <c r="H591" s="717">
        <f t="shared" si="160"/>
        <v>298.28352189317889</v>
      </c>
      <c r="I591" s="710">
        <f t="shared" si="161"/>
        <v>298.25811347887475</v>
      </c>
      <c r="J591" s="710">
        <f t="shared" si="162"/>
        <v>298.24032448330502</v>
      </c>
      <c r="K591" s="710">
        <f t="shared" si="163"/>
        <v>298.22978869240268</v>
      </c>
      <c r="L591" s="710">
        <f t="shared" si="164"/>
        <v>298.22628753116686</v>
      </c>
      <c r="N591" s="580">
        <v>517</v>
      </c>
      <c r="O591" s="710">
        <f t="shared" si="165"/>
        <v>1.9592559803531064</v>
      </c>
      <c r="P591" s="710">
        <f t="shared" si="166"/>
        <v>892.27623756171158</v>
      </c>
      <c r="Q591" s="710">
        <f t="shared" si="167"/>
        <v>880.57671160600046</v>
      </c>
      <c r="R591" s="710">
        <f t="shared" si="168"/>
        <v>872.16615275215622</v>
      </c>
      <c r="S591" s="710">
        <f t="shared" si="169"/>
        <v>867.0837760296547</v>
      </c>
      <c r="T591" s="710">
        <f t="shared" si="170"/>
        <v>865.35306334523716</v>
      </c>
    </row>
    <row r="592" spans="2:20">
      <c r="B592" s="580">
        <v>518</v>
      </c>
      <c r="C592" s="710">
        <f t="shared" si="155"/>
        <v>1.9630456437580448</v>
      </c>
      <c r="D592" s="710">
        <f t="shared" si="156"/>
        <v>1451.0034789430256</v>
      </c>
      <c r="E592" s="710">
        <f t="shared" si="157"/>
        <v>683.67153296250558</v>
      </c>
      <c r="F592" s="710">
        <f t="shared" si="158"/>
        <v>383.72048000048102</v>
      </c>
      <c r="G592" s="710">
        <f t="shared" si="159"/>
        <v>311.88371557755181</v>
      </c>
      <c r="H592" s="717">
        <f t="shared" si="160"/>
        <v>298.28551757266507</v>
      </c>
      <c r="I592" s="710">
        <f t="shared" si="161"/>
        <v>298.25998227330109</v>
      </c>
      <c r="J592" s="710">
        <f t="shared" si="162"/>
        <v>298.24210345738794</v>
      </c>
      <c r="K592" s="710">
        <f t="shared" si="163"/>
        <v>298.23151405718056</v>
      </c>
      <c r="L592" s="710">
        <f t="shared" si="164"/>
        <v>298.22799498187698</v>
      </c>
      <c r="N592" s="580">
        <v>518</v>
      </c>
      <c r="O592" s="710">
        <f t="shared" si="165"/>
        <v>1.9630456437580448</v>
      </c>
      <c r="P592" s="710">
        <f t="shared" si="166"/>
        <v>893.0694821954088</v>
      </c>
      <c r="Q592" s="710">
        <f t="shared" si="167"/>
        <v>881.38338775842976</v>
      </c>
      <c r="R592" s="710">
        <f t="shared" si="168"/>
        <v>872.9824470698378</v>
      </c>
      <c r="S592" s="710">
        <f t="shared" si="169"/>
        <v>867.90582969171248</v>
      </c>
      <c r="T592" s="710">
        <f t="shared" si="170"/>
        <v>866.17699030498022</v>
      </c>
    </row>
    <row r="593" spans="2:20">
      <c r="B593" s="580">
        <v>519</v>
      </c>
      <c r="C593" s="710">
        <f t="shared" si="155"/>
        <v>1.9668353071629829</v>
      </c>
      <c r="D593" s="710">
        <f t="shared" si="156"/>
        <v>1451.0917061994442</v>
      </c>
      <c r="E593" s="710">
        <f t="shared" si="157"/>
        <v>684.22038262452759</v>
      </c>
      <c r="F593" s="710">
        <f t="shared" si="158"/>
        <v>383.98835669813218</v>
      </c>
      <c r="G593" s="710">
        <f t="shared" si="159"/>
        <v>311.95210565933019</v>
      </c>
      <c r="H593" s="717">
        <f t="shared" si="160"/>
        <v>298.28752263372553</v>
      </c>
      <c r="I593" s="710">
        <f t="shared" si="161"/>
        <v>298.26186015849112</v>
      </c>
      <c r="J593" s="710">
        <f t="shared" si="162"/>
        <v>298.24389131285528</v>
      </c>
      <c r="K593" s="710">
        <f t="shared" si="163"/>
        <v>298.23324817683368</v>
      </c>
      <c r="L593" s="710">
        <f t="shared" si="164"/>
        <v>298.2297111446772</v>
      </c>
      <c r="N593" s="580">
        <v>519</v>
      </c>
      <c r="O593" s="710">
        <f t="shared" si="165"/>
        <v>1.9668353071629829</v>
      </c>
      <c r="P593" s="710">
        <f t="shared" si="166"/>
        <v>893.86180711112422</v>
      </c>
      <c r="Q593" s="710">
        <f t="shared" si="167"/>
        <v>882.18912861986416</v>
      </c>
      <c r="R593" s="710">
        <f t="shared" si="168"/>
        <v>873.79779494485797</v>
      </c>
      <c r="S593" s="710">
        <f t="shared" si="169"/>
        <v>868.72693023350632</v>
      </c>
      <c r="T593" s="710">
        <f t="shared" si="170"/>
        <v>866.9999619724864</v>
      </c>
    </row>
    <row r="594" spans="2:20">
      <c r="B594" s="580">
        <v>520</v>
      </c>
      <c r="C594" s="710">
        <f t="shared" si="155"/>
        <v>1.9706249705679213</v>
      </c>
      <c r="D594" s="710">
        <f t="shared" si="156"/>
        <v>1451.1797459596514</v>
      </c>
      <c r="E594" s="710">
        <f t="shared" si="157"/>
        <v>684.76836142431648</v>
      </c>
      <c r="F594" s="710">
        <f t="shared" si="158"/>
        <v>384.25632908594855</v>
      </c>
      <c r="G594" s="710">
        <f t="shared" si="159"/>
        <v>312.0206520435305</v>
      </c>
      <c r="H594" s="717">
        <f t="shared" si="160"/>
        <v>298.2895370958322</v>
      </c>
      <c r="I594" s="710">
        <f t="shared" si="161"/>
        <v>298.26374715441733</v>
      </c>
      <c r="J594" s="710">
        <f t="shared" si="162"/>
        <v>298.24568807003232</v>
      </c>
      <c r="K594" s="710">
        <f t="shared" si="163"/>
        <v>298.23499107189679</v>
      </c>
      <c r="L594" s="710">
        <f t="shared" si="164"/>
        <v>298.23143604017054</v>
      </c>
      <c r="N594" s="580">
        <v>520</v>
      </c>
      <c r="O594" s="710">
        <f t="shared" si="165"/>
        <v>1.9706249705679213</v>
      </c>
      <c r="P594" s="710">
        <f t="shared" si="166"/>
        <v>894.65321337521414</v>
      </c>
      <c r="Q594" s="710">
        <f t="shared" si="167"/>
        <v>882.99393527471557</v>
      </c>
      <c r="R594" s="710">
        <f t="shared" si="168"/>
        <v>874.61219747455846</v>
      </c>
      <c r="S594" s="710">
        <f t="shared" si="169"/>
        <v>869.5470787601198</v>
      </c>
      <c r="T594" s="710">
        <f t="shared" si="170"/>
        <v>867.82197945535802</v>
      </c>
    </row>
    <row r="595" spans="2:20">
      <c r="B595" s="580">
        <v>521</v>
      </c>
      <c r="C595" s="710">
        <f t="shared" si="155"/>
        <v>1.9744146339728597</v>
      </c>
      <c r="D595" s="710">
        <f t="shared" si="156"/>
        <v>1451.2675993161831</v>
      </c>
      <c r="E595" s="710">
        <f t="shared" si="157"/>
        <v>685.31547129938667</v>
      </c>
      <c r="F595" s="710">
        <f t="shared" si="158"/>
        <v>384.52439610007622</v>
      </c>
      <c r="G595" s="710">
        <f t="shared" si="159"/>
        <v>312.08935448646747</v>
      </c>
      <c r="H595" s="717">
        <f t="shared" si="160"/>
        <v>298.29156097841934</v>
      </c>
      <c r="I595" s="710">
        <f t="shared" si="161"/>
        <v>298.26564328101591</v>
      </c>
      <c r="J595" s="710">
        <f t="shared" si="162"/>
        <v>298.2474937492093</v>
      </c>
      <c r="K595" s="710">
        <f t="shared" si="163"/>
        <v>298.23674276287005</v>
      </c>
      <c r="L595" s="710">
        <f t="shared" si="164"/>
        <v>298.2331696889255</v>
      </c>
      <c r="N595" s="580">
        <v>521</v>
      </c>
      <c r="O595" s="710">
        <f t="shared" si="165"/>
        <v>1.9744146339728597</v>
      </c>
      <c r="P595" s="710">
        <f t="shared" si="166"/>
        <v>895.44370205279813</v>
      </c>
      <c r="Q595" s="710">
        <f t="shared" si="167"/>
        <v>883.79780880613862</v>
      </c>
      <c r="R595" s="710">
        <f t="shared" si="168"/>
        <v>875.42565575500839</v>
      </c>
      <c r="S595" s="710">
        <f t="shared" si="169"/>
        <v>870.36627637535537</v>
      </c>
      <c r="T595" s="710">
        <f t="shared" si="170"/>
        <v>868.64304385991306</v>
      </c>
    </row>
    <row r="596" spans="2:20">
      <c r="B596" s="580">
        <v>522</v>
      </c>
      <c r="C596" s="710">
        <f t="shared" si="155"/>
        <v>1.978204297377798</v>
      </c>
      <c r="D596" s="710">
        <f t="shared" si="156"/>
        <v>1451.3552673478412</v>
      </c>
      <c r="E596" s="710">
        <f t="shared" si="157"/>
        <v>685.86171418273568</v>
      </c>
      <c r="F596" s="710">
        <f t="shared" si="158"/>
        <v>384.79255668114911</v>
      </c>
      <c r="G596" s="710">
        <f t="shared" si="159"/>
        <v>312.15821274380181</v>
      </c>
      <c r="H596" s="717">
        <f t="shared" si="160"/>
        <v>298.29359430088374</v>
      </c>
      <c r="I596" s="710">
        <f t="shared" si="161"/>
        <v>298.26754855818683</v>
      </c>
      <c r="J596" s="710">
        <f t="shared" si="162"/>
        <v>298.24930837064096</v>
      </c>
      <c r="K596" s="710">
        <f t="shared" si="163"/>
        <v>298.23850327021893</v>
      </c>
      <c r="L596" s="710">
        <f t="shared" si="164"/>
        <v>298.23491211147626</v>
      </c>
      <c r="N596" s="580">
        <v>522</v>
      </c>
      <c r="O596" s="710">
        <f t="shared" si="165"/>
        <v>1.978204297377798</v>
      </c>
      <c r="P596" s="710">
        <f t="shared" si="166"/>
        <v>896.2332742077607</v>
      </c>
      <c r="Q596" s="710">
        <f t="shared" si="167"/>
        <v>884.60075029603195</v>
      </c>
      <c r="R596" s="710">
        <f t="shared" si="168"/>
        <v>876.23817088100634</v>
      </c>
      <c r="S596" s="710">
        <f t="shared" si="169"/>
        <v>871.18452418173604</v>
      </c>
      <c r="T596" s="710">
        <f t="shared" si="170"/>
        <v>869.46315629118658</v>
      </c>
    </row>
    <row r="597" spans="2:20">
      <c r="B597" s="580">
        <v>523</v>
      </c>
      <c r="C597" s="710">
        <f t="shared" si="155"/>
        <v>1.9819939607827364</v>
      </c>
      <c r="D597" s="710">
        <f t="shared" si="156"/>
        <v>1451.4427511199126</v>
      </c>
      <c r="E597" s="710">
        <f t="shared" si="157"/>
        <v>686.40709200284391</v>
      </c>
      <c r="F597" s="710">
        <f t="shared" si="158"/>
        <v>385.06080977427212</v>
      </c>
      <c r="G597" s="710">
        <f t="shared" si="159"/>
        <v>312.22722657054686</v>
      </c>
      <c r="H597" s="717">
        <f t="shared" si="160"/>
        <v>298.29563708258445</v>
      </c>
      <c r="I597" s="710">
        <f t="shared" si="161"/>
        <v>298.26946300579357</v>
      </c>
      <c r="J597" s="710">
        <f t="shared" si="162"/>
        <v>298.25113195454685</v>
      </c>
      <c r="K597" s="710">
        <f t="shared" si="163"/>
        <v>298.24027261437391</v>
      </c>
      <c r="L597" s="710">
        <f t="shared" si="164"/>
        <v>298.23666332832232</v>
      </c>
      <c r="N597" s="580">
        <v>523</v>
      </c>
      <c r="O597" s="710">
        <f t="shared" si="165"/>
        <v>1.9819939607827364</v>
      </c>
      <c r="P597" s="710">
        <f t="shared" si="166"/>
        <v>897.0219309027533</v>
      </c>
      <c r="Q597" s="710">
        <f t="shared" si="167"/>
        <v>885.40276082503999</v>
      </c>
      <c r="R597" s="710">
        <f t="shared" si="168"/>
        <v>877.04974394608143</v>
      </c>
      <c r="S597" s="710">
        <f t="shared" si="169"/>
        <v>872.00182328050641</v>
      </c>
      <c r="T597" s="710">
        <f t="shared" si="170"/>
        <v>870.28231785293269</v>
      </c>
    </row>
    <row r="598" spans="2:20">
      <c r="B598" s="580">
        <v>524</v>
      </c>
      <c r="C598" s="710">
        <f t="shared" si="155"/>
        <v>1.9857836241876745</v>
      </c>
      <c r="D598" s="710">
        <f t="shared" si="156"/>
        <v>1451.5300516843856</v>
      </c>
      <c r="E598" s="710">
        <f t="shared" si="157"/>
        <v>686.95160668367487</v>
      </c>
      <c r="F598" s="710">
        <f t="shared" si="158"/>
        <v>385.32915432900461</v>
      </c>
      <c r="G598" s="710">
        <f t="shared" si="159"/>
        <v>312.29639572107527</v>
      </c>
      <c r="H598" s="717">
        <f t="shared" si="160"/>
        <v>298.29768934284277</v>
      </c>
      <c r="I598" s="710">
        <f t="shared" si="161"/>
        <v>298.27138664366328</v>
      </c>
      <c r="J598" s="710">
        <f t="shared" si="162"/>
        <v>298.25296452111087</v>
      </c>
      <c r="K598" s="710">
        <f t="shared" si="163"/>
        <v>298.24205081573086</v>
      </c>
      <c r="L598" s="710">
        <f t="shared" si="164"/>
        <v>298.2384233599285</v>
      </c>
      <c r="N598" s="580">
        <v>524</v>
      </c>
      <c r="O598" s="710">
        <f t="shared" si="165"/>
        <v>1.9857836241876745</v>
      </c>
      <c r="P598" s="710">
        <f t="shared" si="166"/>
        <v>897.80967319919466</v>
      </c>
      <c r="Q598" s="710">
        <f t="shared" si="167"/>
        <v>886.20384147255425</v>
      </c>
      <c r="R598" s="710">
        <f t="shared" si="168"/>
        <v>877.86037604249486</v>
      </c>
      <c r="S598" s="710">
        <f t="shared" si="169"/>
        <v>872.81817477163395</v>
      </c>
      <c r="T598" s="710">
        <f t="shared" si="170"/>
        <v>871.10052964762565</v>
      </c>
    </row>
    <row r="599" spans="2:20">
      <c r="B599" s="580">
        <v>525</v>
      </c>
      <c r="C599" s="710">
        <f t="shared" si="155"/>
        <v>1.9895732875926129</v>
      </c>
      <c r="D599" s="710">
        <f t="shared" si="156"/>
        <v>1451.6171700801613</v>
      </c>
      <c r="E599" s="710">
        <f t="shared" si="157"/>
        <v>687.49526014467494</v>
      </c>
      <c r="F599" s="710">
        <f t="shared" si="158"/>
        <v>385.59758929934395</v>
      </c>
      <c r="G599" s="710">
        <f t="shared" si="159"/>
        <v>312.36571994912578</v>
      </c>
      <c r="H599" s="717">
        <f t="shared" si="160"/>
        <v>298.29975110094222</v>
      </c>
      <c r="I599" s="710">
        <f t="shared" si="161"/>
        <v>298.27331949158645</v>
      </c>
      <c r="J599" s="710">
        <f t="shared" si="162"/>
        <v>298.2548060904814</v>
      </c>
      <c r="K599" s="710">
        <f t="shared" si="163"/>
        <v>298.24383789465043</v>
      </c>
      <c r="L599" s="710">
        <f t="shared" si="164"/>
        <v>298.24019222672479</v>
      </c>
      <c r="N599" s="580">
        <v>525</v>
      </c>
      <c r="O599" s="710">
        <f t="shared" si="165"/>
        <v>1.9895732875926129</v>
      </c>
      <c r="P599" s="710">
        <f t="shared" si="166"/>
        <v>898.59650215727345</v>
      </c>
      <c r="Q599" s="710">
        <f t="shared" si="167"/>
        <v>887.00399331671451</v>
      </c>
      <c r="R599" s="710">
        <f t="shared" si="168"/>
        <v>878.67006826124145</v>
      </c>
      <c r="S599" s="710">
        <f t="shared" si="169"/>
        <v>873.63357975381086</v>
      </c>
      <c r="T599" s="710">
        <f t="shared" si="170"/>
        <v>871.91779277646162</v>
      </c>
    </row>
    <row r="600" spans="2:20">
      <c r="B600" s="580">
        <v>526</v>
      </c>
      <c r="C600" s="710">
        <f t="shared" si="155"/>
        <v>1.9933629509975512</v>
      </c>
      <c r="D600" s="710">
        <f t="shared" si="156"/>
        <v>1451.7041073332625</v>
      </c>
      <c r="E600" s="710">
        <f t="shared" si="157"/>
        <v>688.03805430077443</v>
      </c>
      <c r="F600" s="710">
        <f t="shared" si="158"/>
        <v>385.86611364370907</v>
      </c>
      <c r="G600" s="710">
        <f t="shared" si="159"/>
        <v>312.43519900780967</v>
      </c>
      <c r="H600" s="717">
        <f t="shared" si="160"/>
        <v>298.30182237612848</v>
      </c>
      <c r="I600" s="710">
        <f t="shared" si="161"/>
        <v>298.27526156931719</v>
      </c>
      <c r="J600" s="710">
        <f t="shared" si="162"/>
        <v>298.25665668277111</v>
      </c>
      <c r="K600" s="710">
        <f t="shared" si="163"/>
        <v>298.24563387145827</v>
      </c>
      <c r="L600" s="710">
        <f t="shared" si="164"/>
        <v>298.24196994910636</v>
      </c>
      <c r="N600" s="580">
        <v>526</v>
      </c>
      <c r="O600" s="710">
        <f t="shared" si="165"/>
        <v>1.9933629509975512</v>
      </c>
      <c r="P600" s="710">
        <f t="shared" si="166"/>
        <v>899.3824188359489</v>
      </c>
      <c r="Q600" s="710">
        <f t="shared" si="167"/>
        <v>887.80321743441095</v>
      </c>
      <c r="R600" s="710">
        <f t="shared" si="168"/>
        <v>879.47882169205104</v>
      </c>
      <c r="S600" s="710">
        <f t="shared" si="169"/>
        <v>874.44803932445598</v>
      </c>
      <c r="T600" s="710">
        <f t="shared" si="170"/>
        <v>872.73410833935952</v>
      </c>
    </row>
    <row r="601" spans="2:20">
      <c r="B601" s="580">
        <v>527</v>
      </c>
      <c r="C601" s="710">
        <f t="shared" si="155"/>
        <v>1.9971526144024896</v>
      </c>
      <c r="D601" s="710">
        <f t="shared" si="156"/>
        <v>1451.7908644570384</v>
      </c>
      <c r="E601" s="710">
        <f t="shared" si="157"/>
        <v>688.57999106238776</v>
      </c>
      <c r="F601" s="710">
        <f t="shared" si="158"/>
        <v>386.13472632492392</v>
      </c>
      <c r="G601" s="710">
        <f t="shared" si="159"/>
        <v>312.5048326496177</v>
      </c>
      <c r="H601" s="717">
        <f t="shared" si="160"/>
        <v>298.30390318760931</v>
      </c>
      <c r="I601" s="710">
        <f t="shared" si="161"/>
        <v>298.27721289657273</v>
      </c>
      <c r="J601" s="710">
        <f t="shared" si="162"/>
        <v>298.25851631805693</v>
      </c>
      <c r="K601" s="710">
        <f t="shared" si="163"/>
        <v>298.24743876644482</v>
      </c>
      <c r="L601" s="710">
        <f t="shared" si="164"/>
        <v>298.24375654743329</v>
      </c>
      <c r="N601" s="580">
        <v>527</v>
      </c>
      <c r="O601" s="710">
        <f t="shared" si="165"/>
        <v>1.9971526144024896</v>
      </c>
      <c r="P601" s="710">
        <f t="shared" si="166"/>
        <v>900.16742429295232</v>
      </c>
      <c r="Q601" s="710">
        <f t="shared" si="167"/>
        <v>888.60151490128465</v>
      </c>
      <c r="R601" s="710">
        <f t="shared" si="168"/>
        <v>880.28663742339029</v>
      </c>
      <c r="S601" s="710">
        <f t="shared" si="169"/>
        <v>875.26155457971515</v>
      </c>
      <c r="T601" s="710">
        <f t="shared" si="170"/>
        <v>873.54947743496371</v>
      </c>
    </row>
    <row r="602" spans="2:20">
      <c r="B602" s="580">
        <v>528</v>
      </c>
      <c r="C602" s="710">
        <f t="shared" si="155"/>
        <v>2.0009422778074279</v>
      </c>
      <c r="D602" s="710">
        <f t="shared" si="156"/>
        <v>1451.8774424523658</v>
      </c>
      <c r="E602" s="710">
        <f t="shared" si="157"/>
        <v>689.12107233541451</v>
      </c>
      <c r="F602" s="710">
        <f t="shared" si="158"/>
        <v>386.4034263102011</v>
      </c>
      <c r="G602" s="710">
        <f t="shared" si="159"/>
        <v>312.57462062642634</v>
      </c>
      <c r="H602" s="717">
        <f t="shared" si="160"/>
        <v>298.3059935545545</v>
      </c>
      <c r="I602" s="710">
        <f t="shared" si="161"/>
        <v>298.27917349303357</v>
      </c>
      <c r="J602" s="710">
        <f t="shared" si="162"/>
        <v>298.26038501637998</v>
      </c>
      <c r="K602" s="710">
        <f t="shared" si="163"/>
        <v>298.24925259986526</v>
      </c>
      <c r="L602" s="710">
        <f t="shared" si="164"/>
        <v>298.24555204203074</v>
      </c>
      <c r="N602" s="580">
        <v>528</v>
      </c>
      <c r="O602" s="710">
        <f t="shared" si="165"/>
        <v>2.0009422778074279</v>
      </c>
      <c r="P602" s="710">
        <f t="shared" si="166"/>
        <v>900.9515195847888</v>
      </c>
      <c r="Q602" s="710">
        <f t="shared" si="167"/>
        <v>889.39888679172986</v>
      </c>
      <c r="R602" s="710">
        <f t="shared" si="168"/>
        <v>881.09351654246348</v>
      </c>
      <c r="S602" s="710">
        <f t="shared" si="169"/>
        <v>876.07412661446347</v>
      </c>
      <c r="T602" s="710">
        <f t="shared" si="170"/>
        <v>874.3639011606441</v>
      </c>
    </row>
    <row r="603" spans="2:20">
      <c r="B603" s="580">
        <v>529</v>
      </c>
      <c r="C603" s="710">
        <f t="shared" si="155"/>
        <v>2.0047319412123663</v>
      </c>
      <c r="D603" s="710">
        <f t="shared" si="156"/>
        <v>1451.9638423078475</v>
      </c>
      <c r="E603" s="710">
        <f t="shared" si="157"/>
        <v>689.66130002124066</v>
      </c>
      <c r="F603" s="710">
        <f t="shared" si="158"/>
        <v>386.67221257112561</v>
      </c>
      <c r="G603" s="710">
        <f t="shared" si="159"/>
        <v>312.64456268950471</v>
      </c>
      <c r="H603" s="717">
        <f t="shared" si="160"/>
        <v>298.30809349609575</v>
      </c>
      <c r="I603" s="710">
        <f t="shared" si="161"/>
        <v>298.28114337834347</v>
      </c>
      <c r="J603" s="710">
        <f t="shared" si="162"/>
        <v>298.26226279774545</v>
      </c>
      <c r="K603" s="710">
        <f t="shared" si="163"/>
        <v>298.25107539193942</v>
      </c>
      <c r="L603" s="710">
        <f t="shared" si="164"/>
        <v>298.24735645318839</v>
      </c>
      <c r="N603" s="580">
        <v>529</v>
      </c>
      <c r="O603" s="710">
        <f t="shared" si="165"/>
        <v>2.0047319412123663</v>
      </c>
      <c r="P603" s="710">
        <f t="shared" si="166"/>
        <v>901.73470576673833</v>
      </c>
      <c r="Q603" s="710">
        <f t="shared" si="167"/>
        <v>890.19533417889534</v>
      </c>
      <c r="R603" s="710">
        <f t="shared" si="168"/>
        <v>881.89946013521444</v>
      </c>
      <c r="S603" s="710">
        <f t="shared" si="169"/>
        <v>876.88575652230679</v>
      </c>
      <c r="T603" s="710">
        <f t="shared" si="170"/>
        <v>875.1773806124985</v>
      </c>
    </row>
    <row r="604" spans="2:20">
      <c r="B604" s="580">
        <v>530</v>
      </c>
      <c r="C604" s="710">
        <f t="shared" si="155"/>
        <v>2.0085216046173047</v>
      </c>
      <c r="D604" s="710">
        <f t="shared" si="156"/>
        <v>1452.0500650000072</v>
      </c>
      <c r="E604" s="710">
        <f t="shared" si="157"/>
        <v>690.20067601673986</v>
      </c>
      <c r="F604" s="710">
        <f t="shared" si="158"/>
        <v>386.9410840836386</v>
      </c>
      <c r="G604" s="710">
        <f t="shared" si="159"/>
        <v>312.7146585895207</v>
      </c>
      <c r="H604" s="717">
        <f t="shared" si="160"/>
        <v>298.31020303132664</v>
      </c>
      <c r="I604" s="710">
        <f t="shared" si="161"/>
        <v>298.28312257210911</v>
      </c>
      <c r="J604" s="710">
        <f t="shared" si="162"/>
        <v>298.26414968212248</v>
      </c>
      <c r="K604" s="710">
        <f t="shared" si="163"/>
        <v>298.25290716285167</v>
      </c>
      <c r="L604" s="710">
        <f t="shared" si="164"/>
        <v>298.24916980116103</v>
      </c>
      <c r="N604" s="580">
        <v>530</v>
      </c>
      <c r="O604" s="710">
        <f t="shared" si="165"/>
        <v>2.0085216046173047</v>
      </c>
      <c r="P604" s="710">
        <f t="shared" si="166"/>
        <v>902.51698389285764</v>
      </c>
      <c r="Q604" s="710">
        <f t="shared" si="167"/>
        <v>890.99085813468491</v>
      </c>
      <c r="R604" s="710">
        <f t="shared" si="168"/>
        <v>882.70446928632782</v>
      </c>
      <c r="S604" s="710">
        <f t="shared" si="169"/>
        <v>877.69644539558283</v>
      </c>
      <c r="T604" s="710">
        <f t="shared" si="170"/>
        <v>875.98991688535398</v>
      </c>
    </row>
    <row r="605" spans="2:20">
      <c r="B605" s="580">
        <v>531</v>
      </c>
      <c r="C605" s="710">
        <f t="shared" si="155"/>
        <v>2.0123112680222426</v>
      </c>
      <c r="D605" s="710">
        <f t="shared" si="156"/>
        <v>1452.1361114934809</v>
      </c>
      <c r="E605" s="710">
        <f t="shared" si="157"/>
        <v>690.73920221427477</v>
      </c>
      <c r="F605" s="710">
        <f t="shared" si="158"/>
        <v>387.21003982802091</v>
      </c>
      <c r="G605" s="710">
        <f t="shared" si="159"/>
        <v>312.78490807654777</v>
      </c>
      <c r="H605" s="717">
        <f t="shared" si="160"/>
        <v>298.31232217930261</v>
      </c>
      <c r="I605" s="710">
        <f t="shared" si="161"/>
        <v>298.2851110939003</v>
      </c>
      <c r="J605" s="710">
        <f t="shared" si="162"/>
        <v>298.26604568944413</v>
      </c>
      <c r="K605" s="710">
        <f t="shared" si="163"/>
        <v>298.25474793275066</v>
      </c>
      <c r="L605" s="710">
        <f t="shared" si="164"/>
        <v>298.25099210616787</v>
      </c>
      <c r="N605" s="580">
        <v>531</v>
      </c>
      <c r="O605" s="710">
        <f t="shared" si="165"/>
        <v>2.0123112680222426</v>
      </c>
      <c r="P605" s="710">
        <f t="shared" si="166"/>
        <v>903.2983550159812</v>
      </c>
      <c r="Q605" s="710">
        <f t="shared" si="167"/>
        <v>891.78545972976019</v>
      </c>
      <c r="R605" s="710">
        <f t="shared" si="168"/>
        <v>883.508545079231</v>
      </c>
      <c r="S605" s="710">
        <f t="shared" si="169"/>
        <v>878.50619432536269</v>
      </c>
      <c r="T605" s="710">
        <f t="shared" si="170"/>
        <v>876.80151107276822</v>
      </c>
    </row>
    <row r="606" spans="2:20">
      <c r="B606" s="580">
        <v>532</v>
      </c>
      <c r="C606" s="710">
        <f t="shared" si="155"/>
        <v>2.0161009314271809</v>
      </c>
      <c r="D606" s="710">
        <f t="shared" si="156"/>
        <v>1452.2219827412055</v>
      </c>
      <c r="E606" s="710">
        <f t="shared" si="157"/>
        <v>691.27688050169888</v>
      </c>
      <c r="F606" s="710">
        <f t="shared" si="158"/>
        <v>387.47907878887719</v>
      </c>
      <c r="G606" s="710">
        <f t="shared" si="159"/>
        <v>312.85531090007134</v>
      </c>
      <c r="H606" s="717">
        <f t="shared" si="160"/>
        <v>298.31445095904081</v>
      </c>
      <c r="I606" s="710">
        <f t="shared" si="161"/>
        <v>298.28710896324986</v>
      </c>
      <c r="J606" s="710">
        <f t="shared" si="162"/>
        <v>298.26795083960724</v>
      </c>
      <c r="K606" s="710">
        <f t="shared" si="163"/>
        <v>298.25659772174976</v>
      </c>
      <c r="L606" s="710">
        <f t="shared" si="164"/>
        <v>298.2528233883927</v>
      </c>
      <c r="N606" s="580">
        <v>532</v>
      </c>
      <c r="O606" s="710">
        <f t="shared" si="165"/>
        <v>2.0161009314271809</v>
      </c>
      <c r="P606" s="710">
        <f t="shared" si="166"/>
        <v>904.0788201877225</v>
      </c>
      <c r="Q606" s="710">
        <f t="shared" si="167"/>
        <v>892.57914003354142</v>
      </c>
      <c r="R606" s="710">
        <f t="shared" si="168"/>
        <v>884.31168859609477</v>
      </c>
      <c r="S606" s="710">
        <f t="shared" si="169"/>
        <v>879.31500440145282</v>
      </c>
      <c r="T606" s="710">
        <f t="shared" si="170"/>
        <v>877.61216426703061</v>
      </c>
    </row>
    <row r="607" spans="2:20">
      <c r="B607" s="580">
        <v>533</v>
      </c>
      <c r="C607" s="710">
        <f t="shared" si="155"/>
        <v>2.0198905948321193</v>
      </c>
      <c r="D607" s="710">
        <f t="shared" si="156"/>
        <v>1452.3076796846033</v>
      </c>
      <c r="E607" s="710">
        <f t="shared" si="157"/>
        <v>691.8137127623587</v>
      </c>
      <c r="F607" s="710">
        <f t="shared" si="158"/>
        <v>387.7481999551195</v>
      </c>
      <c r="G607" s="710">
        <f t="shared" si="159"/>
        <v>312.9258668089949</v>
      </c>
      <c r="H607" s="717">
        <f t="shared" si="160"/>
        <v>298.31658938952012</v>
      </c>
      <c r="I607" s="710">
        <f t="shared" si="161"/>
        <v>298.28911619965328</v>
      </c>
      <c r="J607" s="710">
        <f t="shared" si="162"/>
        <v>298.26986515247245</v>
      </c>
      <c r="K607" s="710">
        <f t="shared" si="163"/>
        <v>298.25845654992639</v>
      </c>
      <c r="L607" s="710">
        <f t="shared" si="164"/>
        <v>298.25466366798378</v>
      </c>
      <c r="N607" s="580">
        <v>533</v>
      </c>
      <c r="O607" s="710">
        <f t="shared" si="165"/>
        <v>2.0198905948321193</v>
      </c>
      <c r="P607" s="710">
        <f t="shared" si="166"/>
        <v>904.85838045847629</v>
      </c>
      <c r="Q607" s="710">
        <f t="shared" si="167"/>
        <v>893.37190011420842</v>
      </c>
      <c r="R607" s="710">
        <f t="shared" si="168"/>
        <v>885.11390091783562</v>
      </c>
      <c r="S607" s="710">
        <f t="shared" si="169"/>
        <v>880.12287671239574</v>
      </c>
      <c r="T607" s="710">
        <f t="shared" si="170"/>
        <v>878.42187755916461</v>
      </c>
    </row>
    <row r="608" spans="2:20">
      <c r="B608" s="580">
        <v>534</v>
      </c>
      <c r="C608" s="710">
        <f t="shared" si="155"/>
        <v>2.0236802582370577</v>
      </c>
      <c r="D608" s="710">
        <f t="shared" si="156"/>
        <v>1452.3932032537648</v>
      </c>
      <c r="E608" s="710">
        <f t="shared" si="157"/>
        <v>692.34970087509555</v>
      </c>
      <c r="F608" s="710">
        <f t="shared" si="158"/>
        <v>388.01740231995143</v>
      </c>
      <c r="G608" s="710">
        <f t="shared" si="159"/>
        <v>312.9965755516468</v>
      </c>
      <c r="H608" s="717">
        <f t="shared" si="160"/>
        <v>298.3187374896811</v>
      </c>
      <c r="I608" s="710">
        <f t="shared" si="161"/>
        <v>298.29113282256895</v>
      </c>
      <c r="J608" s="710">
        <f t="shared" si="162"/>
        <v>298.27178864786401</v>
      </c>
      <c r="K608" s="710">
        <f t="shared" si="163"/>
        <v>298.26032443732203</v>
      </c>
      <c r="L608" s="710">
        <f t="shared" si="164"/>
        <v>298.25651296505379</v>
      </c>
      <c r="N608" s="580">
        <v>534</v>
      </c>
      <c r="O608" s="710">
        <f t="shared" si="165"/>
        <v>2.0236802582370577</v>
      </c>
      <c r="P608" s="710">
        <f t="shared" si="166"/>
        <v>905.63703687741906</v>
      </c>
      <c r="Q608" s="710">
        <f t="shared" si="167"/>
        <v>894.16374103870305</v>
      </c>
      <c r="R608" s="710">
        <f t="shared" si="168"/>
        <v>885.91518312411642</v>
      </c>
      <c r="S608" s="710">
        <f t="shared" si="169"/>
        <v>880.9298123454721</v>
      </c>
      <c r="T608" s="710">
        <f t="shared" si="170"/>
        <v>879.2306520389285</v>
      </c>
    </row>
    <row r="609" spans="2:20">
      <c r="B609" s="580">
        <v>535</v>
      </c>
      <c r="C609" s="710">
        <f t="shared" si="155"/>
        <v>2.027469921641996</v>
      </c>
      <c r="D609" s="710">
        <f t="shared" si="156"/>
        <v>1452.4785543676278</v>
      </c>
      <c r="E609" s="710">
        <f t="shared" si="157"/>
        <v>692.88484671424794</v>
      </c>
      <c r="F609" s="710">
        <f t="shared" si="158"/>
        <v>388.28668488085191</v>
      </c>
      <c r="G609" s="710">
        <f t="shared" si="159"/>
        <v>313.06743687578643</v>
      </c>
      <c r="H609" s="717">
        <f t="shared" si="160"/>
        <v>298.32089527842584</v>
      </c>
      <c r="I609" s="710">
        <f t="shared" si="161"/>
        <v>298.29315885141807</v>
      </c>
      <c r="J609" s="710">
        <f t="shared" si="162"/>
        <v>298.27372134556975</v>
      </c>
      <c r="K609" s="710">
        <f t="shared" si="163"/>
        <v>298.26220140394253</v>
      </c>
      <c r="L609" s="710">
        <f t="shared" si="164"/>
        <v>298.2583712996796</v>
      </c>
      <c r="N609" s="580">
        <v>535</v>
      </c>
      <c r="O609" s="710">
        <f t="shared" si="165"/>
        <v>2.027469921641996</v>
      </c>
      <c r="P609" s="710">
        <f t="shared" si="166"/>
        <v>906.41479049251086</v>
      </c>
      <c r="Q609" s="710">
        <f t="shared" si="167"/>
        <v>894.95466387272995</v>
      </c>
      <c r="R609" s="710">
        <f t="shared" si="168"/>
        <v>886.71553629334858</v>
      </c>
      <c r="S609" s="710">
        <f t="shared" si="169"/>
        <v>881.7358123867017</v>
      </c>
      <c r="T609" s="710">
        <f t="shared" si="170"/>
        <v>880.03848879481689</v>
      </c>
    </row>
    <row r="610" spans="2:20">
      <c r="B610" s="580">
        <v>536</v>
      </c>
      <c r="C610" s="710">
        <f t="shared" si="155"/>
        <v>2.0312595850469344</v>
      </c>
      <c r="D610" s="710">
        <f t="shared" si="156"/>
        <v>1452.5637339341531</v>
      </c>
      <c r="E610" s="710">
        <f t="shared" si="157"/>
        <v>693.41915214965411</v>
      </c>
      <c r="F610" s="710">
        <f t="shared" si="158"/>
        <v>388.55604663955916</v>
      </c>
      <c r="G610" s="710">
        <f t="shared" si="159"/>
        <v>313.13845052861052</v>
      </c>
      <c r="H610" s="717">
        <f t="shared" si="160"/>
        <v>298.32306277461805</v>
      </c>
      <c r="I610" s="710">
        <f t="shared" si="161"/>
        <v>298.29519430558435</v>
      </c>
      <c r="J610" s="710">
        <f t="shared" si="162"/>
        <v>298.27566326534111</v>
      </c>
      <c r="K610" s="710">
        <f t="shared" si="163"/>
        <v>298.26408746975761</v>
      </c>
      <c r="L610" s="710">
        <f t="shared" si="164"/>
        <v>298.26023869190232</v>
      </c>
      <c r="N610" s="580">
        <v>536</v>
      </c>
      <c r="O610" s="710">
        <f t="shared" si="165"/>
        <v>2.0312595850469344</v>
      </c>
      <c r="P610" s="710">
        <f t="shared" si="166"/>
        <v>907.19164235049686</v>
      </c>
      <c r="Q610" s="710">
        <f t="shared" si="167"/>
        <v>895.74466968075797</v>
      </c>
      <c r="R610" s="710">
        <f t="shared" si="168"/>
        <v>887.51496150269259</v>
      </c>
      <c r="S610" s="710">
        <f t="shared" si="169"/>
        <v>882.54087792084533</v>
      </c>
      <c r="T610" s="710">
        <f t="shared" si="170"/>
        <v>880.84538891406248</v>
      </c>
    </row>
    <row r="611" spans="2:20">
      <c r="B611" s="580">
        <v>537</v>
      </c>
      <c r="C611" s="710">
        <f t="shared" si="155"/>
        <v>2.0350492484518727</v>
      </c>
      <c r="D611" s="710">
        <f t="shared" si="156"/>
        <v>1452.6487428504979</v>
      </c>
      <c r="E611" s="710">
        <f t="shared" si="157"/>
        <v>693.95261904665506</v>
      </c>
      <c r="F611" s="710">
        <f t="shared" si="158"/>
        <v>388.82548660205498</v>
      </c>
      <c r="G611" s="710">
        <f t="shared" si="159"/>
        <v>313.20961625675932</v>
      </c>
      <c r="H611" s="717">
        <f t="shared" si="160"/>
        <v>298.32523999708286</v>
      </c>
      <c r="I611" s="710">
        <f t="shared" si="161"/>
        <v>298.29723920441415</v>
      </c>
      <c r="J611" s="710">
        <f t="shared" si="162"/>
        <v>298.27761442689274</v>
      </c>
      <c r="K611" s="710">
        <f t="shared" si="163"/>
        <v>298.26598265470096</v>
      </c>
      <c r="L611" s="710">
        <f t="shared" si="164"/>
        <v>298.26211516172708</v>
      </c>
      <c r="N611" s="580">
        <v>537</v>
      </c>
      <c r="O611" s="710">
        <f t="shared" si="165"/>
        <v>2.0350492484518727</v>
      </c>
      <c r="P611" s="710">
        <f t="shared" si="166"/>
        <v>907.96759349690853</v>
      </c>
      <c r="Q611" s="710">
        <f t="shared" si="167"/>
        <v>896.5337595260221</v>
      </c>
      <c r="R611" s="710">
        <f t="shared" si="168"/>
        <v>888.31345982806079</v>
      </c>
      <c r="S611" s="710">
        <f t="shared" si="169"/>
        <v>883.34501003140599</v>
      </c>
      <c r="T611" s="710">
        <f t="shared" si="170"/>
        <v>881.65135348263755</v>
      </c>
    </row>
    <row r="612" spans="2:20">
      <c r="B612" s="580">
        <v>538</v>
      </c>
      <c r="C612" s="710">
        <f t="shared" si="155"/>
        <v>2.0388389118568111</v>
      </c>
      <c r="D612" s="710">
        <f t="shared" si="156"/>
        <v>1452.7335820031858</v>
      </c>
      <c r="E612" s="710">
        <f t="shared" si="157"/>
        <v>694.4852492660965</v>
      </c>
      <c r="F612" s="710">
        <f t="shared" si="158"/>
        <v>389.09500377854863</v>
      </c>
      <c r="G612" s="710">
        <f t="shared" si="159"/>
        <v>313.28093380632299</v>
      </c>
      <c r="H612" s="717">
        <f t="shared" si="160"/>
        <v>298.32742696460684</v>
      </c>
      <c r="I612" s="710">
        <f t="shared" si="161"/>
        <v>298.29929356721635</v>
      </c>
      <c r="J612" s="710">
        <f t="shared" si="162"/>
        <v>298.27957484990276</v>
      </c>
      <c r="K612" s="710">
        <f t="shared" si="163"/>
        <v>298.26788697867011</v>
      </c>
      <c r="L612" s="710">
        <f t="shared" si="164"/>
        <v>298.26400072912332</v>
      </c>
      <c r="N612" s="580">
        <v>538</v>
      </c>
      <c r="O612" s="710">
        <f t="shared" si="165"/>
        <v>2.0388389118568111</v>
      </c>
      <c r="P612" s="710">
        <f t="shared" si="166"/>
        <v>908.74264497606521</v>
      </c>
      <c r="Q612" s="710">
        <f t="shared" si="167"/>
        <v>897.32193447052418</v>
      </c>
      <c r="R612" s="710">
        <f t="shared" si="168"/>
        <v>889.11103234411758</v>
      </c>
      <c r="S612" s="710">
        <f t="shared" si="169"/>
        <v>884.14820980063064</v>
      </c>
      <c r="T612" s="710">
        <f t="shared" si="170"/>
        <v>882.45638358525491</v>
      </c>
    </row>
    <row r="613" spans="2:20">
      <c r="B613" s="580">
        <v>539</v>
      </c>
      <c r="C613" s="710">
        <f t="shared" si="155"/>
        <v>2.0426285752617495</v>
      </c>
      <c r="D613" s="710">
        <f t="shared" si="156"/>
        <v>1452.8182522682741</v>
      </c>
      <c r="E613" s="710">
        <f t="shared" si="157"/>
        <v>695.01704466433284</v>
      </c>
      <c r="F613" s="710">
        <f t="shared" si="158"/>
        <v>389.36459718346106</v>
      </c>
      <c r="G613" s="710">
        <f t="shared" si="159"/>
        <v>313.35240292284789</v>
      </c>
      <c r="H613" s="717">
        <f t="shared" si="160"/>
        <v>298.32962369593787</v>
      </c>
      <c r="I613" s="710">
        <f t="shared" si="161"/>
        <v>298.30135741326228</v>
      </c>
      <c r="J613" s="710">
        <f t="shared" si="162"/>
        <v>298.28154455401244</v>
      </c>
      <c r="K613" s="710">
        <f t="shared" si="163"/>
        <v>298.26980046152636</v>
      </c>
      <c r="L613" s="710">
        <f t="shared" si="164"/>
        <v>298.2658954140241</v>
      </c>
      <c r="N613" s="580">
        <v>539</v>
      </c>
      <c r="O613" s="710">
        <f t="shared" si="165"/>
        <v>2.0426285752617495</v>
      </c>
      <c r="P613" s="710">
        <f t="shared" si="166"/>
        <v>909.51679783107522</v>
      </c>
      <c r="Q613" s="710">
        <f t="shared" si="167"/>
        <v>898.10919557503507</v>
      </c>
      <c r="R613" s="710">
        <f t="shared" si="168"/>
        <v>889.90768012428134</v>
      </c>
      <c r="S613" s="710">
        <f t="shared" si="169"/>
        <v>884.95047830951103</v>
      </c>
      <c r="T613" s="710">
        <f t="shared" si="170"/>
        <v>883.26048030537004</v>
      </c>
    </row>
    <row r="614" spans="2:20">
      <c r="B614" s="580">
        <v>540</v>
      </c>
      <c r="C614" s="710">
        <f t="shared" si="155"/>
        <v>2.0464182386666874</v>
      </c>
      <c r="D614" s="710">
        <f t="shared" si="156"/>
        <v>1452.9027545115191</v>
      </c>
      <c r="E614" s="710">
        <f t="shared" si="157"/>
        <v>695.54800709323001</v>
      </c>
      <c r="F614" s="710">
        <f t="shared" si="158"/>
        <v>389.63426583540917</v>
      </c>
      <c r="G614" s="710">
        <f t="shared" si="159"/>
        <v>313.4240233513425</v>
      </c>
      <c r="H614" s="717">
        <f t="shared" si="160"/>
        <v>298.33183020978521</v>
      </c>
      <c r="I614" s="710">
        <f t="shared" si="161"/>
        <v>298.30343076178559</v>
      </c>
      <c r="J614" s="710">
        <f t="shared" si="162"/>
        <v>298.28352355882646</v>
      </c>
      <c r="K614" s="710">
        <f t="shared" si="163"/>
        <v>298.27172312309472</v>
      </c>
      <c r="L614" s="710">
        <f t="shared" si="164"/>
        <v>298.26779923632648</v>
      </c>
      <c r="N614" s="580">
        <v>540</v>
      </c>
      <c r="O614" s="710">
        <f t="shared" si="165"/>
        <v>2.0464182386666874</v>
      </c>
      <c r="P614" s="710">
        <f t="shared" si="166"/>
        <v>910.29005310383764</v>
      </c>
      <c r="Q614" s="710">
        <f t="shared" si="167"/>
        <v>898.89554389909563</v>
      </c>
      <c r="R614" s="710">
        <f t="shared" si="168"/>
        <v>890.70340424072617</v>
      </c>
      <c r="S614" s="710">
        <f t="shared" si="169"/>
        <v>885.75181663778596</v>
      </c>
      <c r="T614" s="710">
        <f t="shared" si="170"/>
        <v>884.06364472518203</v>
      </c>
    </row>
    <row r="615" spans="2:20">
      <c r="B615" s="580">
        <v>541</v>
      </c>
      <c r="C615" s="710">
        <f t="shared" si="155"/>
        <v>2.0502079020716257</v>
      </c>
      <c r="D615" s="710">
        <f t="shared" si="156"/>
        <v>1452.9870895885372</v>
      </c>
      <c r="E615" s="710">
        <f t="shared" si="157"/>
        <v>696.07813840016865</v>
      </c>
      <c r="F615" s="710">
        <f t="shared" si="158"/>
        <v>389.90400875718979</v>
      </c>
      <c r="G615" s="710">
        <f t="shared" si="159"/>
        <v>313.49579483628372</v>
      </c>
      <c r="H615" s="717">
        <f t="shared" si="160"/>
        <v>298.33404652481937</v>
      </c>
      <c r="I615" s="710">
        <f t="shared" si="161"/>
        <v>298.30551363198236</v>
      </c>
      <c r="J615" s="710">
        <f t="shared" si="162"/>
        <v>298.28551188391242</v>
      </c>
      <c r="K615" s="710">
        <f t="shared" si="163"/>
        <v>298.27365498316368</v>
      </c>
      <c r="L615" s="710">
        <f t="shared" si="164"/>
        <v>298.26971221589127</v>
      </c>
      <c r="N615" s="580">
        <v>541</v>
      </c>
      <c r="O615" s="710">
        <f t="shared" si="165"/>
        <v>2.0502079020716257</v>
      </c>
      <c r="P615" s="710">
        <f t="shared" si="166"/>
        <v>911.06241183504346</v>
      </c>
      <c r="Q615" s="710">
        <f t="shared" si="167"/>
        <v>899.68098050101798</v>
      </c>
      <c r="R615" s="710">
        <f t="shared" si="168"/>
        <v>891.49820576438299</v>
      </c>
      <c r="S615" s="710">
        <f t="shared" si="169"/>
        <v>886.55222586394211</v>
      </c>
      <c r="T615" s="710">
        <f t="shared" si="170"/>
        <v>884.86587792563535</v>
      </c>
    </row>
    <row r="616" spans="2:20">
      <c r="B616" s="580">
        <v>542</v>
      </c>
      <c r="C616" s="710">
        <f t="shared" si="155"/>
        <v>2.0539975654765641</v>
      </c>
      <c r="D616" s="710">
        <f t="shared" si="156"/>
        <v>1453.0712583449645</v>
      </c>
      <c r="E616" s="710">
        <f t="shared" si="157"/>
        <v>696.60744042804799</v>
      </c>
      <c r="F616" s="710">
        <f t="shared" si="158"/>
        <v>390.17382497576432</v>
      </c>
      <c r="G616" s="710">
        <f t="shared" si="159"/>
        <v>313.56771712162293</v>
      </c>
      <c r="H616" s="717">
        <f t="shared" si="160"/>
        <v>298.33627265967209</v>
      </c>
      <c r="I616" s="710">
        <f t="shared" si="161"/>
        <v>298.30760604301088</v>
      </c>
      <c r="J616" s="710">
        <f t="shared" si="162"/>
        <v>298.28750954880104</v>
      </c>
      <c r="K616" s="710">
        <f t="shared" si="163"/>
        <v>298.27559606148543</v>
      </c>
      <c r="L616" s="710">
        <f t="shared" si="164"/>
        <v>298.27163437254302</v>
      </c>
      <c r="N616" s="580">
        <v>542</v>
      </c>
      <c r="O616" s="710">
        <f t="shared" si="165"/>
        <v>2.0539975654765641</v>
      </c>
      <c r="P616" s="710">
        <f t="shared" si="166"/>
        <v>911.83387506417682</v>
      </c>
      <c r="Q616" s="710">
        <f t="shared" si="167"/>
        <v>900.46550643788771</v>
      </c>
      <c r="R616" s="710">
        <f t="shared" si="168"/>
        <v>892.29208576494068</v>
      </c>
      <c r="S616" s="710">
        <f t="shared" si="169"/>
        <v>887.35170706521581</v>
      </c>
      <c r="T616" s="710">
        <f t="shared" si="170"/>
        <v>885.66718098642116</v>
      </c>
    </row>
    <row r="617" spans="2:20">
      <c r="B617" s="580">
        <v>543</v>
      </c>
      <c r="C617" s="710">
        <f t="shared" si="155"/>
        <v>2.0577872288815025</v>
      </c>
      <c r="D617" s="710">
        <f t="shared" si="156"/>
        <v>1453.1552616166127</v>
      </c>
      <c r="E617" s="710">
        <f t="shared" si="157"/>
        <v>697.13591501528924</v>
      </c>
      <c r="F617" s="710">
        <f t="shared" si="158"/>
        <v>390.44371352224283</v>
      </c>
      <c r="G617" s="710">
        <f t="shared" si="159"/>
        <v>313.63978995079225</v>
      </c>
      <c r="H617" s="717">
        <f t="shared" si="160"/>
        <v>298.33850863293611</v>
      </c>
      <c r="I617" s="710">
        <f t="shared" si="161"/>
        <v>298.30970801399167</v>
      </c>
      <c r="J617" s="710">
        <f t="shared" si="162"/>
        <v>298.28951657298592</v>
      </c>
      <c r="K617" s="710">
        <f t="shared" si="163"/>
        <v>298.27754637777559</v>
      </c>
      <c r="L617" s="710">
        <f t="shared" si="164"/>
        <v>298.27356572606982</v>
      </c>
      <c r="N617" s="580">
        <v>543</v>
      </c>
      <c r="O617" s="710">
        <f t="shared" si="165"/>
        <v>2.0577872288815025</v>
      </c>
      <c r="P617" s="710">
        <f t="shared" si="166"/>
        <v>912.60444382951698</v>
      </c>
      <c r="Q617" s="710">
        <f t="shared" si="167"/>
        <v>901.24912276556427</v>
      </c>
      <c r="R617" s="710">
        <f t="shared" si="168"/>
        <v>893.08504531084827</v>
      </c>
      <c r="S617" s="710">
        <f t="shared" si="169"/>
        <v>888.15026131759441</v>
      </c>
      <c r="T617" s="710">
        <f t="shared" si="170"/>
        <v>886.46755498597861</v>
      </c>
    </row>
    <row r="618" spans="2:20">
      <c r="B618" s="580">
        <v>544</v>
      </c>
      <c r="C618" s="710">
        <f t="shared" si="155"/>
        <v>2.0615768922864408</v>
      </c>
      <c r="D618" s="710">
        <f t="shared" si="156"/>
        <v>1453.2391002296245</v>
      </c>
      <c r="E618" s="710">
        <f t="shared" si="157"/>
        <v>697.6635639958397</v>
      </c>
      <c r="F618" s="710">
        <f t="shared" si="158"/>
        <v>390.71367343186859</v>
      </c>
      <c r="G618" s="710">
        <f t="shared" si="159"/>
        <v>313.7120130667102</v>
      </c>
      <c r="H618" s="717">
        <f t="shared" si="160"/>
        <v>298.34075446316558</v>
      </c>
      <c r="I618" s="710">
        <f t="shared" si="161"/>
        <v>298.31181956400724</v>
      </c>
      <c r="J618" s="710">
        <f t="shared" si="162"/>
        <v>298.2915329759237</v>
      </c>
      <c r="K618" s="710">
        <f t="shared" si="163"/>
        <v>298.27950595171296</v>
      </c>
      <c r="L618" s="710">
        <f t="shared" si="164"/>
        <v>298.27550629622334</v>
      </c>
      <c r="N618" s="580">
        <v>544</v>
      </c>
      <c r="O618" s="710">
        <f t="shared" si="165"/>
        <v>2.0615768922864408</v>
      </c>
      <c r="P618" s="710">
        <f t="shared" si="166"/>
        <v>913.37411916813937</v>
      </c>
      <c r="Q618" s="710">
        <f t="shared" si="167"/>
        <v>902.03183053868327</v>
      </c>
      <c r="R618" s="710">
        <f t="shared" si="168"/>
        <v>893.87708546931594</v>
      </c>
      <c r="S618" s="710">
        <f t="shared" si="169"/>
        <v>888.94788969581771</v>
      </c>
      <c r="T618" s="710">
        <f t="shared" si="170"/>
        <v>887.26700100149662</v>
      </c>
    </row>
    <row r="619" spans="2:20">
      <c r="B619" s="580">
        <v>545</v>
      </c>
      <c r="C619" s="710">
        <f t="shared" si="155"/>
        <v>2.0653665556913792</v>
      </c>
      <c r="D619" s="710">
        <f t="shared" si="156"/>
        <v>1453.3227750006229</v>
      </c>
      <c r="E619" s="710">
        <f t="shared" si="157"/>
        <v>698.19038919917659</v>
      </c>
      <c r="F619" s="710">
        <f t="shared" si="158"/>
        <v>390.98370374400241</v>
      </c>
      <c r="G619" s="710">
        <f t="shared" si="159"/>
        <v>313.78438621178822</v>
      </c>
      <c r="H619" s="717">
        <f t="shared" si="160"/>
        <v>298.34301016887542</v>
      </c>
      <c r="I619" s="710">
        <f t="shared" si="161"/>
        <v>298.31394071210229</v>
      </c>
      <c r="J619" s="710">
        <f t="shared" si="162"/>
        <v>298.2935587770337</v>
      </c>
      <c r="K619" s="710">
        <f t="shared" si="163"/>
        <v>298.28147480293995</v>
      </c>
      <c r="L619" s="710">
        <f t="shared" si="164"/>
        <v>298.2774561027187</v>
      </c>
      <c r="N619" s="580">
        <v>545</v>
      </c>
      <c r="O619" s="710">
        <f t="shared" si="165"/>
        <v>2.0653665556913792</v>
      </c>
      <c r="P619" s="710">
        <f t="shared" si="166"/>
        <v>914.14290211591674</v>
      </c>
      <c r="Q619" s="710">
        <f t="shared" si="167"/>
        <v>902.8136308106574</v>
      </c>
      <c r="R619" s="710">
        <f t="shared" si="168"/>
        <v>894.66820730631639</v>
      </c>
      <c r="S619" s="710">
        <f t="shared" si="169"/>
        <v>889.74459327337922</v>
      </c>
      <c r="T619" s="710">
        <f t="shared" si="170"/>
        <v>888.06552010891539</v>
      </c>
    </row>
    <row r="620" spans="2:20">
      <c r="B620" s="580">
        <v>546</v>
      </c>
      <c r="C620" s="710">
        <f t="shared" si="155"/>
        <v>2.0691562190963175</v>
      </c>
      <c r="D620" s="710">
        <f t="shared" si="156"/>
        <v>1453.4062867368611</v>
      </c>
      <c r="E620" s="710">
        <f t="shared" si="157"/>
        <v>698.71639245031133</v>
      </c>
      <c r="F620" s="710">
        <f t="shared" si="158"/>
        <v>391.25380350210719</v>
      </c>
      <c r="G620" s="710">
        <f t="shared" si="159"/>
        <v>313.85690912793621</v>
      </c>
      <c r="H620" s="717">
        <f t="shared" si="160"/>
        <v>298.34527576854168</v>
      </c>
      <c r="I620" s="710">
        <f t="shared" si="161"/>
        <v>298.31607147728346</v>
      </c>
      <c r="J620" s="710">
        <f t="shared" si="162"/>
        <v>298.29559399569803</v>
      </c>
      <c r="K620" s="710">
        <f t="shared" si="163"/>
        <v>298.28345295106192</v>
      </c>
      <c r="L620" s="710">
        <f t="shared" si="164"/>
        <v>298.27941516523441</v>
      </c>
      <c r="N620" s="580">
        <v>546</v>
      </c>
      <c r="O620" s="710">
        <f t="shared" si="165"/>
        <v>2.0691562190963175</v>
      </c>
      <c r="P620" s="710">
        <f t="shared" si="166"/>
        <v>914.91079370752107</v>
      </c>
      <c r="Q620" s="710">
        <f t="shared" si="167"/>
        <v>903.59452463367791</v>
      </c>
      <c r="R620" s="710">
        <f t="shared" si="168"/>
        <v>895.45841188658642</v>
      </c>
      <c r="S620" s="710">
        <f t="shared" si="169"/>
        <v>890.54037312252831</v>
      </c>
      <c r="T620" s="710">
        <f t="shared" si="170"/>
        <v>888.86311338292705</v>
      </c>
    </row>
    <row r="621" spans="2:20">
      <c r="B621" s="580">
        <v>547</v>
      </c>
      <c r="C621" s="710">
        <f t="shared" si="155"/>
        <v>2.0729458825012559</v>
      </c>
      <c r="D621" s="710">
        <f t="shared" si="156"/>
        <v>1453.4896362363688</v>
      </c>
      <c r="E621" s="710">
        <f t="shared" si="157"/>
        <v>699.24157556979367</v>
      </c>
      <c r="F621" s="710">
        <f t="shared" si="158"/>
        <v>391.52397175373238</v>
      </c>
      <c r="G621" s="710">
        <f t="shared" si="159"/>
        <v>313.92958155656873</v>
      </c>
      <c r="H621" s="717">
        <f t="shared" si="160"/>
        <v>298.34755128060135</v>
      </c>
      <c r="I621" s="710">
        <f t="shared" si="161"/>
        <v>298.31821187851938</v>
      </c>
      <c r="J621" s="710">
        <f t="shared" si="162"/>
        <v>298.29763865126159</v>
      </c>
      <c r="K621" s="710">
        <f t="shared" si="163"/>
        <v>298.28544041564737</v>
      </c>
      <c r="L621" s="710">
        <f t="shared" si="164"/>
        <v>298.28138350341226</v>
      </c>
      <c r="N621" s="580">
        <v>547</v>
      </c>
      <c r="O621" s="710">
        <f t="shared" si="165"/>
        <v>2.0729458825012559</v>
      </c>
      <c r="P621" s="710">
        <f t="shared" si="166"/>
        <v>915.67779497642448</v>
      </c>
      <c r="Q621" s="710">
        <f t="shared" si="167"/>
        <v>904.37451305871627</v>
      </c>
      <c r="R621" s="710">
        <f t="shared" si="168"/>
        <v>896.24770027362831</v>
      </c>
      <c r="S621" s="710">
        <f t="shared" si="169"/>
        <v>891.33523031427058</v>
      </c>
      <c r="T621" s="710">
        <f t="shared" si="170"/>
        <v>889.65978189697819</v>
      </c>
    </row>
    <row r="622" spans="2:20">
      <c r="B622" s="580">
        <v>548</v>
      </c>
      <c r="C622" s="710">
        <f t="shared" si="155"/>
        <v>2.0767355459061942</v>
      </c>
      <c r="D622" s="710">
        <f t="shared" si="156"/>
        <v>1453.5728242880964</v>
      </c>
      <c r="E622" s="710">
        <f t="shared" si="157"/>
        <v>699.76594037371649</v>
      </c>
      <c r="F622" s="710">
        <f t="shared" si="158"/>
        <v>391.79420755049858</v>
      </c>
      <c r="G622" s="710">
        <f t="shared" si="159"/>
        <v>314.00240323861084</v>
      </c>
      <c r="H622" s="717">
        <f t="shared" si="160"/>
        <v>298.34983672345237</v>
      </c>
      <c r="I622" s="710">
        <f t="shared" si="161"/>
        <v>298.32036193474056</v>
      </c>
      <c r="J622" s="710">
        <f t="shared" si="162"/>
        <v>298.29969276303177</v>
      </c>
      <c r="K622" s="710">
        <f t="shared" si="163"/>
        <v>298.28743721622811</v>
      </c>
      <c r="L622" s="710">
        <f t="shared" si="164"/>
        <v>298.2833611368572</v>
      </c>
      <c r="N622" s="580">
        <v>548</v>
      </c>
      <c r="O622" s="710">
        <f t="shared" si="165"/>
        <v>2.0767355459061942</v>
      </c>
      <c r="P622" s="710">
        <f t="shared" si="166"/>
        <v>916.44390695490108</v>
      </c>
      <c r="Q622" s="710">
        <f t="shared" si="167"/>
        <v>905.15359713552516</v>
      </c>
      <c r="R622" s="710">
        <f t="shared" si="168"/>
        <v>897.03607352971142</v>
      </c>
      <c r="S622" s="710">
        <f t="shared" si="169"/>
        <v>892.12916591837018</v>
      </c>
      <c r="T622" s="710">
        <f t="shared" si="170"/>
        <v>890.45552672327074</v>
      </c>
    </row>
    <row r="623" spans="2:20">
      <c r="B623" s="580">
        <v>549</v>
      </c>
      <c r="C623" s="710">
        <f t="shared" si="155"/>
        <v>2.0805252093111322</v>
      </c>
      <c r="D623" s="710">
        <f t="shared" si="156"/>
        <v>1453.6558516720556</v>
      </c>
      <c r="E623" s="710">
        <f t="shared" si="157"/>
        <v>700.2894886737198</v>
      </c>
      <c r="F623" s="710">
        <f t="shared" si="158"/>
        <v>392.06450994808222</v>
      </c>
      <c r="G623" s="710">
        <f t="shared" si="159"/>
        <v>314.07537391450381</v>
      </c>
      <c r="H623" s="717">
        <f t="shared" si="160"/>
        <v>298.35213211545346</v>
      </c>
      <c r="I623" s="710">
        <f t="shared" si="161"/>
        <v>298.32252166483931</v>
      </c>
      <c r="J623" s="710">
        <f t="shared" si="162"/>
        <v>298.30175635027854</v>
      </c>
      <c r="K623" s="710">
        <f t="shared" si="163"/>
        <v>298.28944337229871</v>
      </c>
      <c r="L623" s="710">
        <f t="shared" si="164"/>
        <v>298.28534808513751</v>
      </c>
      <c r="N623" s="580">
        <v>549</v>
      </c>
      <c r="O623" s="710">
        <f t="shared" si="165"/>
        <v>2.0805252093111322</v>
      </c>
      <c r="P623" s="710">
        <f t="shared" si="166"/>
        <v>917.20913067402796</v>
      </c>
      <c r="Q623" s="710">
        <f t="shared" si="167"/>
        <v>905.93177791264043</v>
      </c>
      <c r="R623" s="710">
        <f t="shared" si="168"/>
        <v>897.82353271587328</v>
      </c>
      <c r="S623" s="710">
        <f t="shared" si="169"/>
        <v>892.92218100335083</v>
      </c>
      <c r="T623" s="710">
        <f t="shared" si="170"/>
        <v>891.25034893276347</v>
      </c>
    </row>
    <row r="624" spans="2:20">
      <c r="B624" s="580">
        <v>550</v>
      </c>
      <c r="C624" s="710">
        <f t="shared" si="155"/>
        <v>2.0843148727160705</v>
      </c>
      <c r="D624" s="710">
        <f t="shared" si="156"/>
        <v>1453.7387191594592</v>
      </c>
      <c r="E624" s="710">
        <f t="shared" si="157"/>
        <v>700.81222227699618</v>
      </c>
      <c r="F624" s="710">
        <f t="shared" si="158"/>
        <v>392.33487800620026</v>
      </c>
      <c r="G624" s="710">
        <f t="shared" si="159"/>
        <v>314.14849332421136</v>
      </c>
      <c r="H624" s="717">
        <f t="shared" si="160"/>
        <v>298.35443747492423</v>
      </c>
      <c r="I624" s="710">
        <f t="shared" si="161"/>
        <v>298.32469108766969</v>
      </c>
      <c r="J624" s="710">
        <f t="shared" si="162"/>
        <v>298.30382943223435</v>
      </c>
      <c r="K624" s="710">
        <f t="shared" si="163"/>
        <v>298.29145890331682</v>
      </c>
      <c r="L624" s="710">
        <f t="shared" si="164"/>
        <v>298.28734436778433</v>
      </c>
      <c r="N624" s="580">
        <v>550</v>
      </c>
      <c r="O624" s="710">
        <f t="shared" si="165"/>
        <v>2.0843148727160705</v>
      </c>
      <c r="P624" s="710">
        <f t="shared" si="166"/>
        <v>917.97346716368668</v>
      </c>
      <c r="Q624" s="710">
        <f t="shared" si="167"/>
        <v>906.70905643738206</v>
      </c>
      <c r="R624" s="710">
        <f t="shared" si="168"/>
        <v>898.61007889192138</v>
      </c>
      <c r="S624" s="710">
        <f t="shared" si="169"/>
        <v>893.71427663649729</v>
      </c>
      <c r="T624" s="710">
        <f t="shared" si="170"/>
        <v>892.04424959517326</v>
      </c>
    </row>
    <row r="625" spans="2:20">
      <c r="B625" s="580">
        <v>551</v>
      </c>
      <c r="C625" s="710">
        <f t="shared" si="155"/>
        <v>2.0881045361210089</v>
      </c>
      <c r="D625" s="710">
        <f t="shared" si="156"/>
        <v>1453.8214275128573</v>
      </c>
      <c r="E625" s="710">
        <f t="shared" si="157"/>
        <v>701.33414298629498</v>
      </c>
      <c r="F625" s="710">
        <f t="shared" si="158"/>
        <v>392.60531078859481</v>
      </c>
      <c r="G625" s="710">
        <f t="shared" si="159"/>
        <v>314.22176120722514</v>
      </c>
      <c r="H625" s="717">
        <f t="shared" si="160"/>
        <v>298.356752820145</v>
      </c>
      <c r="I625" s="710">
        <f t="shared" si="161"/>
        <v>298.32687022204755</v>
      </c>
      <c r="J625" s="710">
        <f t="shared" si="162"/>
        <v>298.3059120280941</v>
      </c>
      <c r="K625" s="710">
        <f t="shared" si="163"/>
        <v>298.29348382870279</v>
      </c>
      <c r="L625" s="710">
        <f t="shared" si="164"/>
        <v>298.28935000429198</v>
      </c>
      <c r="N625" s="580">
        <v>551</v>
      </c>
      <c r="O625" s="710">
        <f t="shared" si="165"/>
        <v>2.0881045361210089</v>
      </c>
      <c r="P625" s="710">
        <f t="shared" si="166"/>
        <v>918.73691745256485</v>
      </c>
      <c r="Q625" s="710">
        <f t="shared" si="167"/>
        <v>907.48543375585564</v>
      </c>
      <c r="R625" s="710">
        <f t="shared" si="168"/>
        <v>899.39571311643419</v>
      </c>
      <c r="S625" s="710">
        <f t="shared" si="169"/>
        <v>894.50545388385717</v>
      </c>
      <c r="T625" s="710">
        <f t="shared" si="170"/>
        <v>892.83722977897685</v>
      </c>
    </row>
    <row r="626" spans="2:20">
      <c r="B626" s="580">
        <v>552</v>
      </c>
      <c r="C626" s="710">
        <f t="shared" si="155"/>
        <v>2.0918941995259472</v>
      </c>
      <c r="D626" s="710">
        <f t="shared" si="156"/>
        <v>1453.9039774862729</v>
      </c>
      <c r="E626" s="710">
        <f t="shared" si="157"/>
        <v>701.85525259992744</v>
      </c>
      <c r="F626" s="710">
        <f t="shared" si="158"/>
        <v>392.87580736301794</v>
      </c>
      <c r="G626" s="710">
        <f t="shared" si="159"/>
        <v>314.29517730257078</v>
      </c>
      <c r="H626" s="717">
        <f t="shared" si="160"/>
        <v>298.35907816935691</v>
      </c>
      <c r="I626" s="710">
        <f t="shared" si="161"/>
        <v>298.32905908675025</v>
      </c>
      <c r="J626" s="710">
        <f t="shared" si="162"/>
        <v>298.30800415701498</v>
      </c>
      <c r="K626" s="710">
        <f t="shared" si="163"/>
        <v>298.29551816783993</v>
      </c>
      <c r="L626" s="710">
        <f t="shared" si="164"/>
        <v>298.29136501411762</v>
      </c>
      <c r="N626" s="580">
        <v>552</v>
      </c>
      <c r="O626" s="710">
        <f t="shared" si="165"/>
        <v>2.0918941995259472</v>
      </c>
      <c r="P626" s="710">
        <f t="shared" si="166"/>
        <v>919.4994825681573</v>
      </c>
      <c r="Q626" s="710">
        <f t="shared" si="167"/>
        <v>908.26091091295416</v>
      </c>
      <c r="R626" s="710">
        <f t="shared" si="168"/>
        <v>900.18043644676322</v>
      </c>
      <c r="S626" s="710">
        <f t="shared" si="169"/>
        <v>895.29571381024175</v>
      </c>
      <c r="T626" s="710">
        <f t="shared" si="170"/>
        <v>893.62929055141205</v>
      </c>
    </row>
    <row r="627" spans="2:20">
      <c r="B627" s="580">
        <v>553</v>
      </c>
      <c r="C627" s="710">
        <f t="shared" si="155"/>
        <v>2.0956838629308856</v>
      </c>
      <c r="D627" s="710">
        <f t="shared" si="156"/>
        <v>1453.9863698253332</v>
      </c>
      <c r="E627" s="710">
        <f t="shared" si="157"/>
        <v>702.3755529117725</v>
      </c>
      <c r="F627" s="710">
        <f t="shared" si="158"/>
        <v>393.14636680121657</v>
      </c>
      <c r="G627" s="710">
        <f t="shared" si="159"/>
        <v>314.36874134881344</v>
      </c>
      <c r="H627" s="717">
        <f t="shared" si="160"/>
        <v>298.3614135407617</v>
      </c>
      <c r="I627" s="710">
        <f t="shared" si="161"/>
        <v>298.33125770051686</v>
      </c>
      <c r="J627" s="710">
        <f t="shared" si="162"/>
        <v>298.3101058381165</v>
      </c>
      <c r="K627" s="710">
        <f t="shared" si="163"/>
        <v>298.29756194007405</v>
      </c>
      <c r="L627" s="710">
        <f t="shared" si="164"/>
        <v>298.29338941668129</v>
      </c>
      <c r="N627" s="580">
        <v>553</v>
      </c>
      <c r="O627" s="710">
        <f t="shared" si="165"/>
        <v>2.0956838629308856</v>
      </c>
      <c r="P627" s="710">
        <f t="shared" si="166"/>
        <v>920.26116353676787</v>
      </c>
      <c r="Q627" s="710">
        <f t="shared" si="167"/>
        <v>909.03548895235883</v>
      </c>
      <c r="R627" s="710">
        <f t="shared" si="168"/>
        <v>900.96424993903372</v>
      </c>
      <c r="S627" s="710">
        <f t="shared" si="169"/>
        <v>896.08505747922788</v>
      </c>
      <c r="T627" s="710">
        <f t="shared" si="170"/>
        <v>894.42043297847943</v>
      </c>
    </row>
    <row r="628" spans="2:20">
      <c r="B628" s="580">
        <v>554</v>
      </c>
      <c r="C628" s="710">
        <f t="shared" si="155"/>
        <v>2.099473526335824</v>
      </c>
      <c r="D628" s="710">
        <f t="shared" si="156"/>
        <v>1454.0686052674</v>
      </c>
      <c r="E628" s="710">
        <f t="shared" si="157"/>
        <v>702.895045711281</v>
      </c>
      <c r="F628" s="710">
        <f t="shared" si="158"/>
        <v>393.41698817891728</v>
      </c>
      <c r="G628" s="710">
        <f t="shared" si="159"/>
        <v>314.44245308406352</v>
      </c>
      <c r="H628" s="717">
        <f t="shared" si="160"/>
        <v>298.36375895252183</v>
      </c>
      <c r="I628" s="710">
        <f t="shared" si="161"/>
        <v>298.33346608204795</v>
      </c>
      <c r="J628" s="710">
        <f t="shared" si="162"/>
        <v>298.31221709048037</v>
      </c>
      <c r="K628" s="710">
        <f t="shared" si="163"/>
        <v>298.29961516471377</v>
      </c>
      <c r="L628" s="710">
        <f t="shared" si="164"/>
        <v>298.29542323136576</v>
      </c>
      <c r="N628" s="580">
        <v>554</v>
      </c>
      <c r="O628" s="710">
        <f t="shared" si="165"/>
        <v>2.099473526335824</v>
      </c>
      <c r="P628" s="710">
        <f t="shared" si="166"/>
        <v>921.02196138350985</v>
      </c>
      <c r="Q628" s="710">
        <f t="shared" si="167"/>
        <v>909.80916891654078</v>
      </c>
      <c r="R628" s="710">
        <f t="shared" si="168"/>
        <v>901.74715464814642</v>
      </c>
      <c r="S628" s="710">
        <f t="shared" si="169"/>
        <v>896.87348595315916</v>
      </c>
      <c r="T628" s="710">
        <f t="shared" si="170"/>
        <v>895.21065812494339</v>
      </c>
    </row>
    <row r="629" spans="2:20">
      <c r="B629" s="580">
        <v>555</v>
      </c>
      <c r="C629" s="710">
        <f t="shared" si="155"/>
        <v>2.1032631897407623</v>
      </c>
      <c r="D629" s="710">
        <f t="shared" si="156"/>
        <v>1454.1506845416977</v>
      </c>
      <c r="E629" s="710">
        <f t="shared" si="157"/>
        <v>703.41373278348192</v>
      </c>
      <c r="F629" s="710">
        <f t="shared" si="158"/>
        <v>393.6876705758113</v>
      </c>
      <c r="G629" s="710">
        <f t="shared" si="159"/>
        <v>314.51631224598253</v>
      </c>
      <c r="H629" s="717">
        <f t="shared" si="160"/>
        <v>298.36611442276023</v>
      </c>
      <c r="I629" s="710">
        <f t="shared" si="161"/>
        <v>298.33568425000561</v>
      </c>
      <c r="J629" s="710">
        <f t="shared" si="162"/>
        <v>298.31433793315045</v>
      </c>
      <c r="K629" s="710">
        <f t="shared" si="163"/>
        <v>298.30167786103027</v>
      </c>
      <c r="L629" s="710">
        <f t="shared" si="164"/>
        <v>298.29746647751665</v>
      </c>
      <c r="N629" s="580">
        <v>555</v>
      </c>
      <c r="O629" s="710">
        <f t="shared" si="165"/>
        <v>2.1032631897407623</v>
      </c>
      <c r="P629" s="710">
        <f t="shared" si="166"/>
        <v>921.7818771323083</v>
      </c>
      <c r="Q629" s="710">
        <f t="shared" si="167"/>
        <v>910.58195184676288</v>
      </c>
      <c r="R629" s="710">
        <f t="shared" si="168"/>
        <v>902.52915162777913</v>
      </c>
      <c r="S629" s="710">
        <f t="shared" si="169"/>
        <v>897.66100029314759</v>
      </c>
      <c r="T629" s="710">
        <f t="shared" si="170"/>
        <v>895.99996705433409</v>
      </c>
    </row>
    <row r="630" spans="2:20">
      <c r="B630" s="580">
        <v>556</v>
      </c>
      <c r="C630" s="710">
        <f t="shared" si="155"/>
        <v>2.1070528531457007</v>
      </c>
      <c r="D630" s="710">
        <f t="shared" si="156"/>
        <v>1454.232608369439</v>
      </c>
      <c r="E630" s="710">
        <f t="shared" si="157"/>
        <v>703.93161590898706</v>
      </c>
      <c r="F630" s="710">
        <f t="shared" si="158"/>
        <v>393.95841307553928</v>
      </c>
      <c r="G630" s="710">
        <f t="shared" si="159"/>
        <v>314.59031857178871</v>
      </c>
      <c r="H630" s="717">
        <f t="shared" si="160"/>
        <v>298.3684799695605</v>
      </c>
      <c r="I630" s="710">
        <f t="shared" si="161"/>
        <v>298.33791222301329</v>
      </c>
      <c r="J630" s="710">
        <f t="shared" si="162"/>
        <v>298.31646838513274</v>
      </c>
      <c r="K630" s="710">
        <f t="shared" si="163"/>
        <v>298.30375004825714</v>
      </c>
      <c r="L630" s="710">
        <f t="shared" si="164"/>
        <v>298.29951917444208</v>
      </c>
      <c r="N630" s="580">
        <v>556</v>
      </c>
      <c r="O630" s="710">
        <f t="shared" si="165"/>
        <v>2.1070528531457007</v>
      </c>
      <c r="P630" s="710">
        <f t="shared" si="166"/>
        <v>922.54091180590137</v>
      </c>
      <c r="Q630" s="710">
        <f t="shared" si="167"/>
        <v>911.35383878308005</v>
      </c>
      <c r="R630" s="710">
        <f t="shared" si="168"/>
        <v>903.31024193038797</v>
      </c>
      <c r="S630" s="710">
        <f t="shared" si="169"/>
        <v>898.44760155907466</v>
      </c>
      <c r="T630" s="710">
        <f t="shared" si="170"/>
        <v>896.78836082894838</v>
      </c>
    </row>
    <row r="631" spans="2:20">
      <c r="B631" s="580">
        <v>557</v>
      </c>
      <c r="C631" s="710">
        <f t="shared" si="155"/>
        <v>2.110842516550639</v>
      </c>
      <c r="D631" s="710">
        <f t="shared" si="156"/>
        <v>1454.3143774639489</v>
      </c>
      <c r="E631" s="710">
        <f t="shared" si="157"/>
        <v>704.44869686399761</v>
      </c>
      <c r="F631" s="710">
        <f t="shared" si="158"/>
        <v>394.2292147656766</v>
      </c>
      <c r="G631" s="710">
        <f t="shared" si="159"/>
        <v>314.66447179826247</v>
      </c>
      <c r="H631" s="717">
        <f t="shared" si="160"/>
        <v>298.37085561096671</v>
      </c>
      <c r="I631" s="710">
        <f t="shared" si="161"/>
        <v>298.34015001965594</v>
      </c>
      <c r="J631" s="710">
        <f t="shared" si="162"/>
        <v>298.31860846539519</v>
      </c>
      <c r="K631" s="710">
        <f t="shared" si="163"/>
        <v>298.30583174559052</v>
      </c>
      <c r="L631" s="710">
        <f t="shared" si="164"/>
        <v>298.30158134141294</v>
      </c>
      <c r="N631" s="580">
        <v>557</v>
      </c>
      <c r="O631" s="710">
        <f t="shared" si="165"/>
        <v>2.110842516550639</v>
      </c>
      <c r="P631" s="710">
        <f t="shared" si="166"/>
        <v>923.29906642584103</v>
      </c>
      <c r="Q631" s="710">
        <f t="shared" si="167"/>
        <v>912.12483076434194</v>
      </c>
      <c r="R631" s="710">
        <f t="shared" si="168"/>
        <v>904.09042660720877</v>
      </c>
      <c r="S631" s="710">
        <f t="shared" si="169"/>
        <v>899.23329080959343</v>
      </c>
      <c r="T631" s="710">
        <f t="shared" si="170"/>
        <v>897.57584050985145</v>
      </c>
    </row>
    <row r="632" spans="2:20">
      <c r="B632" s="580">
        <v>558</v>
      </c>
      <c r="C632" s="710">
        <f t="shared" si="155"/>
        <v>2.114632179955577</v>
      </c>
      <c r="D632" s="710">
        <f t="shared" si="156"/>
        <v>1454.3959925307856</v>
      </c>
      <c r="E632" s="710">
        <f t="shared" si="157"/>
        <v>704.96497742030886</v>
      </c>
      <c r="F632" s="710">
        <f t="shared" si="158"/>
        <v>394.50007473771819</v>
      </c>
      <c r="G632" s="710">
        <f t="shared" si="159"/>
        <v>314.73877166175225</v>
      </c>
      <c r="H632" s="717">
        <f t="shared" si="160"/>
        <v>298.37324136498341</v>
      </c>
      <c r="I632" s="710">
        <f t="shared" si="161"/>
        <v>298.34239765847968</v>
      </c>
      <c r="J632" s="710">
        <f t="shared" si="162"/>
        <v>298.32075819286786</v>
      </c>
      <c r="K632" s="710">
        <f t="shared" si="163"/>
        <v>298.30792297218886</v>
      </c>
      <c r="L632" s="710">
        <f t="shared" si="164"/>
        <v>298.30365299766243</v>
      </c>
      <c r="N632" s="580">
        <v>558</v>
      </c>
      <c r="O632" s="710">
        <f t="shared" si="165"/>
        <v>2.114632179955577</v>
      </c>
      <c r="P632" s="710">
        <f t="shared" si="166"/>
        <v>924.05634201249484</v>
      </c>
      <c r="Q632" s="710">
        <f t="shared" si="167"/>
        <v>912.89492882819331</v>
      </c>
      <c r="R632" s="710">
        <f t="shared" si="168"/>
        <v>904.86970670825826</v>
      </c>
      <c r="S632" s="710">
        <f t="shared" si="169"/>
        <v>900.01806910212895</v>
      </c>
      <c r="T632" s="710">
        <f t="shared" si="170"/>
        <v>898.36240715687848</v>
      </c>
    </row>
    <row r="633" spans="2:20">
      <c r="B633" s="580">
        <v>559</v>
      </c>
      <c r="C633" s="710">
        <f t="shared" si="155"/>
        <v>2.1184218433605153</v>
      </c>
      <c r="D633" s="710">
        <f t="shared" si="156"/>
        <v>1454.4774542678613</v>
      </c>
      <c r="E633" s="710">
        <f t="shared" si="157"/>
        <v>705.48045934531694</v>
      </c>
      <c r="F633" s="710">
        <f t="shared" si="158"/>
        <v>394.7709920870638</v>
      </c>
      <c r="G633" s="710">
        <f t="shared" si="159"/>
        <v>314.81321789818003</v>
      </c>
      <c r="H633" s="717">
        <f t="shared" si="160"/>
        <v>298.37563724957556</v>
      </c>
      <c r="I633" s="710">
        <f t="shared" si="161"/>
        <v>298.34465515799207</v>
      </c>
      <c r="J633" s="710">
        <f t="shared" si="162"/>
        <v>298.3229175864426</v>
      </c>
      <c r="K633" s="710">
        <f t="shared" si="163"/>
        <v>298.31002374717286</v>
      </c>
      <c r="L633" s="710">
        <f t="shared" si="164"/>
        <v>298.30573416238627</v>
      </c>
      <c r="N633" s="580">
        <v>559</v>
      </c>
      <c r="O633" s="710">
        <f t="shared" si="165"/>
        <v>2.1184218433605153</v>
      </c>
      <c r="P633" s="710">
        <f t="shared" si="166"/>
        <v>924.81273958504755</v>
      </c>
      <c r="Q633" s="710">
        <f t="shared" si="167"/>
        <v>913.66413401107604</v>
      </c>
      <c r="R633" s="710">
        <f t="shared" si="168"/>
        <v>905.64808328233619</v>
      </c>
      <c r="S633" s="710">
        <f t="shared" si="169"/>
        <v>900.80193749288071</v>
      </c>
      <c r="T633" s="710">
        <f t="shared" si="170"/>
        <v>899.14806182863538</v>
      </c>
    </row>
    <row r="634" spans="2:20">
      <c r="B634" s="580">
        <v>560</v>
      </c>
      <c r="C634" s="710">
        <f t="shared" si="155"/>
        <v>2.1222115067654537</v>
      </c>
      <c r="D634" s="710">
        <f t="shared" si="156"/>
        <v>1454.5587633655587</v>
      </c>
      <c r="E634" s="710">
        <f t="shared" si="157"/>
        <v>705.99514440202393</v>
      </c>
      <c r="F634" s="710">
        <f t="shared" si="158"/>
        <v>395.04196591300308</v>
      </c>
      <c r="G634" s="710">
        <f t="shared" si="159"/>
        <v>314.88781024304672</v>
      </c>
      <c r="H634" s="717">
        <f t="shared" si="160"/>
        <v>298.37804328266856</v>
      </c>
      <c r="I634" s="710">
        <f t="shared" si="161"/>
        <v>298.34692253666174</v>
      </c>
      <c r="J634" s="710">
        <f t="shared" si="162"/>
        <v>298.32508666497324</v>
      </c>
      <c r="K634" s="710">
        <f t="shared" si="163"/>
        <v>298.31213408962566</v>
      </c>
      <c r="L634" s="710">
        <f t="shared" si="164"/>
        <v>298.30782485474259</v>
      </c>
      <c r="N634" s="580">
        <v>560</v>
      </c>
      <c r="O634" s="710">
        <f t="shared" si="165"/>
        <v>2.1222115067654537</v>
      </c>
      <c r="P634" s="710">
        <f t="shared" si="166"/>
        <v>925.56826016150194</v>
      </c>
      <c r="Q634" s="710">
        <f t="shared" si="167"/>
        <v>914.43244734823008</v>
      </c>
      <c r="R634" s="710">
        <f t="shared" si="168"/>
        <v>906.42555737702605</v>
      </c>
      <c r="S634" s="710">
        <f t="shared" si="169"/>
        <v>901.58489703682324</v>
      </c>
      <c r="T634" s="710">
        <f t="shared" si="170"/>
        <v>899.93280558250115</v>
      </c>
    </row>
    <row r="635" spans="2:20">
      <c r="B635" s="580">
        <v>561</v>
      </c>
      <c r="C635" s="710">
        <f t="shared" si="155"/>
        <v>2.126001170170392</v>
      </c>
      <c r="D635" s="710">
        <f t="shared" si="156"/>
        <v>1454.6399205068471</v>
      </c>
      <c r="E635" s="710">
        <f t="shared" si="157"/>
        <v>706.50903434904455</v>
      </c>
      <c r="F635" s="710">
        <f t="shared" si="158"/>
        <v>395.31299531870076</v>
      </c>
      <c r="G635" s="710">
        <f t="shared" si="159"/>
        <v>314.96254843143788</v>
      </c>
      <c r="H635" s="717">
        <f t="shared" si="160"/>
        <v>298.38045948214813</v>
      </c>
      <c r="I635" s="710">
        <f t="shared" si="161"/>
        <v>298.34919981291864</v>
      </c>
      <c r="J635" s="710">
        <f t="shared" si="162"/>
        <v>298.32726544727518</v>
      </c>
      <c r="K635" s="710">
        <f t="shared" si="163"/>
        <v>298.31425401859246</v>
      </c>
      <c r="L635" s="710">
        <f t="shared" si="164"/>
        <v>298.30992509385186</v>
      </c>
      <c r="N635" s="580">
        <v>561</v>
      </c>
      <c r="O635" s="710">
        <f t="shared" si="165"/>
        <v>2.126001170170392</v>
      </c>
      <c r="P635" s="710">
        <f t="shared" si="166"/>
        <v>926.32290475868069</v>
      </c>
      <c r="Q635" s="710">
        <f t="shared" si="167"/>
        <v>915.19986987369566</v>
      </c>
      <c r="R635" s="710">
        <f t="shared" si="168"/>
        <v>907.20213003869674</v>
      </c>
      <c r="S635" s="710">
        <f t="shared" si="169"/>
        <v>902.36694878770834</v>
      </c>
      <c r="T635" s="710">
        <f t="shared" si="170"/>
        <v>900.71663947462844</v>
      </c>
    </row>
    <row r="636" spans="2:20">
      <c r="B636" s="580">
        <v>562</v>
      </c>
      <c r="C636" s="710">
        <f t="shared" si="155"/>
        <v>2.1297908335753304</v>
      </c>
      <c r="D636" s="710">
        <f t="shared" si="156"/>
        <v>1454.7209263673969</v>
      </c>
      <c r="E636" s="710">
        <f t="shared" si="157"/>
        <v>707.02213094061199</v>
      </c>
      <c r="F636" s="710">
        <f t="shared" si="158"/>
        <v>395.58407941118207</v>
      </c>
      <c r="G636" s="710">
        <f t="shared" si="159"/>
        <v>315.03743219802902</v>
      </c>
      <c r="H636" s="717">
        <f t="shared" si="160"/>
        <v>298.38288586586032</v>
      </c>
      <c r="I636" s="710">
        <f t="shared" si="161"/>
        <v>298.35148700515379</v>
      </c>
      <c r="J636" s="710">
        <f t="shared" si="162"/>
        <v>298.32945395212573</v>
      </c>
      <c r="K636" s="710">
        <f t="shared" si="163"/>
        <v>298.31638355308053</v>
      </c>
      <c r="L636" s="710">
        <f t="shared" si="164"/>
        <v>298.31203489879675</v>
      </c>
      <c r="N636" s="580">
        <v>562</v>
      </c>
      <c r="O636" s="710">
        <f t="shared" si="165"/>
        <v>2.1297908335753304</v>
      </c>
      <c r="P636" s="710">
        <f t="shared" si="166"/>
        <v>927.07667439222746</v>
      </c>
      <c r="Q636" s="710">
        <f t="shared" si="167"/>
        <v>915.96640262031337</v>
      </c>
      <c r="R636" s="710">
        <f t="shared" si="168"/>
        <v>907.97780231250397</v>
      </c>
      <c r="S636" s="710">
        <f t="shared" si="169"/>
        <v>903.14809379806559</v>
      </c>
      <c r="T636" s="710">
        <f t="shared" si="170"/>
        <v>901.49956455994572</v>
      </c>
    </row>
    <row r="637" spans="2:20">
      <c r="B637" s="580">
        <v>563</v>
      </c>
      <c r="C637" s="710">
        <f t="shared" si="155"/>
        <v>2.1335804969802687</v>
      </c>
      <c r="D637" s="710">
        <f t="shared" si="156"/>
        <v>1454.8017816156903</v>
      </c>
      <c r="E637" s="710">
        <f t="shared" si="157"/>
        <v>707.53443592658414</v>
      </c>
      <c r="F637" s="710">
        <f t="shared" si="158"/>
        <v>395.85521730131774</v>
      </c>
      <c r="G637" s="710">
        <f t="shared" si="159"/>
        <v>315.11246127709114</v>
      </c>
      <c r="H637" s="717">
        <f t="shared" si="160"/>
        <v>298.3853224516115</v>
      </c>
      <c r="I637" s="710">
        <f t="shared" si="161"/>
        <v>298.35378413171918</v>
      </c>
      <c r="J637" s="710">
        <f t="shared" si="162"/>
        <v>298.33165219826395</v>
      </c>
      <c r="K637" s="710">
        <f t="shared" si="163"/>
        <v>298.31852271205923</v>
      </c>
      <c r="L637" s="710">
        <f t="shared" si="164"/>
        <v>298.31415428862215</v>
      </c>
      <c r="N637" s="580">
        <v>563</v>
      </c>
      <c r="O637" s="710">
        <f t="shared" si="165"/>
        <v>2.1335804969802687</v>
      </c>
      <c r="P637" s="710">
        <f t="shared" si="166"/>
        <v>927.82957007660832</v>
      </c>
      <c r="Q637" s="710">
        <f t="shared" si="167"/>
        <v>916.73204661972682</v>
      </c>
      <c r="R637" s="710">
        <f t="shared" si="168"/>
        <v>908.75257524239146</v>
      </c>
      <c r="S637" s="710">
        <f t="shared" si="169"/>
        <v>903.92833311920447</v>
      </c>
      <c r="T637" s="710">
        <f t="shared" si="170"/>
        <v>902.28158189215799</v>
      </c>
    </row>
    <row r="638" spans="2:20">
      <c r="B638" s="580">
        <v>564</v>
      </c>
      <c r="C638" s="710">
        <f t="shared" si="155"/>
        <v>2.1373701603852071</v>
      </c>
      <c r="D638" s="710">
        <f t="shared" si="156"/>
        <v>1454.8824869131315</v>
      </c>
      <c r="E638" s="710">
        <f t="shared" si="157"/>
        <v>708.04595105245028</v>
      </c>
      <c r="F638" s="710">
        <f t="shared" si="158"/>
        <v>396.12640810380981</v>
      </c>
      <c r="G638" s="710">
        <f t="shared" si="159"/>
        <v>315.18763540249614</v>
      </c>
      <c r="H638" s="717">
        <f t="shared" si="160"/>
        <v>298.3877692571682</v>
      </c>
      <c r="I638" s="710">
        <f t="shared" si="161"/>
        <v>298.35609121092801</v>
      </c>
      <c r="J638" s="710">
        <f t="shared" si="162"/>
        <v>298.33386020439036</v>
      </c>
      <c r="K638" s="710">
        <f t="shared" si="163"/>
        <v>298.32067151446</v>
      </c>
      <c r="L638" s="710">
        <f t="shared" si="164"/>
        <v>298.31628328233506</v>
      </c>
      <c r="N638" s="580">
        <v>564</v>
      </c>
      <c r="O638" s="710">
        <f t="shared" si="165"/>
        <v>2.1373701603852071</v>
      </c>
      <c r="P638" s="710">
        <f t="shared" si="166"/>
        <v>928.58159282511326</v>
      </c>
      <c r="Q638" s="710">
        <f t="shared" si="167"/>
        <v>917.49680290238314</v>
      </c>
      <c r="R638" s="710">
        <f t="shared" si="168"/>
        <v>909.52644987109306</v>
      </c>
      <c r="S638" s="710">
        <f t="shared" si="169"/>
        <v>904.70766780121539</v>
      </c>
      <c r="T638" s="710">
        <f t="shared" si="170"/>
        <v>903.06269252374886</v>
      </c>
    </row>
    <row r="639" spans="2:20">
      <c r="B639" s="580">
        <v>565</v>
      </c>
      <c r="C639" s="710">
        <f t="shared" si="155"/>
        <v>2.1411598237901455</v>
      </c>
      <c r="D639" s="710">
        <f t="shared" si="156"/>
        <v>1454.9630429141557</v>
      </c>
      <c r="E639" s="710">
        <f t="shared" si="157"/>
        <v>708.55667805933706</v>
      </c>
      <c r="F639" s="710">
        <f t="shared" si="158"/>
        <v>396.39765093717654</v>
      </c>
      <c r="G639" s="710">
        <f t="shared" si="159"/>
        <v>315.26295430772211</v>
      </c>
      <c r="H639" s="717">
        <f t="shared" si="160"/>
        <v>298.39022630025727</v>
      </c>
      <c r="I639" s="710">
        <f t="shared" si="161"/>
        <v>298.35840826105442</v>
      </c>
      <c r="J639" s="710">
        <f t="shared" si="162"/>
        <v>298.33607798916717</v>
      </c>
      <c r="K639" s="710">
        <f t="shared" si="163"/>
        <v>298.32282997917616</v>
      </c>
      <c r="L639" s="710">
        <f t="shared" si="164"/>
        <v>298.31842189890455</v>
      </c>
      <c r="N639" s="580">
        <v>565</v>
      </c>
      <c r="O639" s="710">
        <f t="shared" si="165"/>
        <v>2.1411598237901455</v>
      </c>
      <c r="P639" s="710">
        <f t="shared" si="166"/>
        <v>929.33274364985721</v>
      </c>
      <c r="Q639" s="710">
        <f t="shared" si="167"/>
        <v>918.26067249753498</v>
      </c>
      <c r="R639" s="710">
        <f t="shared" si="168"/>
        <v>910.29942724013313</v>
      </c>
      <c r="S639" s="710">
        <f t="shared" si="169"/>
        <v>905.48609889297165</v>
      </c>
      <c r="T639" s="710">
        <f t="shared" si="170"/>
        <v>903.84289750598134</v>
      </c>
    </row>
    <row r="640" spans="2:20">
      <c r="B640" s="580">
        <v>566</v>
      </c>
      <c r="C640" s="710">
        <f t="shared" si="155"/>
        <v>2.1449494871950838</v>
      </c>
      <c r="D640" s="710">
        <f t="shared" si="156"/>
        <v>1455.0434502663347</v>
      </c>
      <c r="E640" s="710">
        <f t="shared" si="157"/>
        <v>709.06661868401522</v>
      </c>
      <c r="F640" s="710">
        <f t="shared" si="158"/>
        <v>396.66894492373831</v>
      </c>
      <c r="G640" s="710">
        <f t="shared" si="159"/>
        <v>315.33841772585896</v>
      </c>
      <c r="H640" s="717">
        <f t="shared" si="160"/>
        <v>298.39269359856559</v>
      </c>
      <c r="I640" s="710">
        <f t="shared" si="161"/>
        <v>298.36073530033337</v>
      </c>
      <c r="J640" s="710">
        <f t="shared" si="162"/>
        <v>298.33830557121797</v>
      </c>
      <c r="K640" s="710">
        <f t="shared" si="163"/>
        <v>298.32499812506296</v>
      </c>
      <c r="L640" s="710">
        <f t="shared" si="164"/>
        <v>298.32057015726167</v>
      </c>
      <c r="N640" s="580">
        <v>566</v>
      </c>
      <c r="O640" s="710">
        <f t="shared" si="165"/>
        <v>2.1449494871950838</v>
      </c>
      <c r="P640" s="710">
        <f t="shared" si="166"/>
        <v>930.08302356178172</v>
      </c>
      <c r="Q640" s="710">
        <f t="shared" si="167"/>
        <v>919.02365643324163</v>
      </c>
      <c r="R640" s="710">
        <f t="shared" si="168"/>
        <v>911.07150838982864</v>
      </c>
      <c r="S640" s="710">
        <f t="shared" si="169"/>
        <v>906.26362744212986</v>
      </c>
      <c r="T640" s="710">
        <f t="shared" si="170"/>
        <v>904.6221978888999</v>
      </c>
    </row>
    <row r="641" spans="2:20">
      <c r="B641" s="580">
        <v>567</v>
      </c>
      <c r="C641" s="710">
        <f t="shared" si="155"/>
        <v>2.1487391506000217</v>
      </c>
      <c r="D641" s="710">
        <f t="shared" si="156"/>
        <v>1455.1237096104821</v>
      </c>
      <c r="E641" s="710">
        <f t="shared" si="157"/>
        <v>709.57577465890643</v>
      </c>
      <c r="F641" s="710">
        <f t="shared" si="158"/>
        <v>396.94028918960277</v>
      </c>
      <c r="G641" s="710">
        <f t="shared" si="159"/>
        <v>315.41402538961347</v>
      </c>
      <c r="H641" s="717">
        <f t="shared" si="160"/>
        <v>298.39517116974031</v>
      </c>
      <c r="I641" s="710">
        <f t="shared" si="161"/>
        <v>298.36307234696085</v>
      </c>
      <c r="J641" s="710">
        <f t="shared" si="162"/>
        <v>298.34054296912797</v>
      </c>
      <c r="K641" s="710">
        <f t="shared" si="163"/>
        <v>298.32717597093739</v>
      </c>
      <c r="L641" s="710">
        <f t="shared" si="164"/>
        <v>298.32272807629948</v>
      </c>
      <c r="N641" s="580">
        <v>567</v>
      </c>
      <c r="O641" s="710">
        <f t="shared" si="165"/>
        <v>2.1487391506000217</v>
      </c>
      <c r="P641" s="710">
        <f t="shared" si="166"/>
        <v>930.83243357065624</v>
      </c>
      <c r="Q641" s="710">
        <f t="shared" si="167"/>
        <v>919.78575573637022</v>
      </c>
      <c r="R641" s="710">
        <f t="shared" si="168"/>
        <v>911.84269435929036</v>
      </c>
      <c r="S641" s="710">
        <f t="shared" si="169"/>
        <v>907.04025449513233</v>
      </c>
      <c r="T641" s="710">
        <f t="shared" si="170"/>
        <v>905.40059472133123</v>
      </c>
    </row>
    <row r="642" spans="2:20">
      <c r="B642" s="580">
        <v>568</v>
      </c>
      <c r="C642" s="710">
        <f t="shared" si="155"/>
        <v>2.1525288140049601</v>
      </c>
      <c r="D642" s="710">
        <f t="shared" si="156"/>
        <v>1455.2038215807559</v>
      </c>
      <c r="E642" s="710">
        <f t="shared" si="157"/>
        <v>710.08414771208993</v>
      </c>
      <c r="F642" s="710">
        <f t="shared" si="158"/>
        <v>397.21168286465047</v>
      </c>
      <c r="G642" s="710">
        <f t="shared" si="159"/>
        <v>315.48977703131476</v>
      </c>
      <c r="H642" s="717">
        <f t="shared" si="160"/>
        <v>298.39765903138863</v>
      </c>
      <c r="I642" s="710">
        <f t="shared" si="161"/>
        <v>298.3654194190936</v>
      </c>
      <c r="J642" s="710">
        <f t="shared" si="162"/>
        <v>298.34279020144373</v>
      </c>
      <c r="K642" s="710">
        <f t="shared" si="163"/>
        <v>298.32936353557824</v>
      </c>
      <c r="L642" s="710">
        <f t="shared" si="164"/>
        <v>298.32489567487295</v>
      </c>
      <c r="N642" s="580">
        <v>568</v>
      </c>
      <c r="O642" s="710">
        <f t="shared" si="165"/>
        <v>2.1525288140049601</v>
      </c>
      <c r="P642" s="710">
        <f t="shared" si="166"/>
        <v>931.58097468507958</v>
      </c>
      <c r="Q642" s="710">
        <f t="shared" si="167"/>
        <v>920.54697143259727</v>
      </c>
      <c r="R642" s="710">
        <f t="shared" si="168"/>
        <v>912.61298618642434</v>
      </c>
      <c r="S642" s="710">
        <f t="shared" si="169"/>
        <v>907.8159810972079</v>
      </c>
      <c r="T642" s="710">
        <f t="shared" si="170"/>
        <v>906.17808905088611</v>
      </c>
    </row>
    <row r="643" spans="2:20">
      <c r="B643" s="580">
        <v>569</v>
      </c>
      <c r="C643" s="710">
        <f t="shared" si="155"/>
        <v>2.1563184774098985</v>
      </c>
      <c r="D643" s="710">
        <f t="shared" si="156"/>
        <v>1455.2837868047591</v>
      </c>
      <c r="E643" s="710">
        <f t="shared" si="157"/>
        <v>710.59173956730899</v>
      </c>
      <c r="F643" s="710">
        <f t="shared" si="158"/>
        <v>397.48312508252064</v>
      </c>
      <c r="G643" s="710">
        <f t="shared" si="159"/>
        <v>315.56567238291939</v>
      </c>
      <c r="H643" s="717">
        <f t="shared" si="160"/>
        <v>298.40015720107777</v>
      </c>
      <c r="I643" s="710">
        <f t="shared" si="161"/>
        <v>298.36777653484921</v>
      </c>
      <c r="J643" s="710">
        <f t="shared" si="162"/>
        <v>298.34504728667321</v>
      </c>
      <c r="K643" s="710">
        <f t="shared" si="163"/>
        <v>298.33156083772599</v>
      </c>
      <c r="L643" s="710">
        <f t="shared" si="164"/>
        <v>298.32707297179871</v>
      </c>
      <c r="N643" s="580">
        <v>569</v>
      </c>
      <c r="O643" s="710">
        <f t="shared" si="165"/>
        <v>2.1563184774098985</v>
      </c>
      <c r="P643" s="710">
        <f t="shared" si="166"/>
        <v>932.32864791248073</v>
      </c>
      <c r="Q643" s="710">
        <f t="shared" si="167"/>
        <v>921.30730454641048</v>
      </c>
      <c r="R643" s="710">
        <f t="shared" si="168"/>
        <v>913.38238490793321</v>
      </c>
      <c r="S643" s="710">
        <f t="shared" si="169"/>
        <v>908.59080829237359</v>
      </c>
      <c r="T643" s="710">
        <f t="shared" si="170"/>
        <v>906.95468192396083</v>
      </c>
    </row>
    <row r="644" spans="2:20">
      <c r="B644" s="580">
        <v>570</v>
      </c>
      <c r="C644" s="710">
        <f t="shared" si="155"/>
        <v>2.1601081408148368</v>
      </c>
      <c r="D644" s="710">
        <f t="shared" si="156"/>
        <v>1455.3636059036403</v>
      </c>
      <c r="E644" s="710">
        <f t="shared" si="157"/>
        <v>711.09855194397835</v>
      </c>
      <c r="F644" s="710">
        <f t="shared" si="158"/>
        <v>397.75461498059661</v>
      </c>
      <c r="G644" s="710">
        <f t="shared" si="159"/>
        <v>315.64171117601671</v>
      </c>
      <c r="H644" s="717">
        <f t="shared" si="160"/>
        <v>298.40266569633513</v>
      </c>
      <c r="I644" s="710">
        <f t="shared" si="161"/>
        <v>298.37014371230612</v>
      </c>
      <c r="J644" s="710">
        <f t="shared" si="162"/>
        <v>298.34731424328561</v>
      </c>
      <c r="K644" s="710">
        <f t="shared" si="163"/>
        <v>298.33376789608292</v>
      </c>
      <c r="L644" s="710">
        <f t="shared" si="164"/>
        <v>298.32925998585546</v>
      </c>
      <c r="N644" s="580">
        <v>570</v>
      </c>
      <c r="O644" s="710">
        <f t="shared" si="165"/>
        <v>2.1601081408148368</v>
      </c>
      <c r="P644" s="710">
        <f t="shared" si="166"/>
        <v>933.0754542591211</v>
      </c>
      <c r="Q644" s="710">
        <f t="shared" si="167"/>
        <v>922.06675610110915</v>
      </c>
      <c r="R644" s="710">
        <f t="shared" si="168"/>
        <v>914.15089155931742</v>
      </c>
      <c r="S644" s="710">
        <f t="shared" si="169"/>
        <v>909.36473712343604</v>
      </c>
      <c r="T644" s="710">
        <f t="shared" si="170"/>
        <v>907.73037438573817</v>
      </c>
    </row>
    <row r="645" spans="2:20">
      <c r="B645" s="580">
        <v>571</v>
      </c>
      <c r="C645" s="710">
        <f t="shared" si="155"/>
        <v>2.1638978042197752</v>
      </c>
      <c r="D645" s="710">
        <f t="shared" si="156"/>
        <v>1455.4432794921913</v>
      </c>
      <c r="E645" s="710">
        <f t="shared" si="157"/>
        <v>711.60458655719094</v>
      </c>
      <c r="F645" s="710">
        <f t="shared" si="158"/>
        <v>398.02615169999171</v>
      </c>
      <c r="G645" s="710">
        <f t="shared" si="159"/>
        <v>315.71789314183417</v>
      </c>
      <c r="H645" s="717">
        <f t="shared" si="160"/>
        <v>298.40518453464801</v>
      </c>
      <c r="I645" s="710">
        <f t="shared" si="161"/>
        <v>298.37252096950334</v>
      </c>
      <c r="J645" s="710">
        <f t="shared" si="162"/>
        <v>298.3495910897114</v>
      </c>
      <c r="K645" s="710">
        <f t="shared" si="163"/>
        <v>298.33598472931271</v>
      </c>
      <c r="L645" s="710">
        <f t="shared" si="164"/>
        <v>298.33145673578326</v>
      </c>
      <c r="N645" s="580">
        <v>571</v>
      </c>
      <c r="O645" s="710">
        <f t="shared" si="165"/>
        <v>2.1638978042197752</v>
      </c>
      <c r="P645" s="710">
        <f t="shared" si="166"/>
        <v>933.82139473009522</v>
      </c>
      <c r="Q645" s="710">
        <f t="shared" si="167"/>
        <v>922.82532711880663</v>
      </c>
      <c r="R645" s="710">
        <f t="shared" si="168"/>
        <v>914.91850717487716</v>
      </c>
      <c r="S645" s="710">
        <f t="shared" si="169"/>
        <v>910.1377686319928</v>
      </c>
      <c r="T645" s="710">
        <f t="shared" si="170"/>
        <v>908.50516748018913</v>
      </c>
    </row>
    <row r="646" spans="2:20">
      <c r="B646" s="580">
        <v>572</v>
      </c>
      <c r="C646" s="710">
        <f t="shared" si="155"/>
        <v>2.1676874676247135</v>
      </c>
      <c r="D646" s="710">
        <f t="shared" si="156"/>
        <v>1455.5228081789426</v>
      </c>
      <c r="E646" s="710">
        <f t="shared" si="157"/>
        <v>712.10984511772472</v>
      </c>
      <c r="F646" s="710">
        <f t="shared" si="158"/>
        <v>398.29773438553485</v>
      </c>
      <c r="G646" s="710">
        <f t="shared" si="159"/>
        <v>315.79421801124232</v>
      </c>
      <c r="H646" s="717">
        <f t="shared" si="160"/>
        <v>298.40771373346371</v>
      </c>
      <c r="I646" s="710">
        <f t="shared" si="161"/>
        <v>298.37490832444064</v>
      </c>
      <c r="J646" s="710">
        <f t="shared" si="162"/>
        <v>298.35187784434231</v>
      </c>
      <c r="K646" s="710">
        <f t="shared" si="163"/>
        <v>298.33821135604069</v>
      </c>
      <c r="L646" s="710">
        <f t="shared" si="164"/>
        <v>298.33366324028401</v>
      </c>
      <c r="N646" s="580">
        <v>572</v>
      </c>
      <c r="O646" s="710">
        <f t="shared" si="165"/>
        <v>2.1676874676247135</v>
      </c>
      <c r="P646" s="710">
        <f t="shared" si="166"/>
        <v>934.56647032933199</v>
      </c>
      <c r="Q646" s="710">
        <f t="shared" si="167"/>
        <v>923.58301862043106</v>
      </c>
      <c r="R646" s="710">
        <f t="shared" si="168"/>
        <v>915.68523278771318</v>
      </c>
      <c r="S646" s="710">
        <f t="shared" si="169"/>
        <v>910.90990385843349</v>
      </c>
      <c r="T646" s="710">
        <f t="shared" si="170"/>
        <v>909.27906225007462</v>
      </c>
    </row>
    <row r="647" spans="2:20">
      <c r="B647" s="580">
        <v>573</v>
      </c>
      <c r="C647" s="710">
        <f t="shared" si="155"/>
        <v>2.1714771310296519</v>
      </c>
      <c r="D647" s="710">
        <f t="shared" si="156"/>
        <v>1455.602192566259</v>
      </c>
      <c r="E647" s="710">
        <f t="shared" si="157"/>
        <v>712.61432933205003</v>
      </c>
      <c r="F647" s="710">
        <f t="shared" si="158"/>
        <v>398.56936218575618</v>
      </c>
      <c r="G647" s="710">
        <f t="shared" si="159"/>
        <v>315.87068551476011</v>
      </c>
      <c r="H647" s="717">
        <f t="shared" si="160"/>
        <v>298.41025331018949</v>
      </c>
      <c r="I647" s="710">
        <f t="shared" si="161"/>
        <v>298.37730579507837</v>
      </c>
      <c r="J647" s="710">
        <f t="shared" si="162"/>
        <v>298.35417452553122</v>
      </c>
      <c r="K647" s="710">
        <f t="shared" si="163"/>
        <v>298.34044779485356</v>
      </c>
      <c r="L647" s="710">
        <f t="shared" si="164"/>
        <v>298.33587951802139</v>
      </c>
      <c r="N647" s="580">
        <v>573</v>
      </c>
      <c r="O647" s="710">
        <f t="shared" si="165"/>
        <v>2.1714771310296519</v>
      </c>
      <c r="P647" s="710">
        <f t="shared" si="166"/>
        <v>935.31068205959684</v>
      </c>
      <c r="Q647" s="710">
        <f t="shared" si="167"/>
        <v>924.33983162572667</v>
      </c>
      <c r="R647" s="710">
        <f t="shared" si="168"/>
        <v>916.45106942972825</v>
      </c>
      <c r="S647" s="710">
        <f t="shared" si="169"/>
        <v>911.68114384194178</v>
      </c>
      <c r="T647" s="710">
        <f t="shared" si="170"/>
        <v>910.05205973694603</v>
      </c>
    </row>
    <row r="648" spans="2:20">
      <c r="B648" s="580">
        <v>574</v>
      </c>
      <c r="C648" s="710">
        <f t="shared" si="155"/>
        <v>2.1752667944345903</v>
      </c>
      <c r="D648" s="710">
        <f t="shared" si="156"/>
        <v>1455.6814332504318</v>
      </c>
      <c r="E648" s="710">
        <f t="shared" si="157"/>
        <v>713.11804090233727</v>
      </c>
      <c r="F648" s="710">
        <f t="shared" si="158"/>
        <v>398.84103425287338</v>
      </c>
      <c r="G648" s="710">
        <f t="shared" si="159"/>
        <v>315.94729538255996</v>
      </c>
      <c r="H648" s="717">
        <f t="shared" si="160"/>
        <v>298.4128032821925</v>
      </c>
      <c r="I648" s="710">
        <f t="shared" si="161"/>
        <v>298.37971339933756</v>
      </c>
      <c r="J648" s="710">
        <f t="shared" si="162"/>
        <v>298.35648115159211</v>
      </c>
      <c r="K648" s="710">
        <f t="shared" si="163"/>
        <v>298.34269406429974</v>
      </c>
      <c r="L648" s="710">
        <f t="shared" si="164"/>
        <v>298.33810558762019</v>
      </c>
      <c r="N648" s="580">
        <v>574</v>
      </c>
      <c r="O648" s="710">
        <f t="shared" si="165"/>
        <v>2.1752667944345903</v>
      </c>
      <c r="P648" s="710">
        <f t="shared" si="166"/>
        <v>936.0540309224923</v>
      </c>
      <c r="Q648" s="710">
        <f t="shared" si="167"/>
        <v>925.09576715325534</v>
      </c>
      <c r="R648" s="710">
        <f t="shared" si="168"/>
        <v>917.21601813162931</v>
      </c>
      <c r="S648" s="710">
        <f t="shared" si="169"/>
        <v>912.45148962049643</v>
      </c>
      <c r="T648" s="710">
        <f t="shared" si="170"/>
        <v>910.82416098114766</v>
      </c>
    </row>
    <row r="649" spans="2:20">
      <c r="B649" s="580">
        <v>575</v>
      </c>
      <c r="C649" s="710">
        <f t="shared" si="155"/>
        <v>2.1790564578395286</v>
      </c>
      <c r="D649" s="710">
        <f t="shared" si="156"/>
        <v>1455.7605308217712</v>
      </c>
      <c r="E649" s="710">
        <f t="shared" si="157"/>
        <v>713.62098152646331</v>
      </c>
      <c r="F649" s="710">
        <f t="shared" si="158"/>
        <v>399.11274974277705</v>
      </c>
      <c r="G649" s="710">
        <f t="shared" si="159"/>
        <v>316.02404734447271</v>
      </c>
      <c r="H649" s="717">
        <f t="shared" si="160"/>
        <v>298.41536366679981</v>
      </c>
      <c r="I649" s="710">
        <f t="shared" si="161"/>
        <v>298.38213115509973</v>
      </c>
      <c r="J649" s="710">
        <f t="shared" si="162"/>
        <v>298.35879774080001</v>
      </c>
      <c r="K649" s="710">
        <f t="shared" si="163"/>
        <v>298.34495018288862</v>
      </c>
      <c r="L649" s="710">
        <f t="shared" si="164"/>
        <v>298.3403414676672</v>
      </c>
      <c r="N649" s="580">
        <v>575</v>
      </c>
      <c r="O649" s="710">
        <f t="shared" si="165"/>
        <v>2.1790564578395286</v>
      </c>
      <c r="P649" s="710">
        <f t="shared" si="166"/>
        <v>936.79651791845936</v>
      </c>
      <c r="Q649" s="710">
        <f t="shared" si="167"/>
        <v>925.8508262203984</v>
      </c>
      <c r="R649" s="710">
        <f t="shared" si="168"/>
        <v>917.98007992292764</v>
      </c>
      <c r="S649" s="710">
        <f t="shared" si="169"/>
        <v>913.22094223087265</v>
      </c>
      <c r="T649" s="710">
        <f t="shared" si="170"/>
        <v>911.59536702181708</v>
      </c>
    </row>
    <row r="650" spans="2:20">
      <c r="B650" s="580">
        <v>576</v>
      </c>
      <c r="C650" s="710">
        <f t="shared" si="155"/>
        <v>2.1828461212444665</v>
      </c>
      <c r="D650" s="710">
        <f t="shared" si="156"/>
        <v>1455.8394858646955</v>
      </c>
      <c r="E650" s="710">
        <f t="shared" si="157"/>
        <v>714.1231528980195</v>
      </c>
      <c r="F650" s="710">
        <f t="shared" si="158"/>
        <v>399.38450781501689</v>
      </c>
      <c r="G650" s="710">
        <f t="shared" si="159"/>
        <v>316.10094112999292</v>
      </c>
      <c r="H650" s="717">
        <f t="shared" si="160"/>
        <v>298.41793448129835</v>
      </c>
      <c r="I650" s="710">
        <f t="shared" si="161"/>
        <v>298.38455908020694</v>
      </c>
      <c r="J650" s="710">
        <f t="shared" si="162"/>
        <v>298.36112431139094</v>
      </c>
      <c r="K650" s="710">
        <f t="shared" si="163"/>
        <v>298.34721616909133</v>
      </c>
      <c r="L650" s="710">
        <f t="shared" si="164"/>
        <v>298.3425871767102</v>
      </c>
      <c r="N650" s="580">
        <v>576</v>
      </c>
      <c r="O650" s="710">
        <f t="shared" si="165"/>
        <v>2.1828461212444665</v>
      </c>
      <c r="P650" s="710">
        <f t="shared" si="166"/>
        <v>937.53814404677939</v>
      </c>
      <c r="Q650" s="710">
        <f t="shared" si="167"/>
        <v>926.60500984335727</v>
      </c>
      <c r="R650" s="710">
        <f t="shared" si="168"/>
        <v>918.74325583194127</v>
      </c>
      <c r="S650" s="710">
        <f t="shared" si="169"/>
        <v>913.98950270864339</v>
      </c>
      <c r="T650" s="710">
        <f t="shared" si="170"/>
        <v>912.36567889688752</v>
      </c>
    </row>
    <row r="651" spans="2:20">
      <c r="B651" s="580">
        <v>577</v>
      </c>
      <c r="C651" s="710">
        <f t="shared" ref="C651:C707" si="171">$C$73*B651</f>
        <v>2.1866357846494049</v>
      </c>
      <c r="D651" s="710">
        <f t="shared" ref="D651:D707" si="172">(1-2*FoAb-2*FoAb*BiCombAb)*D650+2*FoAb*E650+2*FoAb*BiCombAb*Tcomb</f>
        <v>1455.9182989578201</v>
      </c>
      <c r="E651" s="710">
        <f t="shared" ref="E651:E707" si="173">FoAb*D650+(1-2*FoAb)*E650+FoAb*F650</f>
        <v>714.62455670631903</v>
      </c>
      <c r="F651" s="710">
        <f t="shared" ref="F651:F707" si="174">FoAb*E650+(1-2*FoAb)*F650+FoAb*G650</f>
        <v>399.65630763278773</v>
      </c>
      <c r="G651" s="710">
        <f t="shared" ref="G651:G707" si="175">FoAb*F650+(1-2*FoAb)*G650+FoAb*H650</f>
        <v>316.17797646828382</v>
      </c>
      <c r="H651" s="717">
        <f t="shared" ref="H651:H707" si="176">_FoN1*G650+(1-_FoN1-_FoN2)*H650+_FoN2*I650</f>
        <v>298.42051574293481</v>
      </c>
      <c r="I651" s="710">
        <f t="shared" ref="I651:I707" si="177">FoCase*H650+(1-2*FoCase)*I650+FoCase*J650</f>
        <v>298.38699719246171</v>
      </c>
      <c r="J651" s="710">
        <f t="shared" ref="J651:J707" si="178">FoCase*I650+(1-2*FoCase)*J650+FoCase*K650</f>
        <v>298.36346088156199</v>
      </c>
      <c r="K651" s="710">
        <f t="shared" ref="K651:K707" si="179">FoCase*J650+(1-2*FoCase)*K650+FoCase*L650</f>
        <v>298.34949204134</v>
      </c>
      <c r="L651" s="710">
        <f t="shared" ref="L651:L707" si="180">(1-2*FoCase-2*FoCase*BiAtmCase)*L650+2*FoCase*K650+2*FoCase*BiAtmCase*Tatm</f>
        <v>298.34484273325864</v>
      </c>
      <c r="N651" s="580">
        <v>577</v>
      </c>
      <c r="O651" s="710">
        <f t="shared" ref="O651:O703" si="181">$O$73*N651</f>
        <v>2.1866357846494049</v>
      </c>
      <c r="P651" s="710">
        <f t="shared" ref="P651:P703" si="182">(1-2*FoCase-2*FoCase*BiCombCase)*P650+2*FoCase*Q650+2*FoCase*BiCombCase*Tcomb</f>
        <v>938.27891030557521</v>
      </c>
      <c r="Q651" s="710">
        <f t="shared" ref="Q651:Q703" si="183">FoCase*P650+(1-2*FoCase)*Q650+FoCase*R650</f>
        <v>927.35831903715518</v>
      </c>
      <c r="R651" s="710">
        <f t="shared" ref="R651:R703" si="184">FoCase*Q650+(1-2*FoCase)*R650+FoCase*S650</f>
        <v>919.50554688579564</v>
      </c>
      <c r="S651" s="710">
        <f t="shared" ref="S651:S703" si="185">FoCase*R650+(1-2*FoCase)*S650+FoCase*T650</f>
        <v>914.75717208818116</v>
      </c>
      <c r="T651" s="710">
        <f t="shared" ref="T651:T703" si="186">(1-2*FoCase-2*FoCase*BiAtmCase)*T650+2*FoCase*S650+2*FoCase*BiAtmCase*Tatm</f>
        <v>913.13509764308833</v>
      </c>
    </row>
    <row r="652" spans="2:20">
      <c r="B652" s="580">
        <v>578</v>
      </c>
      <c r="C652" s="710">
        <f t="shared" si="171"/>
        <v>2.1904254480543432</v>
      </c>
      <c r="D652" s="710">
        <f t="shared" si="172"/>
        <v>1455.9969706740444</v>
      </c>
      <c r="E652" s="710">
        <f t="shared" si="173"/>
        <v>715.1251946364041</v>
      </c>
      <c r="F652" s="710">
        <f t="shared" si="174"/>
        <v>399.92814836291535</v>
      </c>
      <c r="G652" s="710">
        <f t="shared" si="175"/>
        <v>316.25515308818234</v>
      </c>
      <c r="H652" s="717">
        <f t="shared" si="176"/>
        <v>298.42310746891582</v>
      </c>
      <c r="I652" s="710">
        <f t="shared" si="177"/>
        <v>298.38944550962702</v>
      </c>
      <c r="J652" s="710">
        <f t="shared" si="178"/>
        <v>298.36580746947112</v>
      </c>
      <c r="K652" s="710">
        <f t="shared" si="179"/>
        <v>298.35177781802815</v>
      </c>
      <c r="L652" s="710">
        <f t="shared" si="180"/>
        <v>298.3471081557833</v>
      </c>
      <c r="N652" s="580">
        <v>578</v>
      </c>
      <c r="O652" s="710">
        <f t="shared" si="181"/>
        <v>2.1904254480543432</v>
      </c>
      <c r="P652" s="710">
        <f t="shared" si="182"/>
        <v>939.01881769181216</v>
      </c>
      <c r="Q652" s="710">
        <f t="shared" si="183"/>
        <v>928.11075481563864</v>
      </c>
      <c r="R652" s="710">
        <f t="shared" si="184"/>
        <v>920.26695411042533</v>
      </c>
      <c r="S652" s="710">
        <f t="shared" si="185"/>
        <v>915.52395140265935</v>
      </c>
      <c r="T652" s="710">
        <f t="shared" si="186"/>
        <v>913.90362429594722</v>
      </c>
    </row>
    <row r="653" spans="2:20">
      <c r="B653" s="580">
        <v>579</v>
      </c>
      <c r="C653" s="710">
        <f t="shared" si="171"/>
        <v>2.1942151114592816</v>
      </c>
      <c r="D653" s="710">
        <f t="shared" si="172"/>
        <v>1456.075501580638</v>
      </c>
      <c r="E653" s="710">
        <f t="shared" si="173"/>
        <v>715.62506836905402</v>
      </c>
      <c r="F653" s="710">
        <f t="shared" si="174"/>
        <v>400.20002917584281</v>
      </c>
      <c r="G653" s="710">
        <f t="shared" si="175"/>
        <v>316.33247071820404</v>
      </c>
      <c r="H653" s="717">
        <f t="shared" si="176"/>
        <v>298.42570967640768</v>
      </c>
      <c r="I653" s="710">
        <f t="shared" si="177"/>
        <v>298.39190404942627</v>
      </c>
      <c r="J653" s="710">
        <f t="shared" si="178"/>
        <v>298.36816409323717</v>
      </c>
      <c r="K653" s="710">
        <f t="shared" si="179"/>
        <v>298.35407351751047</v>
      </c>
      <c r="L653" s="710">
        <f t="shared" si="180"/>
        <v>298.34938346271616</v>
      </c>
      <c r="N653" s="580">
        <v>579</v>
      </c>
      <c r="O653" s="710">
        <f t="shared" si="181"/>
        <v>2.1942151114592816</v>
      </c>
      <c r="P653" s="710">
        <f t="shared" si="182"/>
        <v>939.75786720129975</v>
      </c>
      <c r="Q653" s="710">
        <f t="shared" si="183"/>
        <v>928.86231819147838</v>
      </c>
      <c r="R653" s="710">
        <f t="shared" si="184"/>
        <v>921.02747853057588</v>
      </c>
      <c r="S653" s="710">
        <f t="shared" si="185"/>
        <v>916.28984168405293</v>
      </c>
      <c r="T653" s="710">
        <f t="shared" si="186"/>
        <v>914.67125988979114</v>
      </c>
    </row>
    <row r="654" spans="2:20">
      <c r="B654" s="580">
        <v>580</v>
      </c>
      <c r="C654" s="710">
        <f t="shared" si="171"/>
        <v>2.19800477486422</v>
      </c>
      <c r="D654" s="710">
        <f t="shared" si="172"/>
        <v>1456.153892239324</v>
      </c>
      <c r="E654" s="710">
        <f t="shared" si="173"/>
        <v>716.1241795807922</v>
      </c>
      <c r="F654" s="710">
        <f t="shared" si="174"/>
        <v>400.47194924561626</v>
      </c>
      <c r="G654" s="710">
        <f t="shared" si="175"/>
        <v>316.40992908654806</v>
      </c>
      <c r="H654" s="717">
        <f t="shared" si="176"/>
        <v>298.42832238253641</v>
      </c>
      <c r="I654" s="710">
        <f t="shared" si="177"/>
        <v>298.39437282954322</v>
      </c>
      <c r="J654" s="710">
        <f t="shared" si="178"/>
        <v>298.37053077093981</v>
      </c>
      <c r="K654" s="710">
        <f t="shared" si="179"/>
        <v>298.3563791581027</v>
      </c>
      <c r="L654" s="710">
        <f t="shared" si="180"/>
        <v>298.3516686724505</v>
      </c>
      <c r="N654" s="580">
        <v>580</v>
      </c>
      <c r="O654" s="710">
        <f t="shared" si="181"/>
        <v>2.19800477486422</v>
      </c>
      <c r="P654" s="710">
        <f t="shared" si="182"/>
        <v>940.49605982869264</v>
      </c>
      <c r="Q654" s="710">
        <f t="shared" si="183"/>
        <v>929.61301017617131</v>
      </c>
      <c r="R654" s="710">
        <f t="shared" si="184"/>
        <v>921.7871211698041</v>
      </c>
      <c r="S654" s="710">
        <f t="shared" si="185"/>
        <v>917.05484396314091</v>
      </c>
      <c r="T654" s="710">
        <f t="shared" si="186"/>
        <v>915.43800545774764</v>
      </c>
    </row>
    <row r="655" spans="2:20">
      <c r="B655" s="580">
        <v>581</v>
      </c>
      <c r="C655" s="710">
        <f t="shared" si="171"/>
        <v>2.2017944382691583</v>
      </c>
      <c r="D655" s="710">
        <f t="shared" si="172"/>
        <v>1456.232143206362</v>
      </c>
      <c r="E655" s="710">
        <f t="shared" si="173"/>
        <v>716.62252994389462</v>
      </c>
      <c r="F655" s="710">
        <f t="shared" si="174"/>
        <v>400.74390774987148</v>
      </c>
      <c r="G655" s="710">
        <f t="shared" si="175"/>
        <v>316.48752792110213</v>
      </c>
      <c r="H655" s="717">
        <f t="shared" si="176"/>
        <v>298.43094560438794</v>
      </c>
      <c r="I655" s="710">
        <f t="shared" si="177"/>
        <v>298.39685186762188</v>
      </c>
      <c r="J655" s="710">
        <f t="shared" si="178"/>
        <v>298.37290752061955</v>
      </c>
      <c r="K655" s="710">
        <f t="shared" si="179"/>
        <v>298.3586947580817</v>
      </c>
      <c r="L655" s="710">
        <f t="shared" si="180"/>
        <v>298.35396380334072</v>
      </c>
      <c r="N655" s="580">
        <v>581</v>
      </c>
      <c r="O655" s="710">
        <f t="shared" si="181"/>
        <v>2.2017944382691583</v>
      </c>
      <c r="P655" s="710">
        <f t="shared" si="182"/>
        <v>941.23339656749283</v>
      </c>
      <c r="Q655" s="710">
        <f t="shared" si="183"/>
        <v>930.36283178004157</v>
      </c>
      <c r="R655" s="710">
        <f t="shared" si="184"/>
        <v>922.5458830504806</v>
      </c>
      <c r="S655" s="710">
        <f t="shared" si="185"/>
        <v>917.81895926950665</v>
      </c>
      <c r="T655" s="710">
        <f t="shared" si="186"/>
        <v>916.20386203174678</v>
      </c>
    </row>
    <row r="656" spans="2:20">
      <c r="B656" s="580">
        <v>582</v>
      </c>
      <c r="C656" s="710">
        <f t="shared" si="171"/>
        <v>2.2055841016740967</v>
      </c>
      <c r="D656" s="710">
        <f t="shared" si="172"/>
        <v>1456.3102550326305</v>
      </c>
      <c r="E656" s="710">
        <f t="shared" si="173"/>
        <v>717.12012112639707</v>
      </c>
      <c r="F656" s="710">
        <f t="shared" si="174"/>
        <v>401.01590386981962</v>
      </c>
      <c r="G656" s="710">
        <f t="shared" si="175"/>
        <v>316.56526694944739</v>
      </c>
      <c r="H656" s="717">
        <f t="shared" si="176"/>
        <v>298.43357935900769</v>
      </c>
      <c r="I656" s="710">
        <f t="shared" si="177"/>
        <v>298.39934118126666</v>
      </c>
      <c r="J656" s="710">
        <f t="shared" si="178"/>
        <v>298.37529436027762</v>
      </c>
      <c r="K656" s="710">
        <f t="shared" si="179"/>
        <v>298.36102033568545</v>
      </c>
      <c r="L656" s="710">
        <f t="shared" si="180"/>
        <v>298.35626887370239</v>
      </c>
      <c r="N656" s="580">
        <v>582</v>
      </c>
      <c r="O656" s="710">
        <f t="shared" si="181"/>
        <v>2.2055841016740967</v>
      </c>
      <c r="P656" s="710">
        <f t="shared" si="182"/>
        <v>941.96987841005</v>
      </c>
      <c r="Q656" s="710">
        <f t="shared" si="183"/>
        <v>931.11178401224151</v>
      </c>
      <c r="R656" s="710">
        <f t="shared" si="184"/>
        <v>923.30376519379001</v>
      </c>
      <c r="S656" s="710">
        <f t="shared" si="185"/>
        <v>918.58218863154025</v>
      </c>
      <c r="T656" s="710">
        <f t="shared" si="186"/>
        <v>916.96883064252177</v>
      </c>
    </row>
    <row r="657" spans="2:20">
      <c r="B657" s="580">
        <v>583</v>
      </c>
      <c r="C657" s="710">
        <f t="shared" si="171"/>
        <v>2.209373765079035</v>
      </c>
      <c r="D657" s="710">
        <f t="shared" si="172"/>
        <v>1456.3882282637057</v>
      </c>
      <c r="E657" s="710">
        <f t="shared" si="173"/>
        <v>717.61695479210334</v>
      </c>
      <c r="F657" s="710">
        <f t="shared" si="174"/>
        <v>401.28793679023403</v>
      </c>
      <c r="G657" s="710">
        <f t="shared" si="175"/>
        <v>316.64314589886339</v>
      </c>
      <c r="H657" s="717">
        <f t="shared" si="176"/>
        <v>298.43622366340082</v>
      </c>
      <c r="I657" s="710">
        <f t="shared" si="177"/>
        <v>298.40184078804231</v>
      </c>
      <c r="J657" s="710">
        <f t="shared" si="178"/>
        <v>298.37769130787598</v>
      </c>
      <c r="K657" s="710">
        <f t="shared" si="179"/>
        <v>298.3633559091129</v>
      </c>
      <c r="L657" s="710">
        <f t="shared" si="180"/>
        <v>298.35858390181221</v>
      </c>
      <c r="N657" s="580">
        <v>583</v>
      </c>
      <c r="O657" s="710">
        <f t="shared" si="181"/>
        <v>2.209373765079035</v>
      </c>
      <c r="P657" s="710">
        <f t="shared" si="182"/>
        <v>942.7055063475633</v>
      </c>
      <c r="Q657" s="710">
        <f t="shared" si="183"/>
        <v>931.85986788075388</v>
      </c>
      <c r="R657" s="710">
        <f t="shared" si="184"/>
        <v>924.06076861973338</v>
      </c>
      <c r="S657" s="710">
        <f t="shared" si="185"/>
        <v>919.34453307643923</v>
      </c>
      <c r="T657" s="710">
        <f t="shared" si="186"/>
        <v>917.73291231961093</v>
      </c>
    </row>
    <row r="658" spans="2:20">
      <c r="B658" s="580">
        <v>584</v>
      </c>
      <c r="C658" s="710">
        <f t="shared" si="171"/>
        <v>2.2131634284839734</v>
      </c>
      <c r="D658" s="710">
        <f t="shared" si="172"/>
        <v>1456.4660634399413</v>
      </c>
      <c r="E658" s="710">
        <f t="shared" si="173"/>
        <v>718.11303260059253</v>
      </c>
      <c r="F658" s="710">
        <f t="shared" si="174"/>
        <v>401.56000569943609</v>
      </c>
      <c r="G658" s="710">
        <f t="shared" si="175"/>
        <v>316.72116449633273</v>
      </c>
      <c r="H658" s="717">
        <f t="shared" si="176"/>
        <v>298.43887853453219</v>
      </c>
      <c r="I658" s="710">
        <f t="shared" si="177"/>
        <v>298.40435070547358</v>
      </c>
      <c r="J658" s="710">
        <f t="shared" si="178"/>
        <v>298.38009838133723</v>
      </c>
      <c r="K658" s="710">
        <f t="shared" si="179"/>
        <v>298.3657014965238</v>
      </c>
      <c r="L658" s="710">
        <f t="shared" si="180"/>
        <v>298.36090890590793</v>
      </c>
      <c r="N658" s="580">
        <v>584</v>
      </c>
      <c r="O658" s="710">
        <f t="shared" si="181"/>
        <v>2.2131634284839734</v>
      </c>
      <c r="P658" s="710">
        <f t="shared" si="182"/>
        <v>943.44028137008274</v>
      </c>
      <c r="Q658" s="710">
        <f t="shared" si="183"/>
        <v>932.60708439239249</v>
      </c>
      <c r="R658" s="710">
        <f t="shared" si="184"/>
        <v>924.81689434712905</v>
      </c>
      <c r="S658" s="710">
        <f t="shared" si="185"/>
        <v>920.10599363021015</v>
      </c>
      <c r="T658" s="710">
        <f t="shared" si="186"/>
        <v>918.49610809135902</v>
      </c>
    </row>
    <row r="659" spans="2:20">
      <c r="B659" s="580">
        <v>585</v>
      </c>
      <c r="C659" s="710">
        <f t="shared" si="171"/>
        <v>2.2169530918889113</v>
      </c>
      <c r="D659" s="710">
        <f t="shared" si="172"/>
        <v>1456.5437610965455</v>
      </c>
      <c r="E659" s="710">
        <f t="shared" si="173"/>
        <v>718.60835620722776</v>
      </c>
      <c r="F659" s="710">
        <f t="shared" si="174"/>
        <v>401.83210978928179</v>
      </c>
      <c r="G659" s="710">
        <f t="shared" si="175"/>
        <v>316.79932246854594</v>
      </c>
      <c r="H659" s="717">
        <f t="shared" si="176"/>
        <v>298.44154398932625</v>
      </c>
      <c r="I659" s="710">
        <f t="shared" si="177"/>
        <v>298.40687095104556</v>
      </c>
      <c r="J659" s="710">
        <f t="shared" si="178"/>
        <v>298.38251559854473</v>
      </c>
      <c r="K659" s="710">
        <f t="shared" si="179"/>
        <v>298.36805711603898</v>
      </c>
      <c r="L659" s="710">
        <f t="shared" si="180"/>
        <v>298.36324390418832</v>
      </c>
      <c r="N659" s="580">
        <v>585</v>
      </c>
      <c r="O659" s="710">
        <f t="shared" si="181"/>
        <v>2.2169530918889113</v>
      </c>
      <c r="P659" s="710">
        <f t="shared" si="182"/>
        <v>944.17420446651033</v>
      </c>
      <c r="Q659" s="710">
        <f t="shared" si="183"/>
        <v>933.35343455280372</v>
      </c>
      <c r="R659" s="710">
        <f t="shared" si="184"/>
        <v>925.57214339361417</v>
      </c>
      <c r="S659" s="710">
        <f t="shared" si="185"/>
        <v>920.86657131766981</v>
      </c>
      <c r="T659" s="710">
        <f t="shared" si="186"/>
        <v>919.25841898491831</v>
      </c>
    </row>
    <row r="660" spans="2:20">
      <c r="B660" s="580">
        <v>586</v>
      </c>
      <c r="C660" s="710">
        <f t="shared" si="171"/>
        <v>2.2207427552938497</v>
      </c>
      <c r="D660" s="710">
        <f t="shared" si="172"/>
        <v>1456.6213217636571</v>
      </c>
      <c r="E660" s="710">
        <f t="shared" si="173"/>
        <v>719.10292726316379</v>
      </c>
      <c r="F660" s="710">
        <f t="shared" si="174"/>
        <v>402.10424825514821</v>
      </c>
      <c r="G660" s="710">
        <f t="shared" si="175"/>
        <v>316.87761954190643</v>
      </c>
      <c r="H660" s="717">
        <f t="shared" si="176"/>
        <v>298.44422004466708</v>
      </c>
      <c r="I660" s="710">
        <f t="shared" si="177"/>
        <v>298.40940154220351</v>
      </c>
      <c r="J660" s="710">
        <f t="shared" si="178"/>
        <v>298.38494297734223</v>
      </c>
      <c r="K660" s="710">
        <f t="shared" si="179"/>
        <v>298.37042278574017</v>
      </c>
      <c r="L660" s="710">
        <f t="shared" si="180"/>
        <v>298.36558891481297</v>
      </c>
      <c r="N660" s="580">
        <v>586</v>
      </c>
      <c r="O660" s="710">
        <f t="shared" si="181"/>
        <v>2.2207427552938497</v>
      </c>
      <c r="P660" s="710">
        <f t="shared" si="182"/>
        <v>944.90727662460154</v>
      </c>
      <c r="Q660" s="710">
        <f t="shared" si="183"/>
        <v>934.09891936646841</v>
      </c>
      <c r="R660" s="710">
        <f t="shared" si="184"/>
        <v>926.32651677564581</v>
      </c>
      <c r="S660" s="710">
        <f t="shared" si="185"/>
        <v>921.62626716244722</v>
      </c>
      <c r="T660" s="710">
        <f t="shared" si="186"/>
        <v>920.01984602625009</v>
      </c>
    </row>
    <row r="661" spans="2:20">
      <c r="B661" s="580">
        <v>587</v>
      </c>
      <c r="C661" s="710">
        <f t="shared" si="171"/>
        <v>2.224532418698788</v>
      </c>
      <c r="D661" s="710">
        <f t="shared" si="172"/>
        <v>1456.6987459664208</v>
      </c>
      <c r="E661" s="710">
        <f t="shared" si="173"/>
        <v>719.59674741535491</v>
      </c>
      <c r="F661" s="710">
        <f t="shared" si="174"/>
        <v>402.37642029591962</v>
      </c>
      <c r="G661" s="710">
        <f t="shared" si="175"/>
        <v>316.95605544253516</v>
      </c>
      <c r="H661" s="717">
        <f t="shared" si="176"/>
        <v>298.44690671739841</v>
      </c>
      <c r="I661" s="710">
        <f t="shared" si="177"/>
        <v>298.41194249635282</v>
      </c>
      <c r="J661" s="710">
        <f t="shared" si="178"/>
        <v>298.38738053553413</v>
      </c>
      <c r="K661" s="710">
        <f t="shared" si="179"/>
        <v>298.37279852366976</v>
      </c>
      <c r="L661" s="710">
        <f t="shared" si="180"/>
        <v>298.36794395590255</v>
      </c>
      <c r="N661" s="580">
        <v>587</v>
      </c>
      <c r="O661" s="710">
        <f t="shared" si="181"/>
        <v>2.224532418698788</v>
      </c>
      <c r="P661" s="710">
        <f t="shared" si="182"/>
        <v>945.63949883096677</v>
      </c>
      <c r="Q661" s="710">
        <f t="shared" si="183"/>
        <v>934.84353983670235</v>
      </c>
      <c r="R661" s="710">
        <f t="shared" si="184"/>
        <v>927.08001550850258</v>
      </c>
      <c r="S661" s="710">
        <f t="shared" si="185"/>
        <v>922.38508218698405</v>
      </c>
      <c r="T661" s="710">
        <f t="shared" si="186"/>
        <v>920.78039024012639</v>
      </c>
    </row>
    <row r="662" spans="2:20">
      <c r="B662" s="580">
        <v>588</v>
      </c>
      <c r="C662" s="710">
        <f t="shared" si="171"/>
        <v>2.2283220821037264</v>
      </c>
      <c r="D662" s="710">
        <f t="shared" si="172"/>
        <v>1456.7760342250608</v>
      </c>
      <c r="E662" s="710">
        <f t="shared" si="173"/>
        <v>720.08981830656342</v>
      </c>
      <c r="F662" s="710">
        <f t="shared" si="174"/>
        <v>402.6486251139745</v>
      </c>
      <c r="G662" s="710">
        <f t="shared" si="175"/>
        <v>317.03462989627519</v>
      </c>
      <c r="H662" s="717">
        <f t="shared" si="176"/>
        <v>298.44960402432332</v>
      </c>
      <c r="I662" s="710">
        <f t="shared" si="177"/>
        <v>298.41449383085887</v>
      </c>
      <c r="J662" s="710">
        <f t="shared" si="178"/>
        <v>298.38982829088548</v>
      </c>
      <c r="K662" s="710">
        <f t="shared" si="179"/>
        <v>298.37518434783101</v>
      </c>
      <c r="L662" s="710">
        <f t="shared" si="180"/>
        <v>298.37030904553859</v>
      </c>
      <c r="N662" s="580">
        <v>588</v>
      </c>
      <c r="O662" s="710">
        <f t="shared" si="181"/>
        <v>2.2283220821037264</v>
      </c>
      <c r="P662" s="710">
        <f t="shared" si="182"/>
        <v>946.37087207107231</v>
      </c>
      <c r="Q662" s="710">
        <f t="shared" si="183"/>
        <v>935.5872969656582</v>
      </c>
      <c r="R662" s="710">
        <f t="shared" si="184"/>
        <v>927.83264060628596</v>
      </c>
      <c r="S662" s="710">
        <f t="shared" si="185"/>
        <v>923.14301741253689</v>
      </c>
      <c r="T662" s="710">
        <f t="shared" si="186"/>
        <v>921.54005265013086</v>
      </c>
    </row>
    <row r="663" spans="2:20">
      <c r="B663" s="580">
        <v>589</v>
      </c>
      <c r="C663" s="710">
        <f t="shared" si="171"/>
        <v>2.2321117455086648</v>
      </c>
      <c r="D663" s="710">
        <f t="shared" si="172"/>
        <v>1456.853187054953</v>
      </c>
      <c r="E663" s="710">
        <f t="shared" si="173"/>
        <v>720.5821415753677</v>
      </c>
      <c r="F663" s="710">
        <f t="shared" si="174"/>
        <v>402.92086191517166</v>
      </c>
      <c r="G663" s="710">
        <f t="shared" si="175"/>
        <v>317.11334262869667</v>
      </c>
      <c r="H663" s="717">
        <f t="shared" si="176"/>
        <v>298.45231198220466</v>
      </c>
      <c r="I663" s="710">
        <f t="shared" si="177"/>
        <v>298.41705556304731</v>
      </c>
      <c r="J663" s="710">
        <f t="shared" si="178"/>
        <v>298.39228626112151</v>
      </c>
      <c r="K663" s="710">
        <f t="shared" si="179"/>
        <v>298.37758027618793</v>
      </c>
      <c r="L663" s="710">
        <f t="shared" si="180"/>
        <v>298.37268420176326</v>
      </c>
      <c r="N663" s="580">
        <v>589</v>
      </c>
      <c r="O663" s="710">
        <f t="shared" si="181"/>
        <v>2.2321117455086648</v>
      </c>
      <c r="P663" s="710">
        <f t="shared" si="182"/>
        <v>947.10139732924188</v>
      </c>
      <c r="Q663" s="710">
        <f t="shared" si="183"/>
        <v>936.33019175432651</v>
      </c>
      <c r="R663" s="710">
        <f t="shared" si="184"/>
        <v>928.5843930819218</v>
      </c>
      <c r="S663" s="710">
        <f t="shared" si="185"/>
        <v>923.90007385917829</v>
      </c>
      <c r="T663" s="710">
        <f t="shared" si="186"/>
        <v>922.29883427866048</v>
      </c>
    </row>
    <row r="664" spans="2:20">
      <c r="B664" s="580">
        <v>590</v>
      </c>
      <c r="C664" s="710">
        <f t="shared" si="171"/>
        <v>2.2359014089136031</v>
      </c>
      <c r="D664" s="710">
        <f t="shared" si="172"/>
        <v>1456.9302049666969</v>
      </c>
      <c r="E664" s="710">
        <f t="shared" si="173"/>
        <v>721.07371885617022</v>
      </c>
      <c r="F664" s="710">
        <f t="shared" si="174"/>
        <v>403.19312990883697</v>
      </c>
      <c r="G664" s="710">
        <f t="shared" si="175"/>
        <v>317.19219336510145</v>
      </c>
      <c r="H664" s="717">
        <f t="shared" si="176"/>
        <v>298.45503060776468</v>
      </c>
      <c r="I664" s="710">
        <f t="shared" si="177"/>
        <v>298.41962771020366</v>
      </c>
      <c r="J664" s="710">
        <f t="shared" si="178"/>
        <v>298.39475446392817</v>
      </c>
      <c r="K664" s="710">
        <f t="shared" si="179"/>
        <v>298.37998632666518</v>
      </c>
      <c r="L664" s="710">
        <f t="shared" si="180"/>
        <v>298.37506944257973</v>
      </c>
      <c r="N664" s="580">
        <v>590</v>
      </c>
      <c r="O664" s="710">
        <f t="shared" si="181"/>
        <v>2.2359014089136031</v>
      </c>
      <c r="P664" s="710">
        <f t="shared" si="182"/>
        <v>947.83107558865788</v>
      </c>
      <c r="Q664" s="710">
        <f t="shared" si="183"/>
        <v>937.07222520253742</v>
      </c>
      <c r="R664" s="710">
        <f t="shared" si="184"/>
        <v>929.33527394716134</v>
      </c>
      <c r="S664" s="710">
        <f t="shared" si="185"/>
        <v>924.65625254579766</v>
      </c>
      <c r="T664" s="710">
        <f t="shared" si="186"/>
        <v>923.05673614692671</v>
      </c>
    </row>
    <row r="665" spans="2:20">
      <c r="B665" s="580">
        <v>591</v>
      </c>
      <c r="C665" s="710">
        <f t="shared" si="171"/>
        <v>2.2396910723185415</v>
      </c>
      <c r="D665" s="710">
        <f t="shared" si="172"/>
        <v>1457.0070884661855</v>
      </c>
      <c r="E665" s="710">
        <f t="shared" si="173"/>
        <v>721.564551779206</v>
      </c>
      <c r="F665" s="710">
        <f t="shared" si="174"/>
        <v>403.46542830775007</v>
      </c>
      <c r="G665" s="710">
        <f t="shared" si="175"/>
        <v>317.2711818305275</v>
      </c>
      <c r="H665" s="717">
        <f t="shared" si="176"/>
        <v>298.45775991768528</v>
      </c>
      <c r="I665" s="710">
        <f t="shared" si="177"/>
        <v>298.42221028957351</v>
      </c>
      <c r="J665" s="710">
        <f t="shared" si="178"/>
        <v>298.39723291695174</v>
      </c>
      <c r="K665" s="710">
        <f t="shared" si="179"/>
        <v>298.38240251714797</v>
      </c>
      <c r="L665" s="710">
        <f t="shared" si="180"/>
        <v>298.37746478595187</v>
      </c>
      <c r="N665" s="580">
        <v>591</v>
      </c>
      <c r="O665" s="710">
        <f t="shared" si="181"/>
        <v>2.2396910723185415</v>
      </c>
      <c r="P665" s="710">
        <f t="shared" si="182"/>
        <v>948.55990783136292</v>
      </c>
      <c r="Q665" s="710">
        <f t="shared" si="183"/>
        <v>937.81339830896195</v>
      </c>
      <c r="R665" s="710">
        <f t="shared" si="184"/>
        <v>930.08528421258279</v>
      </c>
      <c r="S665" s="710">
        <f t="shared" si="185"/>
        <v>925.41155449010341</v>
      </c>
      <c r="T665" s="710">
        <f t="shared" si="186"/>
        <v>923.81375927495708</v>
      </c>
    </row>
    <row r="666" spans="2:20">
      <c r="B666" s="580">
        <v>592</v>
      </c>
      <c r="C666" s="710">
        <f t="shared" si="171"/>
        <v>2.2434807357234798</v>
      </c>
      <c r="D666" s="710">
        <f t="shared" si="172"/>
        <v>1457.0838380546736</v>
      </c>
      <c r="E666" s="710">
        <f t="shared" si="173"/>
        <v>722.05464197055096</v>
      </c>
      <c r="F666" s="710">
        <f t="shared" si="174"/>
        <v>403.73775632813084</v>
      </c>
      <c r="G666" s="710">
        <f t="shared" si="175"/>
        <v>317.35030774975382</v>
      </c>
      <c r="H666" s="717">
        <f t="shared" si="176"/>
        <v>298.46049992860759</v>
      </c>
      <c r="I666" s="710">
        <f t="shared" si="177"/>
        <v>298.42480331836248</v>
      </c>
      <c r="J666" s="710">
        <f t="shared" si="178"/>
        <v>298.39972163779879</v>
      </c>
      <c r="K666" s="710">
        <f t="shared" si="179"/>
        <v>298.3848288654824</v>
      </c>
      <c r="L666" s="710">
        <f t="shared" si="180"/>
        <v>298.37987024980407</v>
      </c>
      <c r="N666" s="580">
        <v>592</v>
      </c>
      <c r="O666" s="710">
        <f t="shared" si="181"/>
        <v>2.2434807357234798</v>
      </c>
      <c r="P666" s="710">
        <f t="shared" si="182"/>
        <v>949.28789503826113</v>
      </c>
      <c r="Q666" s="710">
        <f t="shared" si="183"/>
        <v>938.55371207111295</v>
      </c>
      <c r="R666" s="710">
        <f t="shared" si="184"/>
        <v>930.8344248875926</v>
      </c>
      <c r="S666" s="710">
        <f t="shared" si="185"/>
        <v>926.16598070862403</v>
      </c>
      <c r="T666" s="710">
        <f t="shared" si="186"/>
        <v>924.56990468159631</v>
      </c>
    </row>
    <row r="667" spans="2:20">
      <c r="B667" s="580">
        <v>593</v>
      </c>
      <c r="C667" s="710">
        <f t="shared" si="171"/>
        <v>2.2472703991284182</v>
      </c>
      <c r="D667" s="710">
        <f t="shared" si="172"/>
        <v>1457.1604542288471</v>
      </c>
      <c r="E667" s="710">
        <f t="shared" si="173"/>
        <v>722.54399105213031</v>
      </c>
      <c r="F667" s="710">
        <f t="shared" si="174"/>
        <v>404.01011318962651</v>
      </c>
      <c r="G667" s="710">
        <f t="shared" si="175"/>
        <v>317.42957084730506</v>
      </c>
      <c r="H667" s="717">
        <f t="shared" si="176"/>
        <v>298.46325065713239</v>
      </c>
      <c r="I667" s="710">
        <f t="shared" si="177"/>
        <v>298.42740681373607</v>
      </c>
      <c r="J667" s="710">
        <f t="shared" si="178"/>
        <v>298.40222064403622</v>
      </c>
      <c r="K667" s="710">
        <f t="shared" si="179"/>
        <v>298.38726538947492</v>
      </c>
      <c r="L667" s="710">
        <f t="shared" si="180"/>
        <v>298.38228585202165</v>
      </c>
      <c r="N667" s="580">
        <v>593</v>
      </c>
      <c r="O667" s="710">
        <f t="shared" si="181"/>
        <v>2.2472703991284182</v>
      </c>
      <c r="P667" s="710">
        <f t="shared" si="182"/>
        <v>950.01503818911885</v>
      </c>
      <c r="Q667" s="710">
        <f t="shared" si="183"/>
        <v>939.29316748534666</v>
      </c>
      <c r="R667" s="710">
        <f t="shared" si="184"/>
        <v>931.58269698042727</v>
      </c>
      <c r="S667" s="710">
        <f t="shared" si="185"/>
        <v>926.91953221670917</v>
      </c>
      <c r="T667" s="710">
        <f t="shared" si="186"/>
        <v>925.32517338450805</v>
      </c>
    </row>
    <row r="668" spans="2:20">
      <c r="B668" s="580">
        <v>594</v>
      </c>
      <c r="C668" s="710">
        <f t="shared" si="171"/>
        <v>2.2510600625333561</v>
      </c>
      <c r="D668" s="710">
        <f t="shared" si="172"/>
        <v>1457.2369374808882</v>
      </c>
      <c r="E668" s="710">
        <f t="shared" si="173"/>
        <v>723.03260064172673</v>
      </c>
      <c r="F668" s="710">
        <f t="shared" si="174"/>
        <v>404.28249811529804</v>
      </c>
      <c r="G668" s="710">
        <f t="shared" si="175"/>
        <v>317.50897084745571</v>
      </c>
      <c r="H668" s="717">
        <f t="shared" si="176"/>
        <v>298.46601211981988</v>
      </c>
      <c r="I668" s="710">
        <f t="shared" si="177"/>
        <v>298.43002079281979</v>
      </c>
      <c r="J668" s="710">
        <f t="shared" si="178"/>
        <v>298.40472995319135</v>
      </c>
      <c r="K668" s="710">
        <f t="shared" si="179"/>
        <v>298.3897121068926</v>
      </c>
      <c r="L668" s="710">
        <f t="shared" si="180"/>
        <v>298.38471161045032</v>
      </c>
      <c r="N668" s="580">
        <v>594</v>
      </c>
      <c r="O668" s="710">
        <f t="shared" si="181"/>
        <v>2.2510600625333561</v>
      </c>
      <c r="P668" s="710">
        <f t="shared" si="182"/>
        <v>950.74133826256684</v>
      </c>
      <c r="Q668" s="710">
        <f t="shared" si="183"/>
        <v>940.03176554686479</v>
      </c>
      <c r="R668" s="710">
        <f t="shared" si="184"/>
        <v>932.33010149815345</v>
      </c>
      <c r="S668" s="710">
        <f t="shared" si="185"/>
        <v>927.67221002853148</v>
      </c>
      <c r="T668" s="710">
        <f t="shared" si="186"/>
        <v>926.07956640017585</v>
      </c>
    </row>
    <row r="669" spans="2:20">
      <c r="B669" s="580">
        <v>595</v>
      </c>
      <c r="C669" s="710">
        <f t="shared" si="171"/>
        <v>2.2548497259382945</v>
      </c>
      <c r="D669" s="710">
        <f t="shared" si="172"/>
        <v>1457.3132882985417</v>
      </c>
      <c r="E669" s="710">
        <f t="shared" si="173"/>
        <v>723.5204723529888</v>
      </c>
      <c r="F669" s="710">
        <f t="shared" si="174"/>
        <v>404.55491033160712</v>
      </c>
      <c r="G669" s="710">
        <f t="shared" si="175"/>
        <v>317.58850747423514</v>
      </c>
      <c r="H669" s="717">
        <f t="shared" si="176"/>
        <v>298.46878433318966</v>
      </c>
      <c r="I669" s="710">
        <f t="shared" si="177"/>
        <v>298.43264527269895</v>
      </c>
      <c r="J669" s="710">
        <f t="shared" si="178"/>
        <v>298.40724958275177</v>
      </c>
      <c r="K669" s="710">
        <f t="shared" si="179"/>
        <v>298.39216903546298</v>
      </c>
      <c r="L669" s="710">
        <f t="shared" si="180"/>
        <v>298.38714754289657</v>
      </c>
      <c r="N669" s="580">
        <v>595</v>
      </c>
      <c r="O669" s="710">
        <f t="shared" si="181"/>
        <v>2.2548497259382945</v>
      </c>
      <c r="P669" s="710">
        <f t="shared" si="182"/>
        <v>951.46679623610123</v>
      </c>
      <c r="Q669" s="710">
        <f t="shared" si="183"/>
        <v>940.76950724971425</v>
      </c>
      <c r="R669" s="710">
        <f t="shared" si="184"/>
        <v>933.07663944667115</v>
      </c>
      <c r="S669" s="710">
        <f t="shared" si="185"/>
        <v>928.4240151570873</v>
      </c>
      <c r="T669" s="710">
        <f t="shared" si="186"/>
        <v>926.83308474390503</v>
      </c>
    </row>
    <row r="670" spans="2:20">
      <c r="B670" s="580">
        <v>596</v>
      </c>
      <c r="C670" s="710">
        <f t="shared" si="171"/>
        <v>2.2586393893432328</v>
      </c>
      <c r="D670" s="710">
        <f t="shared" si="172"/>
        <v>1457.3895071651798</v>
      </c>
      <c r="E670" s="710">
        <f t="shared" si="173"/>
        <v>724.00760779543987</v>
      </c>
      <c r="F670" s="710">
        <f t="shared" si="174"/>
        <v>404.82734906840312</v>
      </c>
      <c r="G670" s="710">
        <f t="shared" si="175"/>
        <v>317.66818045143179</v>
      </c>
      <c r="H670" s="717">
        <f t="shared" si="176"/>
        <v>298.47156731372075</v>
      </c>
      <c r="I670" s="710">
        <f t="shared" si="177"/>
        <v>298.43528027041879</v>
      </c>
      <c r="J670" s="710">
        <f t="shared" si="178"/>
        <v>298.40977955016513</v>
      </c>
      <c r="K670" s="710">
        <f t="shared" si="179"/>
        <v>298.39463619287415</v>
      </c>
      <c r="L670" s="710">
        <f t="shared" si="180"/>
        <v>298.3895936671272</v>
      </c>
      <c r="N670" s="580">
        <v>596</v>
      </c>
      <c r="O670" s="710">
        <f t="shared" si="181"/>
        <v>2.2586393893432328</v>
      </c>
      <c r="P670" s="710">
        <f t="shared" si="182"/>
        <v>952.19141308608448</v>
      </c>
      <c r="Q670" s="710">
        <f t="shared" si="183"/>
        <v>941.50639358678995</v>
      </c>
      <c r="R670" s="710">
        <f t="shared" si="184"/>
        <v>933.82231183071349</v>
      </c>
      <c r="S670" s="710">
        <f t="shared" si="185"/>
        <v>929.17494861419914</v>
      </c>
      <c r="T670" s="710">
        <f t="shared" si="186"/>
        <v>927.58572942982312</v>
      </c>
    </row>
    <row r="671" spans="2:20">
      <c r="B671" s="580">
        <v>597</v>
      </c>
      <c r="C671" s="710">
        <f t="shared" si="171"/>
        <v>2.2624290527481712</v>
      </c>
      <c r="D671" s="710">
        <f t="shared" si="172"/>
        <v>1457.4655945598654</v>
      </c>
      <c r="E671" s="710">
        <f t="shared" si="173"/>
        <v>724.49400857448643</v>
      </c>
      <c r="F671" s="710">
        <f t="shared" si="174"/>
        <v>405.09981355890989</v>
      </c>
      <c r="G671" s="710">
        <f t="shared" si="175"/>
        <v>317.74798950259787</v>
      </c>
      <c r="H671" s="717">
        <f t="shared" si="176"/>
        <v>298.4743610778516</v>
      </c>
      <c r="I671" s="710">
        <f t="shared" si="177"/>
        <v>298.43792580298447</v>
      </c>
      <c r="J671" s="710">
        <f t="shared" si="178"/>
        <v>298.41231987283948</v>
      </c>
      <c r="K671" s="710">
        <f t="shared" si="179"/>
        <v>298.39711359677443</v>
      </c>
      <c r="L671" s="710">
        <f t="shared" si="180"/>
        <v>298.3920500008698</v>
      </c>
      <c r="N671" s="580">
        <v>597</v>
      </c>
      <c r="O671" s="710">
        <f t="shared" si="181"/>
        <v>2.2624290527481712</v>
      </c>
      <c r="P671" s="710">
        <f t="shared" si="182"/>
        <v>952.91518978774741</v>
      </c>
      <c r="Q671" s="710">
        <f t="shared" si="183"/>
        <v>942.24242554983539</v>
      </c>
      <c r="R671" s="710">
        <f t="shared" si="184"/>
        <v>934.56711965384875</v>
      </c>
      <c r="S671" s="710">
        <f t="shared" si="185"/>
        <v>929.92501141051594</v>
      </c>
      <c r="T671" s="710">
        <f t="shared" si="186"/>
        <v>928.33750147088244</v>
      </c>
    </row>
    <row r="672" spans="2:20">
      <c r="B672" s="580">
        <v>598</v>
      </c>
      <c r="C672" s="710">
        <f t="shared" si="171"/>
        <v>2.2662187161531095</v>
      </c>
      <c r="D672" s="710">
        <f t="shared" si="172"/>
        <v>1457.5415509574143</v>
      </c>
      <c r="E672" s="710">
        <f t="shared" si="173"/>
        <v>724.97967629142647</v>
      </c>
      <c r="F672" s="710">
        <f t="shared" si="174"/>
        <v>405.37230303971273</v>
      </c>
      <c r="G672" s="710">
        <f t="shared" si="175"/>
        <v>317.8279343510535</v>
      </c>
      <c r="H672" s="717">
        <f t="shared" si="176"/>
        <v>298.47716564198004</v>
      </c>
      <c r="I672" s="710">
        <f t="shared" si="177"/>
        <v>298.44058188736085</v>
      </c>
      <c r="J672" s="710">
        <f t="shared" si="178"/>
        <v>298.41487056814287</v>
      </c>
      <c r="K672" s="710">
        <f t="shared" si="179"/>
        <v>298.3996012647728</v>
      </c>
      <c r="L672" s="710">
        <f t="shared" si="180"/>
        <v>298.39451656181217</v>
      </c>
      <c r="N672" s="580">
        <v>598</v>
      </c>
      <c r="O672" s="710">
        <f t="shared" si="181"/>
        <v>2.2662187161531095</v>
      </c>
      <c r="P672" s="710">
        <f t="shared" si="182"/>
        <v>953.63812731518965</v>
      </c>
      <c r="Q672" s="710">
        <f t="shared" si="183"/>
        <v>942.97760412944456</v>
      </c>
      <c r="R672" s="710">
        <f t="shared" si="184"/>
        <v>935.31106391848186</v>
      </c>
      <c r="S672" s="710">
        <f t="shared" si="185"/>
        <v>930.67420455551473</v>
      </c>
      <c r="T672" s="710">
        <f t="shared" si="186"/>
        <v>929.08840187886062</v>
      </c>
    </row>
    <row r="673" spans="2:20">
      <c r="B673" s="580">
        <v>599</v>
      </c>
      <c r="C673" s="710">
        <f t="shared" si="171"/>
        <v>2.2700083795580479</v>
      </c>
      <c r="D673" s="710">
        <f t="shared" si="172"/>
        <v>1457.6173768284566</v>
      </c>
      <c r="E673" s="710">
        <f t="shared" si="173"/>
        <v>725.46461254345832</v>
      </c>
      <c r="F673" s="710">
        <f t="shared" si="174"/>
        <v>405.64481675074541</v>
      </c>
      <c r="G673" s="710">
        <f t="shared" si="175"/>
        <v>317.9080147198917</v>
      </c>
      <c r="H673" s="717">
        <f t="shared" si="176"/>
        <v>298.47998102246322</v>
      </c>
      <c r="I673" s="710">
        <f t="shared" si="177"/>
        <v>298.44324854047267</v>
      </c>
      <c r="J673" s="710">
        <f t="shared" si="178"/>
        <v>298.41743165340364</v>
      </c>
      <c r="K673" s="710">
        <f t="shared" si="179"/>
        <v>298.40209921443841</v>
      </c>
      <c r="L673" s="710">
        <f t="shared" si="180"/>
        <v>298.39699336760265</v>
      </c>
      <c r="N673" s="580">
        <v>599</v>
      </c>
      <c r="O673" s="710">
        <f t="shared" si="181"/>
        <v>2.2700083795580479</v>
      </c>
      <c r="P673" s="710">
        <f t="shared" si="182"/>
        <v>954.36022664138193</v>
      </c>
      <c r="Q673" s="710">
        <f t="shared" si="183"/>
        <v>943.71193031506243</v>
      </c>
      <c r="R673" s="710">
        <f t="shared" si="184"/>
        <v>936.0541456258552</v>
      </c>
      <c r="S673" s="710">
        <f t="shared" si="185"/>
        <v>931.42252905750252</v>
      </c>
      <c r="T673" s="710">
        <f t="shared" si="186"/>
        <v>929.83843166436202</v>
      </c>
    </row>
    <row r="674" spans="2:20">
      <c r="B674" s="580">
        <v>600</v>
      </c>
      <c r="C674" s="710">
        <f t="shared" si="171"/>
        <v>2.2737980429629863</v>
      </c>
      <c r="D674" s="710">
        <f t="shared" si="172"/>
        <v>1457.6930726394978</v>
      </c>
      <c r="E674" s="710">
        <f t="shared" si="173"/>
        <v>725.94881892368903</v>
      </c>
      <c r="F674" s="710">
        <f t="shared" si="174"/>
        <v>405.91735393527728</v>
      </c>
      <c r="G674" s="710">
        <f t="shared" si="175"/>
        <v>317.98823033198227</v>
      </c>
      <c r="H674" s="717">
        <f t="shared" si="176"/>
        <v>298.48280723561766</v>
      </c>
      <c r="I674" s="710">
        <f t="shared" si="177"/>
        <v>298.44592577920446</v>
      </c>
      <c r="J674" s="710">
        <f t="shared" si="178"/>
        <v>298.42000314591019</v>
      </c>
      <c r="K674" s="710">
        <f t="shared" si="179"/>
        <v>298.40460746330069</v>
      </c>
      <c r="L674" s="710">
        <f t="shared" si="180"/>
        <v>298.39948043585008</v>
      </c>
      <c r="N674" s="580">
        <v>600</v>
      </c>
      <c r="O674" s="710">
        <f t="shared" si="181"/>
        <v>2.2737980429629863</v>
      </c>
      <c r="P674" s="710">
        <f t="shared" si="182"/>
        <v>955.08148873816651</v>
      </c>
      <c r="Q674" s="710">
        <f t="shared" si="183"/>
        <v>944.44540509498711</v>
      </c>
      <c r="R674" s="710">
        <f t="shared" si="184"/>
        <v>936.79636577605061</v>
      </c>
      <c r="S674" s="710">
        <f t="shared" si="185"/>
        <v>932.16998592361688</v>
      </c>
      <c r="T674" s="710">
        <f t="shared" si="186"/>
        <v>930.58759183681957</v>
      </c>
    </row>
    <row r="675" spans="2:20">
      <c r="B675" s="580">
        <v>601</v>
      </c>
      <c r="C675" s="710">
        <f t="shared" si="171"/>
        <v>2.2775877063679246</v>
      </c>
      <c r="D675" s="710">
        <f t="shared" si="172"/>
        <v>1457.7686388529776</v>
      </c>
      <c r="E675" s="710">
        <f t="shared" si="173"/>
        <v>726.43229702114354</v>
      </c>
      <c r="F675" s="710">
        <f t="shared" si="174"/>
        <v>406.18991383990033</v>
      </c>
      <c r="G675" s="710">
        <f t="shared" si="175"/>
        <v>318.06858090997656</v>
      </c>
      <c r="H675" s="717">
        <f t="shared" si="176"/>
        <v>298.48564429771926</v>
      </c>
      <c r="I675" s="710">
        <f t="shared" si="177"/>
        <v>298.44861362040047</v>
      </c>
      <c r="J675" s="710">
        <f t="shared" si="178"/>
        <v>298.42258506291091</v>
      </c>
      <c r="K675" s="710">
        <f t="shared" si="179"/>
        <v>298.40712602884958</v>
      </c>
      <c r="L675" s="710">
        <f t="shared" si="180"/>
        <v>298.40197778412352</v>
      </c>
      <c r="N675" s="580">
        <v>601</v>
      </c>
      <c r="O675" s="710">
        <f t="shared" si="181"/>
        <v>2.2775877063679246</v>
      </c>
      <c r="P675" s="710">
        <f t="shared" si="182"/>
        <v>955.80191457625904</v>
      </c>
      <c r="Q675" s="710">
        <f t="shared" si="183"/>
        <v>945.1780294563705</v>
      </c>
      <c r="R675" s="710">
        <f t="shared" si="184"/>
        <v>937.53772536799022</v>
      </c>
      <c r="S675" s="710">
        <f t="shared" si="185"/>
        <v>932.91657615982808</v>
      </c>
      <c r="T675" s="710">
        <f t="shared" si="186"/>
        <v>931.33588340449558</v>
      </c>
    </row>
    <row r="676" spans="2:20">
      <c r="B676" s="580">
        <v>602</v>
      </c>
      <c r="C676" s="710">
        <f t="shared" si="171"/>
        <v>2.281377369772863</v>
      </c>
      <c r="D676" s="710">
        <f t="shared" si="172"/>
        <v>1457.8440759273285</v>
      </c>
      <c r="E676" s="710">
        <f t="shared" si="173"/>
        <v>726.91504842077279</v>
      </c>
      <c r="F676" s="710">
        <f t="shared" si="174"/>
        <v>406.46249571451625</v>
      </c>
      <c r="G676" s="710">
        <f t="shared" si="175"/>
        <v>318.14906617631152</v>
      </c>
      <c r="H676" s="717">
        <f t="shared" si="176"/>
        <v>298.4884922250032</v>
      </c>
      <c r="I676" s="710">
        <f t="shared" si="177"/>
        <v>298.45131208086462</v>
      </c>
      <c r="J676" s="710">
        <f t="shared" si="178"/>
        <v>298.42517742161442</v>
      </c>
      <c r="K676" s="710">
        <f t="shared" si="179"/>
        <v>298.40965492853508</v>
      </c>
      <c r="L676" s="710">
        <f t="shared" si="180"/>
        <v>298.40448542995233</v>
      </c>
      <c r="N676" s="580">
        <v>602</v>
      </c>
      <c r="O676" s="710">
        <f t="shared" si="181"/>
        <v>2.281377369772863</v>
      </c>
      <c r="P676" s="710">
        <f t="shared" si="182"/>
        <v>956.52150512524963</v>
      </c>
      <c r="Q676" s="710">
        <f t="shared" si="183"/>
        <v>945.90980438522047</v>
      </c>
      <c r="R676" s="710">
        <f t="shared" si="184"/>
        <v>938.27822539943793</v>
      </c>
      <c r="S676" s="710">
        <f t="shared" si="185"/>
        <v>933.6623007709394</v>
      </c>
      <c r="T676" s="710">
        <f t="shared" si="186"/>
        <v>932.08330737448375</v>
      </c>
    </row>
    <row r="677" spans="2:20">
      <c r="B677" s="580">
        <v>603</v>
      </c>
      <c r="C677" s="710">
        <f t="shared" si="171"/>
        <v>2.2851670331778009</v>
      </c>
      <c r="D677" s="710">
        <f t="shared" si="172"/>
        <v>1457.9193843170335</v>
      </c>
      <c r="E677" s="710">
        <f t="shared" si="173"/>
        <v>727.39707470346298</v>
      </c>
      <c r="F677" s="710">
        <f t="shared" si="174"/>
        <v>406.73509881232371</v>
      </c>
      <c r="G677" s="710">
        <f t="shared" si="175"/>
        <v>318.22968585321433</v>
      </c>
      <c r="H677" s="717">
        <f t="shared" si="176"/>
        <v>298.49135103366393</v>
      </c>
      <c r="I677" s="710">
        <f t="shared" si="177"/>
        <v>298.45402117736069</v>
      </c>
      <c r="J677" s="710">
        <f t="shared" si="178"/>
        <v>298.42778023918919</v>
      </c>
      <c r="K677" s="710">
        <f t="shared" si="179"/>
        <v>298.41219417976743</v>
      </c>
      <c r="L677" s="710">
        <f t="shared" si="180"/>
        <v>298.40700339082633</v>
      </c>
      <c r="N677" s="580">
        <v>603</v>
      </c>
      <c r="O677" s="710">
        <f t="shared" si="181"/>
        <v>2.2851670331778009</v>
      </c>
      <c r="P677" s="710">
        <f t="shared" si="182"/>
        <v>957.2402613536043</v>
      </c>
      <c r="Q677" s="710">
        <f t="shared" si="183"/>
        <v>946.64073086640121</v>
      </c>
      <c r="R677" s="710">
        <f t="shared" si="184"/>
        <v>939.01786686700075</v>
      </c>
      <c r="S677" s="710">
        <f t="shared" si="185"/>
        <v>934.40716076058982</v>
      </c>
      <c r="T677" s="710">
        <f t="shared" si="186"/>
        <v>932.82986475270934</v>
      </c>
    </row>
    <row r="678" spans="2:20">
      <c r="B678" s="580">
        <v>604</v>
      </c>
      <c r="C678" s="710">
        <f t="shared" si="171"/>
        <v>2.2889566965827393</v>
      </c>
      <c r="D678" s="710">
        <f t="shared" si="172"/>
        <v>1457.994564472682</v>
      </c>
      <c r="E678" s="710">
        <f t="shared" si="173"/>
        <v>727.87837744604394</v>
      </c>
      <c r="F678" s="710">
        <f t="shared" si="174"/>
        <v>407.00772238980568</v>
      </c>
      <c r="G678" s="710">
        <f t="shared" si="175"/>
        <v>318.31043966270659</v>
      </c>
      <c r="H678" s="717">
        <f t="shared" si="176"/>
        <v>298.49422073985534</v>
      </c>
      <c r="I678" s="710">
        <f t="shared" si="177"/>
        <v>298.45674092661204</v>
      </c>
      <c r="J678" s="710">
        <f t="shared" si="178"/>
        <v>298.43039353276379</v>
      </c>
      <c r="K678" s="710">
        <f t="shared" si="179"/>
        <v>298.41474379991718</v>
      </c>
      <c r="L678" s="710">
        <f t="shared" si="180"/>
        <v>298.40953168419543</v>
      </c>
      <c r="N678" s="580">
        <v>604</v>
      </c>
      <c r="O678" s="710">
        <f t="shared" si="181"/>
        <v>2.2889566965827393</v>
      </c>
      <c r="P678" s="710">
        <f t="shared" si="182"/>
        <v>957.95818422866591</v>
      </c>
      <c r="Q678" s="710">
        <f t="shared" si="183"/>
        <v>947.37080988363527</v>
      </c>
      <c r="R678" s="710">
        <f t="shared" si="184"/>
        <v>939.75665076613041</v>
      </c>
      <c r="S678" s="710">
        <f t="shared" si="185"/>
        <v>935.15115713125397</v>
      </c>
      <c r="T678" s="710">
        <f t="shared" si="186"/>
        <v>933.57555654393229</v>
      </c>
    </row>
    <row r="679" spans="2:20">
      <c r="B679" s="580">
        <v>605</v>
      </c>
      <c r="C679" s="710">
        <f t="shared" si="171"/>
        <v>2.2927463599876776</v>
      </c>
      <c r="D679" s="710">
        <f t="shared" si="172"/>
        <v>1458.0696168410261</v>
      </c>
      <c r="E679" s="710">
        <f t="shared" si="173"/>
        <v>728.35895822129839</v>
      </c>
      <c r="F679" s="710">
        <f t="shared" si="174"/>
        <v>407.28036570671662</v>
      </c>
      <c r="G679" s="710">
        <f t="shared" si="175"/>
        <v>318.39132732660858</v>
      </c>
      <c r="H679" s="717">
        <f t="shared" si="176"/>
        <v>298.49710135969048</v>
      </c>
      <c r="I679" s="710">
        <f t="shared" si="177"/>
        <v>298.45947134530172</v>
      </c>
      <c r="J679" s="710">
        <f t="shared" si="178"/>
        <v>298.43301731942671</v>
      </c>
      <c r="K679" s="710">
        <f t="shared" si="179"/>
        <v>298.41730380631492</v>
      </c>
      <c r="L679" s="710">
        <f t="shared" si="180"/>
        <v>298.41207032746991</v>
      </c>
      <c r="N679" s="580">
        <v>605</v>
      </c>
      <c r="O679" s="710">
        <f t="shared" si="181"/>
        <v>2.2927463599876776</v>
      </c>
      <c r="P679" s="710">
        <f t="shared" si="182"/>
        <v>958.67527471665619</v>
      </c>
      <c r="Q679" s="710">
        <f t="shared" si="183"/>
        <v>948.10004241950458</v>
      </c>
      <c r="R679" s="710">
        <f t="shared" si="184"/>
        <v>940.49457809112448</v>
      </c>
      <c r="S679" s="710">
        <f t="shared" si="185"/>
        <v>935.89429088424492</v>
      </c>
      <c r="T679" s="710">
        <f t="shared" si="186"/>
        <v>934.32038375174659</v>
      </c>
    </row>
    <row r="680" spans="2:20">
      <c r="B680" s="580">
        <v>606</v>
      </c>
      <c r="C680" s="710">
        <f t="shared" si="171"/>
        <v>2.296536023392616</v>
      </c>
      <c r="D680" s="710">
        <f t="shared" si="172"/>
        <v>1458.1445418650353</v>
      </c>
      <c r="E680" s="710">
        <f t="shared" si="173"/>
        <v>728.83881859797032</v>
      </c>
      <c r="F680" s="710">
        <f t="shared" si="174"/>
        <v>407.55302802606968</v>
      </c>
      <c r="G680" s="710">
        <f t="shared" si="175"/>
        <v>318.47234856654347</v>
      </c>
      <c r="H680" s="717">
        <f t="shared" si="176"/>
        <v>298.49999290924171</v>
      </c>
      <c r="I680" s="710">
        <f t="shared" si="177"/>
        <v>298.46221245007246</v>
      </c>
      <c r="J680" s="710">
        <f t="shared" si="178"/>
        <v>298.43565161622644</v>
      </c>
      <c r="K680" s="710">
        <f t="shared" si="179"/>
        <v>298.41987421625146</v>
      </c>
      <c r="L680" s="710">
        <f t="shared" si="180"/>
        <v>298.41461933802015</v>
      </c>
      <c r="N680" s="580">
        <v>606</v>
      </c>
      <c r="O680" s="710">
        <f t="shared" si="181"/>
        <v>2.296536023392616</v>
      </c>
      <c r="P680" s="710">
        <f t="shared" si="182"/>
        <v>959.39153378267611</v>
      </c>
      <c r="Q680" s="710">
        <f t="shared" si="183"/>
        <v>948.82842945545167</v>
      </c>
      <c r="R680" s="710">
        <f t="shared" si="184"/>
        <v>941.23164983512731</v>
      </c>
      <c r="S680" s="710">
        <f t="shared" si="185"/>
        <v>936.63656301971412</v>
      </c>
      <c r="T680" s="710">
        <f t="shared" si="186"/>
        <v>935.06434737858342</v>
      </c>
    </row>
    <row r="681" spans="2:20">
      <c r="B681" s="580">
        <v>607</v>
      </c>
      <c r="C681" s="710">
        <f t="shared" si="171"/>
        <v>2.3003256867975543</v>
      </c>
      <c r="D681" s="710">
        <f t="shared" si="172"/>
        <v>1458.21933998395</v>
      </c>
      <c r="E681" s="710">
        <f t="shared" si="173"/>
        <v>729.31796014077429</v>
      </c>
      <c r="F681" s="710">
        <f t="shared" si="174"/>
        <v>407.82570861412438</v>
      </c>
      <c r="G681" s="710">
        <f t="shared" si="175"/>
        <v>318.55350310394186</v>
      </c>
      <c r="H681" s="717">
        <f t="shared" si="176"/>
        <v>298.50289540454071</v>
      </c>
      <c r="I681" s="710">
        <f t="shared" si="177"/>
        <v>298.46496425752662</v>
      </c>
      <c r="J681" s="710">
        <f t="shared" si="178"/>
        <v>298.43829644017137</v>
      </c>
      <c r="K681" s="710">
        <f t="shared" si="179"/>
        <v>298.42245504697763</v>
      </c>
      <c r="L681" s="710">
        <f t="shared" si="180"/>
        <v>298.41717873317663</v>
      </c>
      <c r="N681" s="580">
        <v>607</v>
      </c>
      <c r="O681" s="710">
        <f t="shared" si="181"/>
        <v>2.3003256867975543</v>
      </c>
      <c r="P681" s="710">
        <f t="shared" si="182"/>
        <v>960.10696239070796</v>
      </c>
      <c r="Q681" s="710">
        <f t="shared" si="183"/>
        <v>949.55597197178156</v>
      </c>
      <c r="R681" s="710">
        <f t="shared" si="184"/>
        <v>941.96786699013205</v>
      </c>
      <c r="S681" s="710">
        <f t="shared" si="185"/>
        <v>937.37797453665382</v>
      </c>
      <c r="T681" s="710">
        <f t="shared" si="186"/>
        <v>935.8074484257113</v>
      </c>
    </row>
    <row r="682" spans="2:20">
      <c r="B682" s="580">
        <v>608</v>
      </c>
      <c r="C682" s="710">
        <f t="shared" si="171"/>
        <v>2.3041153502024927</v>
      </c>
      <c r="D682" s="710">
        <f t="shared" si="172"/>
        <v>1458.2940116333345</v>
      </c>
      <c r="E682" s="710">
        <f t="shared" si="173"/>
        <v>729.79638441040379</v>
      </c>
      <c r="F682" s="710">
        <f t="shared" si="174"/>
        <v>408.09840674037372</v>
      </c>
      <c r="G682" s="710">
        <f t="shared" si="175"/>
        <v>318.63479066004561</v>
      </c>
      <c r="H682" s="717">
        <f t="shared" si="176"/>
        <v>298.50580886157832</v>
      </c>
      <c r="I682" s="710">
        <f t="shared" si="177"/>
        <v>298.4677267842261</v>
      </c>
      <c r="J682" s="710">
        <f t="shared" si="178"/>
        <v>298.44095180822967</v>
      </c>
      <c r="K682" s="710">
        <f t="shared" si="179"/>
        <v>298.42504631570444</v>
      </c>
      <c r="L682" s="710">
        <f t="shared" si="180"/>
        <v>298.41974853023021</v>
      </c>
      <c r="N682" s="580">
        <v>608</v>
      </c>
      <c r="O682" s="710">
        <f t="shared" si="181"/>
        <v>2.3041153502024927</v>
      </c>
      <c r="P682" s="710">
        <f t="shared" si="182"/>
        <v>960.82156150361641</v>
      </c>
      <c r="Q682" s="710">
        <f t="shared" si="183"/>
        <v>950.28267094766215</v>
      </c>
      <c r="R682" s="710">
        <f t="shared" si="184"/>
        <v>942.70323054698179</v>
      </c>
      <c r="S682" s="710">
        <f t="shared" si="185"/>
        <v>938.11852643289774</v>
      </c>
      <c r="T682" s="710">
        <f t="shared" si="186"/>
        <v>936.549687893238</v>
      </c>
    </row>
    <row r="683" spans="2:20">
      <c r="B683" s="580">
        <v>609</v>
      </c>
      <c r="C683" s="710">
        <f t="shared" si="171"/>
        <v>2.3079050136074311</v>
      </c>
      <c r="D683" s="710">
        <f t="shared" si="172"/>
        <v>1458.3685572451293</v>
      </c>
      <c r="E683" s="710">
        <f t="shared" si="173"/>
        <v>730.27409296354085</v>
      </c>
      <c r="F683" s="710">
        <f t="shared" si="174"/>
        <v>408.37112167753173</v>
      </c>
      <c r="G683" s="710">
        <f t="shared" si="175"/>
        <v>318.71621095591235</v>
      </c>
      <c r="H683" s="717">
        <f t="shared" si="176"/>
        <v>298.50873329630468</v>
      </c>
      <c r="I683" s="710">
        <f t="shared" si="177"/>
        <v>298.47050004669251</v>
      </c>
      <c r="J683" s="710">
        <f t="shared" si="178"/>
        <v>298.44361773732953</v>
      </c>
      <c r="K683" s="710">
        <f t="shared" si="179"/>
        <v>298.42764803960284</v>
      </c>
      <c r="L683" s="710">
        <f t="shared" si="180"/>
        <v>298.42232874643167</v>
      </c>
      <c r="N683" s="580">
        <v>609</v>
      </c>
      <c r="O683" s="710">
        <f t="shared" si="181"/>
        <v>2.3079050136074311</v>
      </c>
      <c r="P683" s="710">
        <f t="shared" si="182"/>
        <v>961.53533208314968</v>
      </c>
      <c r="Q683" s="710">
        <f t="shared" si="183"/>
        <v>951.00852736112631</v>
      </c>
      <c r="R683" s="710">
        <f t="shared" si="184"/>
        <v>943.4377414953708</v>
      </c>
      <c r="S683" s="710">
        <f t="shared" si="185"/>
        <v>938.85821970512291</v>
      </c>
      <c r="T683" s="710">
        <f t="shared" si="186"/>
        <v>937.29106678011146</v>
      </c>
    </row>
    <row r="684" spans="2:20">
      <c r="B684" s="580">
        <v>610</v>
      </c>
      <c r="C684" s="710">
        <f t="shared" si="171"/>
        <v>2.3116946770123694</v>
      </c>
      <c r="D684" s="710">
        <f t="shared" si="172"/>
        <v>1458.4429772477019</v>
      </c>
      <c r="E684" s="710">
        <f t="shared" si="173"/>
        <v>730.75108735286437</v>
      </c>
      <c r="F684" s="710">
        <f t="shared" si="174"/>
        <v>408.64385270152115</v>
      </c>
      <c r="G684" s="710">
        <f t="shared" si="175"/>
        <v>318.7977637124194</v>
      </c>
      <c r="H684" s="717">
        <f t="shared" si="176"/>
        <v>298.5116687246292</v>
      </c>
      <c r="I684" s="710">
        <f t="shared" si="177"/>
        <v>298.47328406140684</v>
      </c>
      <c r="J684" s="710">
        <f t="shared" si="178"/>
        <v>298.44629424435891</v>
      </c>
      <c r="K684" s="710">
        <f t="shared" si="179"/>
        <v>298.43026023580387</v>
      </c>
      <c r="L684" s="710">
        <f t="shared" si="180"/>
        <v>298.4249193989919</v>
      </c>
      <c r="N684" s="580">
        <v>610</v>
      </c>
      <c r="O684" s="710">
        <f t="shared" si="181"/>
        <v>2.3116946770123694</v>
      </c>
      <c r="P684" s="710">
        <f t="shared" si="182"/>
        <v>962.24827508994065</v>
      </c>
      <c r="Q684" s="710">
        <f t="shared" si="183"/>
        <v>951.73354218907321</v>
      </c>
      <c r="R684" s="710">
        <f t="shared" si="184"/>
        <v>944.17140082384526</v>
      </c>
      <c r="S684" s="710">
        <f t="shared" si="185"/>
        <v>939.59705534885052</v>
      </c>
      <c r="T684" s="710">
        <f t="shared" si="186"/>
        <v>938.03158608412184</v>
      </c>
    </row>
    <row r="685" spans="2:20">
      <c r="B685" s="580">
        <v>611</v>
      </c>
      <c r="C685" s="710">
        <f t="shared" si="171"/>
        <v>2.3154843404173078</v>
      </c>
      <c r="D685" s="710">
        <f t="shared" si="172"/>
        <v>1458.5172720658979</v>
      </c>
      <c r="E685" s="710">
        <f t="shared" si="173"/>
        <v>731.22736912705932</v>
      </c>
      <c r="F685" s="710">
        <f t="shared" si="174"/>
        <v>408.9165990914608</v>
      </c>
      <c r="G685" s="710">
        <f t="shared" si="175"/>
        <v>318.87944865026805</v>
      </c>
      <c r="H685" s="717">
        <f t="shared" si="176"/>
        <v>298.51461516242045</v>
      </c>
      <c r="I685" s="710">
        <f t="shared" si="177"/>
        <v>298.47607884480988</v>
      </c>
      <c r="J685" s="710">
        <f t="shared" si="178"/>
        <v>298.44898134616562</v>
      </c>
      <c r="K685" s="710">
        <f t="shared" si="179"/>
        <v>298.4328829213984</v>
      </c>
      <c r="L685" s="710">
        <f t="shared" si="180"/>
        <v>298.42752050508187</v>
      </c>
      <c r="N685" s="580">
        <v>611</v>
      </c>
      <c r="O685" s="710">
        <f t="shared" si="181"/>
        <v>2.3154843404173078</v>
      </c>
      <c r="P685" s="710">
        <f t="shared" si="182"/>
        <v>962.96039148350883</v>
      </c>
      <c r="Q685" s="710">
        <f t="shared" si="183"/>
        <v>952.45771640726866</v>
      </c>
      <c r="R685" s="710">
        <f t="shared" si="184"/>
        <v>944.90420951980627</v>
      </c>
      <c r="S685" s="710">
        <f t="shared" si="185"/>
        <v>940.33503435844773</v>
      </c>
      <c r="T685" s="710">
        <f t="shared" si="186"/>
        <v>938.77124680190207</v>
      </c>
    </row>
    <row r="686" spans="2:20">
      <c r="B686" s="580">
        <v>612</v>
      </c>
      <c r="C686" s="710">
        <f t="shared" si="171"/>
        <v>2.3192740038222457</v>
      </c>
      <c r="D686" s="710">
        <f t="shared" si="172"/>
        <v>1458.5914421210898</v>
      </c>
      <c r="E686" s="710">
        <f t="shared" si="173"/>
        <v>731.70293983082604</v>
      </c>
      <c r="F686" s="710">
        <f t="shared" si="174"/>
        <v>409.18936012965315</v>
      </c>
      <c r="G686" s="710">
        <f t="shared" si="175"/>
        <v>318.96126548998768</v>
      </c>
      <c r="H686" s="717">
        <f t="shared" si="176"/>
        <v>298.51757262550626</v>
      </c>
      <c r="I686" s="710">
        <f t="shared" si="177"/>
        <v>298.47888441330178</v>
      </c>
      <c r="J686" s="710">
        <f t="shared" si="178"/>
        <v>298.45167905955725</v>
      </c>
      <c r="K686" s="710">
        <f t="shared" si="179"/>
        <v>298.43551611343747</v>
      </c>
      <c r="L686" s="710">
        <f t="shared" si="180"/>
        <v>298.43013208183248</v>
      </c>
      <c r="N686" s="580">
        <v>612</v>
      </c>
      <c r="O686" s="710">
        <f t="shared" si="181"/>
        <v>2.3192740038222457</v>
      </c>
      <c r="P686" s="710">
        <f t="shared" si="182"/>
        <v>963.67168222226076</v>
      </c>
      <c r="Q686" s="710">
        <f t="shared" si="183"/>
        <v>953.18105099034801</v>
      </c>
      <c r="R686" s="710">
        <f t="shared" si="184"/>
        <v>945.63616856950898</v>
      </c>
      <c r="S686" s="710">
        <f t="shared" si="185"/>
        <v>941.0721577271288</v>
      </c>
      <c r="T686" s="710">
        <f t="shared" si="186"/>
        <v>939.51004992892956</v>
      </c>
    </row>
    <row r="687" spans="2:20">
      <c r="B687" s="580">
        <v>613</v>
      </c>
      <c r="C687" s="710">
        <f t="shared" si="171"/>
        <v>2.323063667227184</v>
      </c>
      <c r="D687" s="710">
        <f t="shared" si="172"/>
        <v>1458.6654878312263</v>
      </c>
      <c r="E687" s="710">
        <f t="shared" si="173"/>
        <v>732.17780100488858</v>
      </c>
      <c r="F687" s="710">
        <f t="shared" si="174"/>
        <v>409.46213510157213</v>
      </c>
      <c r="G687" s="710">
        <f t="shared" si="175"/>
        <v>319.04321395193989</v>
      </c>
      <c r="H687" s="717">
        <f t="shared" si="176"/>
        <v>298.52054112967363</v>
      </c>
      <c r="I687" s="710">
        <f t="shared" si="177"/>
        <v>298.48170078324239</v>
      </c>
      <c r="J687" s="710">
        <f t="shared" si="178"/>
        <v>298.45438740130112</v>
      </c>
      <c r="K687" s="710">
        <f t="shared" si="179"/>
        <v>298.43815982893199</v>
      </c>
      <c r="L687" s="710">
        <f t="shared" si="180"/>
        <v>298.43275414633473</v>
      </c>
      <c r="N687" s="580">
        <v>613</v>
      </c>
      <c r="O687" s="710">
        <f t="shared" si="181"/>
        <v>2.323063667227184</v>
      </c>
      <c r="P687" s="710">
        <f t="shared" si="182"/>
        <v>964.38214826349235</v>
      </c>
      <c r="Q687" s="710">
        <f t="shared" si="183"/>
        <v>953.90354691181574</v>
      </c>
      <c r="R687" s="710">
        <f t="shared" si="184"/>
        <v>946.36727895806598</v>
      </c>
      <c r="S687" s="710">
        <f t="shared" si="185"/>
        <v>941.8084264469561</v>
      </c>
      <c r="T687" s="710">
        <f t="shared" si="186"/>
        <v>940.24799645952783</v>
      </c>
    </row>
    <row r="688" spans="2:20">
      <c r="B688" s="580">
        <v>614</v>
      </c>
      <c r="C688" s="710">
        <f t="shared" si="171"/>
        <v>2.3268533306321224</v>
      </c>
      <c r="D688" s="710">
        <f t="shared" si="172"/>
        <v>1458.7394096108796</v>
      </c>
      <c r="E688" s="710">
        <f t="shared" si="173"/>
        <v>732.65195418600456</v>
      </c>
      <c r="F688" s="710">
        <f t="shared" si="174"/>
        <v>409.73492329585076</v>
      </c>
      <c r="G688" s="710">
        <f t="shared" si="175"/>
        <v>319.12529375632232</v>
      </c>
      <c r="H688" s="717">
        <f t="shared" si="176"/>
        <v>298.52352069066882</v>
      </c>
      <c r="I688" s="710">
        <f t="shared" si="177"/>
        <v>298.48452797095081</v>
      </c>
      <c r="J688" s="710">
        <f t="shared" si="178"/>
        <v>298.45710638812437</v>
      </c>
      <c r="K688" s="710">
        <f t="shared" si="179"/>
        <v>298.44081408485272</v>
      </c>
      <c r="L688" s="710">
        <f t="shared" si="180"/>
        <v>298.43538671563948</v>
      </c>
      <c r="N688" s="580">
        <v>614</v>
      </c>
      <c r="O688" s="710">
        <f t="shared" si="181"/>
        <v>2.3268533306321224</v>
      </c>
      <c r="P688" s="710">
        <f t="shared" si="182"/>
        <v>965.09179056338905</v>
      </c>
      <c r="Q688" s="710">
        <f t="shared" si="183"/>
        <v>954.62520514404821</v>
      </c>
      <c r="R688" s="710">
        <f t="shared" si="184"/>
        <v>947.09754166944708</v>
      </c>
      <c r="S688" s="710">
        <f t="shared" si="185"/>
        <v>942.54384150884221</v>
      </c>
      <c r="T688" s="710">
        <f t="shared" si="186"/>
        <v>940.98508738686735</v>
      </c>
    </row>
    <row r="689" spans="2:20">
      <c r="B689" s="580">
        <v>615</v>
      </c>
      <c r="C689" s="710">
        <f t="shared" si="171"/>
        <v>2.3306429940370608</v>
      </c>
      <c r="D689" s="710">
        <f t="shared" si="172"/>
        <v>1458.8132078712936</v>
      </c>
      <c r="E689" s="710">
        <f t="shared" si="173"/>
        <v>733.12540090697348</v>
      </c>
      <c r="F689" s="710">
        <f t="shared" si="174"/>
        <v>410.00772400426877</v>
      </c>
      <c r="G689" s="710">
        <f t="shared" si="175"/>
        <v>319.20750462317312</v>
      </c>
      <c r="H689" s="717">
        <f t="shared" si="176"/>
        <v>298.5265113241972</v>
      </c>
      <c r="I689" s="710">
        <f t="shared" si="177"/>
        <v>298.48736599270592</v>
      </c>
      <c r="J689" s="710">
        <f t="shared" si="178"/>
        <v>298.45983603671385</v>
      </c>
      <c r="K689" s="710">
        <f t="shared" si="179"/>
        <v>298.44347889813031</v>
      </c>
      <c r="L689" s="710">
        <f t="shared" si="180"/>
        <v>298.4380298067577</v>
      </c>
      <c r="N689" s="580">
        <v>615</v>
      </c>
      <c r="O689" s="710">
        <f t="shared" si="181"/>
        <v>2.3306429940370608</v>
      </c>
      <c r="P689" s="710">
        <f t="shared" si="182"/>
        <v>965.80061007702784</v>
      </c>
      <c r="Q689" s="710">
        <f t="shared" si="183"/>
        <v>955.34602665829414</v>
      </c>
      <c r="R689" s="710">
        <f t="shared" si="184"/>
        <v>947.82695768648136</v>
      </c>
      <c r="S689" s="710">
        <f t="shared" si="185"/>
        <v>943.27840390255062</v>
      </c>
      <c r="T689" s="710">
        <f t="shared" si="186"/>
        <v>941.72132370296686</v>
      </c>
    </row>
    <row r="690" spans="2:20">
      <c r="B690" s="580">
        <v>616</v>
      </c>
      <c r="C690" s="710">
        <f t="shared" si="171"/>
        <v>2.3344326574419991</v>
      </c>
      <c r="D690" s="710">
        <f t="shared" si="172"/>
        <v>1458.8868830204297</v>
      </c>
      <c r="E690" s="710">
        <f t="shared" si="173"/>
        <v>733.59814269664628</v>
      </c>
      <c r="F690" s="710">
        <f t="shared" si="174"/>
        <v>410.28053652174043</v>
      </c>
      <c r="G690" s="710">
        <f t="shared" si="175"/>
        <v>319.28984627237463</v>
      </c>
      <c r="H690" s="717">
        <f t="shared" si="176"/>
        <v>298.52951304592347</v>
      </c>
      <c r="I690" s="710">
        <f t="shared" si="177"/>
        <v>298.49021486474584</v>
      </c>
      <c r="J690" s="710">
        <f t="shared" si="178"/>
        <v>298.4625763637161</v>
      </c>
      <c r="K690" s="710">
        <f t="shared" si="179"/>
        <v>298.44615428565533</v>
      </c>
      <c r="L690" s="710">
        <f t="shared" si="180"/>
        <v>298.44068343666009</v>
      </c>
      <c r="N690" s="580">
        <v>616</v>
      </c>
      <c r="O690" s="710">
        <f t="shared" si="181"/>
        <v>2.3344326574419991</v>
      </c>
      <c r="P690" s="710">
        <f t="shared" si="182"/>
        <v>966.50860775837839</v>
      </c>
      <c r="Q690" s="710">
        <f t="shared" si="183"/>
        <v>956.06601242467616</v>
      </c>
      <c r="R690" s="710">
        <f t="shared" si="184"/>
        <v>948.55552799085854</v>
      </c>
      <c r="S690" s="710">
        <f t="shared" si="185"/>
        <v>944.01211461669709</v>
      </c>
      <c r="T690" s="710">
        <f t="shared" si="186"/>
        <v>942.45670639869525</v>
      </c>
    </row>
    <row r="691" spans="2:20">
      <c r="B691" s="580">
        <v>617</v>
      </c>
      <c r="C691" s="710">
        <f t="shared" si="171"/>
        <v>2.3382223208469375</v>
      </c>
      <c r="D691" s="710">
        <f t="shared" si="172"/>
        <v>1458.9604354630119</v>
      </c>
      <c r="E691" s="710">
        <f t="shared" si="173"/>
        <v>734.0701810799344</v>
      </c>
      <c r="F691" s="710">
        <f t="shared" si="174"/>
        <v>410.55336014630245</v>
      </c>
      <c r="G691" s="710">
        <f t="shared" si="175"/>
        <v>319.37231842365742</v>
      </c>
      <c r="H691" s="717">
        <f t="shared" si="176"/>
        <v>298.53252587147142</v>
      </c>
      <c r="I691" s="710">
        <f t="shared" si="177"/>
        <v>298.49307460326827</v>
      </c>
      <c r="J691" s="710">
        <f t="shared" si="178"/>
        <v>298.4653273857374</v>
      </c>
      <c r="K691" s="710">
        <f t="shared" si="179"/>
        <v>298.4488402642782</v>
      </c>
      <c r="L691" s="710">
        <f t="shared" si="180"/>
        <v>298.44334762227737</v>
      </c>
      <c r="N691" s="580">
        <v>617</v>
      </c>
      <c r="O691" s="710">
        <f t="shared" si="181"/>
        <v>2.3382223208469375</v>
      </c>
      <c r="P691" s="710">
        <f t="shared" si="182"/>
        <v>967.21578456030443</v>
      </c>
      <c r="Q691" s="710">
        <f t="shared" si="183"/>
        <v>956.78516341219211</v>
      </c>
      <c r="R691" s="710">
        <f t="shared" si="184"/>
        <v>949.28325356313007</v>
      </c>
      <c r="S691" s="710">
        <f t="shared" si="185"/>
        <v>944.74497463875139</v>
      </c>
      <c r="T691" s="710">
        <f t="shared" si="186"/>
        <v>943.1912364637725</v>
      </c>
    </row>
    <row r="692" spans="2:20">
      <c r="B692" s="580">
        <v>618</v>
      </c>
      <c r="C692" s="710">
        <f t="shared" si="171"/>
        <v>2.3420119842518758</v>
      </c>
      <c r="D692" s="710">
        <f t="shared" si="172"/>
        <v>1459.0338656005733</v>
      </c>
      <c r="E692" s="710">
        <f t="shared" si="173"/>
        <v>734.54151757781858</v>
      </c>
      <c r="F692" s="710">
        <f t="shared" si="174"/>
        <v>410.82619417910178</v>
      </c>
      <c r="G692" s="710">
        <f t="shared" si="175"/>
        <v>319.45492079660443</v>
      </c>
      <c r="H692" s="717">
        <f t="shared" si="176"/>
        <v>298.53554981642401</v>
      </c>
      <c r="I692" s="710">
        <f t="shared" si="177"/>
        <v>298.49594522443039</v>
      </c>
      <c r="J692" s="710">
        <f t="shared" si="178"/>
        <v>298.46808911934363</v>
      </c>
      <c r="K692" s="710">
        <f t="shared" si="179"/>
        <v>298.45153685080908</v>
      </c>
      <c r="L692" s="710">
        <f t="shared" si="180"/>
        <v>298.44602238050015</v>
      </c>
      <c r="N692" s="580">
        <v>618</v>
      </c>
      <c r="O692" s="710">
        <f t="shared" si="181"/>
        <v>2.3420119842518758</v>
      </c>
      <c r="P692" s="710">
        <f t="shared" si="182"/>
        <v>967.92214143456465</v>
      </c>
      <c r="Q692" s="710">
        <f t="shared" si="183"/>
        <v>957.50348058871646</v>
      </c>
      <c r="R692" s="710">
        <f t="shared" si="184"/>
        <v>950.01013538271025</v>
      </c>
      <c r="S692" s="710">
        <f t="shared" si="185"/>
        <v>945.47698495503823</v>
      </c>
      <c r="T692" s="710">
        <f t="shared" si="186"/>
        <v>943.92491488677081</v>
      </c>
    </row>
    <row r="693" spans="2:20">
      <c r="B693" s="580">
        <v>619</v>
      </c>
      <c r="C693" s="710">
        <f t="shared" si="171"/>
        <v>2.3458016476568142</v>
      </c>
      <c r="D693" s="710">
        <f t="shared" si="172"/>
        <v>1459.1071738314988</v>
      </c>
      <c r="E693" s="710">
        <f t="shared" si="173"/>
        <v>735.01215370735838</v>
      </c>
      <c r="F693" s="710">
        <f t="shared" si="174"/>
        <v>411.09903792438342</v>
      </c>
      <c r="G693" s="710">
        <f t="shared" si="175"/>
        <v>319.53765311065473</v>
      </c>
      <c r="H693" s="717">
        <f t="shared" si="176"/>
        <v>298.53858489632341</v>
      </c>
      <c r="I693" s="710">
        <f t="shared" si="177"/>
        <v>298.49882674434878</v>
      </c>
      <c r="J693" s="710">
        <f t="shared" si="178"/>
        <v>298.47086158106038</v>
      </c>
      <c r="K693" s="710">
        <f t="shared" si="179"/>
        <v>298.45424406201801</v>
      </c>
      <c r="L693" s="710">
        <f t="shared" si="180"/>
        <v>298.4487077281787</v>
      </c>
      <c r="N693" s="580">
        <v>619</v>
      </c>
      <c r="O693" s="710">
        <f t="shared" si="181"/>
        <v>2.3458016476568142</v>
      </c>
      <c r="P693" s="710">
        <f t="shared" si="182"/>
        <v>968.62767933181442</v>
      </c>
      <c r="Q693" s="710">
        <f t="shared" si="183"/>
        <v>958.22096492100115</v>
      </c>
      <c r="R693" s="710">
        <f t="shared" si="184"/>
        <v>950.73617442787815</v>
      </c>
      <c r="S693" s="710">
        <f t="shared" si="185"/>
        <v>946.20814655073877</v>
      </c>
      <c r="T693" s="710">
        <f t="shared" si="186"/>
        <v>944.65774265511652</v>
      </c>
    </row>
    <row r="694" spans="2:20">
      <c r="B694" s="580">
        <v>620</v>
      </c>
      <c r="C694" s="710">
        <f t="shared" si="171"/>
        <v>2.3495913110617526</v>
      </c>
      <c r="D694" s="710">
        <f t="shared" si="172"/>
        <v>1459.1803605510688</v>
      </c>
      <c r="E694" s="710">
        <f t="shared" si="173"/>
        <v>735.48209098170105</v>
      </c>
      <c r="F694" s="710">
        <f t="shared" si="174"/>
        <v>411.37189068947851</v>
      </c>
      <c r="G694" s="710">
        <f t="shared" si="175"/>
        <v>319.62051508510763</v>
      </c>
      <c r="H694" s="717">
        <f t="shared" si="176"/>
        <v>298.54163112667101</v>
      </c>
      <c r="I694" s="710">
        <f t="shared" si="177"/>
        <v>298.50171917909938</v>
      </c>
      <c r="J694" s="710">
        <f t="shared" si="178"/>
        <v>298.47364478737285</v>
      </c>
      <c r="K694" s="710">
        <f t="shared" si="179"/>
        <v>298.45696191463469</v>
      </c>
      <c r="L694" s="710">
        <f t="shared" si="180"/>
        <v>298.45140368212327</v>
      </c>
      <c r="N694" s="580">
        <v>620</v>
      </c>
      <c r="O694" s="710">
        <f t="shared" si="181"/>
        <v>2.3495913110617526</v>
      </c>
      <c r="P694" s="710">
        <f t="shared" si="182"/>
        <v>969.33239920160679</v>
      </c>
      <c r="Q694" s="710">
        <f t="shared" si="183"/>
        <v>958.93761737467753</v>
      </c>
      <c r="R694" s="710">
        <f t="shared" si="184"/>
        <v>951.46137167577854</v>
      </c>
      <c r="S694" s="710">
        <f t="shared" si="185"/>
        <v>946.93846040989183</v>
      </c>
      <c r="T694" s="710">
        <f t="shared" si="186"/>
        <v>945.38972075509105</v>
      </c>
    </row>
    <row r="695" spans="2:20">
      <c r="B695" s="580">
        <v>621</v>
      </c>
      <c r="C695" s="710">
        <f t="shared" si="171"/>
        <v>2.3533809744666905</v>
      </c>
      <c r="D695" s="710">
        <f t="shared" si="172"/>
        <v>1459.2534261515029</v>
      </c>
      <c r="E695" s="710">
        <f t="shared" si="173"/>
        <v>735.95133091009097</v>
      </c>
      <c r="F695" s="710">
        <f t="shared" si="174"/>
        <v>411.64475178479228</v>
      </c>
      <c r="G695" s="710">
        <f t="shared" si="175"/>
        <v>319.70350643912639</v>
      </c>
      <c r="H695" s="717">
        <f t="shared" si="176"/>
        <v>298.54468852292723</v>
      </c>
      <c r="I695" s="710">
        <f t="shared" si="177"/>
        <v>298.50462254471768</v>
      </c>
      <c r="J695" s="710">
        <f t="shared" si="178"/>
        <v>298.4764387547259</v>
      </c>
      <c r="K695" s="710">
        <f t="shared" si="179"/>
        <v>298.45969042534864</v>
      </c>
      <c r="L695" s="710">
        <f t="shared" si="180"/>
        <v>298.45411025910386</v>
      </c>
      <c r="N695" s="580">
        <v>621</v>
      </c>
      <c r="O695" s="710">
        <f t="shared" si="181"/>
        <v>2.3533809744666905</v>
      </c>
      <c r="P695" s="710">
        <f t="shared" si="182"/>
        <v>970.03630199239399</v>
      </c>
      <c r="Q695" s="710">
        <f t="shared" si="183"/>
        <v>959.65343891425732</v>
      </c>
      <c r="R695" s="710">
        <f t="shared" si="184"/>
        <v>952.18572810242301</v>
      </c>
      <c r="S695" s="710">
        <f t="shared" si="185"/>
        <v>947.66792751539549</v>
      </c>
      <c r="T695" s="710">
        <f t="shared" si="186"/>
        <v>946.12085017183188</v>
      </c>
    </row>
    <row r="696" spans="2:20">
      <c r="B696" s="580">
        <v>622</v>
      </c>
      <c r="C696" s="710">
        <f t="shared" si="171"/>
        <v>2.3571706378716288</v>
      </c>
      <c r="D696" s="710">
        <f t="shared" si="172"/>
        <v>1459.3263710220008</v>
      </c>
      <c r="E696" s="710">
        <f t="shared" si="173"/>
        <v>736.41987499787842</v>
      </c>
      <c r="F696" s="710">
        <f t="shared" si="174"/>
        <v>411.91762052379215</v>
      </c>
      <c r="G696" s="710">
        <f t="shared" si="175"/>
        <v>319.78662689174234</v>
      </c>
      <c r="H696" s="717">
        <f t="shared" si="176"/>
        <v>298.54775710051177</v>
      </c>
      <c r="I696" s="710">
        <f t="shared" si="177"/>
        <v>298.50753685719849</v>
      </c>
      <c r="J696" s="710">
        <f t="shared" si="178"/>
        <v>298.47924349952388</v>
      </c>
      <c r="K696" s="710">
        <f t="shared" si="179"/>
        <v>298.46242961080907</v>
      </c>
      <c r="L696" s="710">
        <f t="shared" si="180"/>
        <v>298.45682747585028</v>
      </c>
      <c r="N696" s="580">
        <v>622</v>
      </c>
      <c r="O696" s="710">
        <f t="shared" si="181"/>
        <v>2.3571706378716288</v>
      </c>
      <c r="P696" s="710">
        <f t="shared" si="182"/>
        <v>970.73938865152832</v>
      </c>
      <c r="Q696" s="710">
        <f t="shared" si="183"/>
        <v>960.36843050313394</v>
      </c>
      <c r="R696" s="710">
        <f t="shared" si="184"/>
        <v>952.90924468269168</v>
      </c>
      <c r="S696" s="710">
        <f t="shared" si="185"/>
        <v>948.39654884900801</v>
      </c>
      <c r="T696" s="710">
        <f t="shared" si="186"/>
        <v>946.85113188933497</v>
      </c>
    </row>
    <row r="697" spans="2:20">
      <c r="B697" s="580">
        <v>623</v>
      </c>
      <c r="C697" s="710">
        <f t="shared" si="171"/>
        <v>2.3609603012765672</v>
      </c>
      <c r="D697" s="710">
        <f t="shared" si="172"/>
        <v>1459.3991955487843</v>
      </c>
      <c r="E697" s="710">
        <f t="shared" si="173"/>
        <v>736.8877247465291</v>
      </c>
      <c r="F697" s="710">
        <f t="shared" si="174"/>
        <v>412.19049622299565</v>
      </c>
      <c r="G697" s="710">
        <f t="shared" si="175"/>
        <v>319.8698761618586</v>
      </c>
      <c r="H697" s="717">
        <f t="shared" si="176"/>
        <v>298.55083687480351</v>
      </c>
      <c r="I697" s="710">
        <f t="shared" si="177"/>
        <v>298.510462132496</v>
      </c>
      <c r="J697" s="710">
        <f t="shared" si="178"/>
        <v>298.48205903813084</v>
      </c>
      <c r="K697" s="710">
        <f t="shared" si="179"/>
        <v>298.46517948762499</v>
      </c>
      <c r="L697" s="710">
        <f t="shared" si="180"/>
        <v>298.45955534905198</v>
      </c>
      <c r="N697" s="580">
        <v>623</v>
      </c>
      <c r="O697" s="710">
        <f t="shared" si="181"/>
        <v>2.3609603012765672</v>
      </c>
      <c r="P697" s="710">
        <f t="shared" si="182"/>
        <v>971.44166012526387</v>
      </c>
      <c r="Q697" s="710">
        <f t="shared" si="183"/>
        <v>961.08259310358358</v>
      </c>
      <c r="R697" s="710">
        <f t="shared" si="184"/>
        <v>953.63192239033447</v>
      </c>
      <c r="S697" s="710">
        <f t="shared" si="185"/>
        <v>949.12432539134966</v>
      </c>
      <c r="T697" s="710">
        <f t="shared" si="186"/>
        <v>947.58056689045486</v>
      </c>
    </row>
    <row r="698" spans="2:20">
      <c r="B698" s="580">
        <v>624</v>
      </c>
      <c r="C698" s="710">
        <f t="shared" si="171"/>
        <v>2.3647499646815056</v>
      </c>
      <c r="D698" s="710">
        <f t="shared" si="172"/>
        <v>1459.4719001151384</v>
      </c>
      <c r="E698" s="710">
        <f t="shared" si="173"/>
        <v>737.35488165363358</v>
      </c>
      <c r="F698" s="710">
        <f t="shared" si="174"/>
        <v>412.46337820195868</v>
      </c>
      <c r="G698" s="710">
        <f t="shared" si="175"/>
        <v>319.9532539682537</v>
      </c>
      <c r="H698" s="717">
        <f t="shared" si="176"/>
        <v>298.55392786114032</v>
      </c>
      <c r="I698" s="710">
        <f t="shared" si="177"/>
        <v>298.51339838652382</v>
      </c>
      <c r="J698" s="710">
        <f t="shared" si="178"/>
        <v>298.48488538687036</v>
      </c>
      <c r="K698" s="710">
        <f t="shared" si="179"/>
        <v>298.46794007236508</v>
      </c>
      <c r="L698" s="710">
        <f t="shared" si="180"/>
        <v>298.4622938953583</v>
      </c>
      <c r="N698" s="580">
        <v>624</v>
      </c>
      <c r="O698" s="710">
        <f t="shared" si="181"/>
        <v>2.3647499646815056</v>
      </c>
      <c r="P698" s="710">
        <f t="shared" si="182"/>
        <v>972.14311735875765</v>
      </c>
      <c r="Q698" s="710">
        <f t="shared" si="183"/>
        <v>961.79592767676718</v>
      </c>
      <c r="R698" s="710">
        <f t="shared" si="184"/>
        <v>954.3537621979724</v>
      </c>
      <c r="S698" s="710">
        <f t="shared" si="185"/>
        <v>949.85125812190336</v>
      </c>
      <c r="T698" s="710">
        <f t="shared" si="186"/>
        <v>948.30915615690662</v>
      </c>
    </row>
    <row r="699" spans="2:20">
      <c r="B699" s="580">
        <v>625</v>
      </c>
      <c r="C699" s="710">
        <f t="shared" si="171"/>
        <v>2.3685396280864439</v>
      </c>
      <c r="D699" s="710">
        <f t="shared" si="172"/>
        <v>1459.5444851014502</v>
      </c>
      <c r="E699" s="710">
        <f t="shared" si="173"/>
        <v>737.82134721291573</v>
      </c>
      <c r="F699" s="710">
        <f t="shared" si="174"/>
        <v>412.73626578326366</v>
      </c>
      <c r="G699" s="710">
        <f t="shared" si="175"/>
        <v>320.03676002958588</v>
      </c>
      <c r="H699" s="717">
        <f t="shared" si="176"/>
        <v>298.55703007481941</v>
      </c>
      <c r="I699" s="710">
        <f t="shared" si="177"/>
        <v>298.51634563515495</v>
      </c>
      <c r="J699" s="710">
        <f t="shared" si="178"/>
        <v>298.48772256202557</v>
      </c>
      <c r="K699" s="710">
        <f t="shared" si="179"/>
        <v>298.47071138155752</v>
      </c>
      <c r="L699" s="710">
        <f t="shared" si="180"/>
        <v>298.4650431313782</v>
      </c>
      <c r="N699" s="580">
        <v>625</v>
      </c>
      <c r="O699" s="710">
        <f t="shared" si="181"/>
        <v>2.3685396280864439</v>
      </c>
      <c r="P699" s="710">
        <f t="shared" si="182"/>
        <v>972.84376129607074</v>
      </c>
      <c r="Q699" s="710">
        <f t="shared" si="183"/>
        <v>962.50843518273098</v>
      </c>
      <c r="R699" s="710">
        <f t="shared" si="184"/>
        <v>955.07476507709816</v>
      </c>
      <c r="S699" s="710">
        <f t="shared" si="185"/>
        <v>950.57734801901665</v>
      </c>
      <c r="T699" s="710">
        <f t="shared" si="186"/>
        <v>949.03690066926731</v>
      </c>
    </row>
    <row r="700" spans="2:20">
      <c r="B700" s="580">
        <v>626</v>
      </c>
      <c r="C700" s="710">
        <f t="shared" si="171"/>
        <v>2.3723292914913823</v>
      </c>
      <c r="D700" s="710">
        <f t="shared" si="172"/>
        <v>1459.6169508852493</v>
      </c>
      <c r="E700" s="710">
        <f t="shared" si="173"/>
        <v>738.28712291424267</v>
      </c>
      <c r="F700" s="710">
        <f t="shared" si="174"/>
        <v>413.00915829250772</v>
      </c>
      <c r="G700" s="710">
        <f t="shared" si="175"/>
        <v>320.12039406439646</v>
      </c>
      <c r="H700" s="717">
        <f t="shared" si="176"/>
        <v>298.56014353109708</v>
      </c>
      <c r="I700" s="710">
        <f t="shared" si="177"/>
        <v>298.51930389422176</v>
      </c>
      <c r="J700" s="710">
        <f t="shared" si="178"/>
        <v>298.49057057983919</v>
      </c>
      <c r="K700" s="710">
        <f t="shared" si="179"/>
        <v>298.47349343169031</v>
      </c>
      <c r="L700" s="710">
        <f t="shared" si="180"/>
        <v>298.46780307368033</v>
      </c>
      <c r="N700" s="580">
        <v>626</v>
      </c>
      <c r="O700" s="710">
        <f t="shared" si="181"/>
        <v>2.3723292914913823</v>
      </c>
      <c r="P700" s="710">
        <f t="shared" si="182"/>
        <v>973.54359288016951</v>
      </c>
      <c r="Q700" s="710">
        <f t="shared" si="183"/>
        <v>963.2201165804081</v>
      </c>
      <c r="R700" s="710">
        <f t="shared" si="184"/>
        <v>955.79493199807871</v>
      </c>
      <c r="S700" s="710">
        <f t="shared" si="185"/>
        <v>951.30259605990261</v>
      </c>
      <c r="T700" s="710">
        <f t="shared" si="186"/>
        <v>949.763801406977</v>
      </c>
    </row>
    <row r="701" spans="2:20">
      <c r="B701" s="580">
        <v>627</v>
      </c>
      <c r="C701" s="710">
        <f t="shared" si="171"/>
        <v>2.3761189548963206</v>
      </c>
      <c r="D701" s="710">
        <f t="shared" si="172"/>
        <v>1459.6892978412459</v>
      </c>
      <c r="E701" s="710">
        <f t="shared" si="173"/>
        <v>738.75221024363384</v>
      </c>
      <c r="F701" s="710">
        <f t="shared" si="174"/>
        <v>413.28205505829089</v>
      </c>
      <c r="G701" s="710">
        <f t="shared" si="175"/>
        <v>320.20415579111381</v>
      </c>
      <c r="H701" s="717">
        <f t="shared" si="176"/>
        <v>298.56326824518874</v>
      </c>
      <c r="I701" s="710">
        <f t="shared" si="177"/>
        <v>298.52227317951588</v>
      </c>
      <c r="J701" s="710">
        <f t="shared" si="178"/>
        <v>298.4934294565133</v>
      </c>
      <c r="K701" s="710">
        <f t="shared" si="179"/>
        <v>298.47628623921111</v>
      </c>
      <c r="L701" s="710">
        <f t="shared" si="180"/>
        <v>298.47057373879301</v>
      </c>
      <c r="N701" s="580">
        <v>627</v>
      </c>
      <c r="O701" s="710">
        <f t="shared" si="181"/>
        <v>2.3761189548963206</v>
      </c>
      <c r="P701" s="710">
        <f t="shared" si="182"/>
        <v>974.24261305292737</v>
      </c>
      <c r="Q701" s="710">
        <f t="shared" si="183"/>
        <v>963.93097282761983</v>
      </c>
      <c r="R701" s="710">
        <f t="shared" si="184"/>
        <v>956.51426393015561</v>
      </c>
      <c r="S701" s="710">
        <f t="shared" si="185"/>
        <v>952.02700322064163</v>
      </c>
      <c r="T701" s="710">
        <f t="shared" si="186"/>
        <v>950.48985934833991</v>
      </c>
    </row>
    <row r="702" spans="2:20">
      <c r="B702" s="580">
        <v>628</v>
      </c>
      <c r="C702" s="710">
        <f t="shared" si="171"/>
        <v>2.379908618301259</v>
      </c>
      <c r="D702" s="710">
        <f t="shared" si="172"/>
        <v>1459.76152634137</v>
      </c>
      <c r="E702" s="710">
        <f t="shared" si="173"/>
        <v>739.21661068327012</v>
      </c>
      <c r="F702" s="710">
        <f t="shared" si="174"/>
        <v>413.55495541220449</v>
      </c>
      <c r="G702" s="710">
        <f t="shared" si="175"/>
        <v>320.28804492805693</v>
      </c>
      <c r="H702" s="717">
        <f t="shared" si="176"/>
        <v>298.56640423226906</v>
      </c>
      <c r="I702" s="710">
        <f t="shared" si="177"/>
        <v>298.52525350678837</v>
      </c>
      <c r="J702" s="710">
        <f t="shared" si="178"/>
        <v>298.49629920820962</v>
      </c>
      <c r="K702" s="710">
        <f t="shared" si="179"/>
        <v>298.47908982052707</v>
      </c>
      <c r="L702" s="710">
        <f t="shared" si="180"/>
        <v>298.47335514320429</v>
      </c>
      <c r="N702" s="580">
        <v>628</v>
      </c>
      <c r="O702" s="710">
        <f t="shared" si="181"/>
        <v>2.379908618301259</v>
      </c>
      <c r="P702" s="710">
        <f t="shared" si="182"/>
        <v>974.94082275512528</v>
      </c>
      <c r="Q702" s="710">
        <f t="shared" si="183"/>
        <v>964.64100488107715</v>
      </c>
      <c r="R702" s="710">
        <f t="shared" si="184"/>
        <v>957.23276184144686</v>
      </c>
      <c r="S702" s="710">
        <f t="shared" si="185"/>
        <v>952.75057047618179</v>
      </c>
      <c r="T702" s="710">
        <f t="shared" si="186"/>
        <v>951.21507547052636</v>
      </c>
    </row>
    <row r="703" spans="2:20">
      <c r="B703" s="580">
        <v>629</v>
      </c>
      <c r="C703" s="710">
        <f t="shared" si="171"/>
        <v>2.3836982817061974</v>
      </c>
      <c r="D703" s="710">
        <f t="shared" si="172"/>
        <v>1459.8336367548079</v>
      </c>
      <c r="E703" s="710">
        <f t="shared" si="173"/>
        <v>739.68032571150297</v>
      </c>
      <c r="F703" s="710">
        <f t="shared" si="174"/>
        <v>413.82785868881945</v>
      </c>
      <c r="G703" s="710">
        <f t="shared" si="175"/>
        <v>320.37206119343949</v>
      </c>
      <c r="H703" s="717">
        <f t="shared" si="176"/>
        <v>298.56955150747177</v>
      </c>
      <c r="I703" s="710">
        <f t="shared" si="177"/>
        <v>298.52824489174964</v>
      </c>
      <c r="J703" s="710">
        <f t="shared" si="178"/>
        <v>298.4991798510494</v>
      </c>
      <c r="K703" s="710">
        <f t="shared" si="179"/>
        <v>298.48190419200495</v>
      </c>
      <c r="L703" s="710">
        <f t="shared" si="180"/>
        <v>298.47614730336187</v>
      </c>
      <c r="N703" s="580">
        <v>629</v>
      </c>
      <c r="O703" s="710">
        <f t="shared" si="181"/>
        <v>2.3836982817061974</v>
      </c>
      <c r="P703" s="710">
        <f t="shared" si="182"/>
        <v>975.63822292645375</v>
      </c>
      <c r="Q703" s="710">
        <f t="shared" si="183"/>
        <v>965.35021369638139</v>
      </c>
      <c r="R703" s="710">
        <f t="shared" si="184"/>
        <v>957.95042669894781</v>
      </c>
      <c r="S703" s="710">
        <f t="shared" si="185"/>
        <v>953.47329880034124</v>
      </c>
      <c r="T703" s="710">
        <f t="shared" si="186"/>
        <v>951.93945074957333</v>
      </c>
    </row>
    <row r="704" spans="2:20">
      <c r="B704" s="580">
        <v>630</v>
      </c>
      <c r="C704" s="710">
        <f t="shared" si="171"/>
        <v>2.3874879451111353</v>
      </c>
      <c r="D704" s="710">
        <f t="shared" si="172"/>
        <v>1459.9056294480392</v>
      </c>
      <c r="E704" s="710">
        <f t="shared" si="173"/>
        <v>740.1433568028641</v>
      </c>
      <c r="F704" s="710">
        <f t="shared" si="174"/>
        <v>414.10076422567465</v>
      </c>
      <c r="G704" s="710">
        <f t="shared" si="175"/>
        <v>320.45620430537326</v>
      </c>
      <c r="H704" s="717">
        <f t="shared" si="176"/>
        <v>298.57271008588975</v>
      </c>
      <c r="I704" s="710">
        <f t="shared" si="177"/>
        <v>298.53124735006935</v>
      </c>
      <c r="J704" s="710">
        <f t="shared" si="178"/>
        <v>298.50207140111331</v>
      </c>
      <c r="K704" s="710">
        <f t="shared" si="179"/>
        <v>298.48472936997121</v>
      </c>
      <c r="L704" s="710">
        <f t="shared" si="180"/>
        <v>298.47895023567293</v>
      </c>
    </row>
    <row r="705" spans="2:12">
      <c r="B705" s="580">
        <v>631</v>
      </c>
      <c r="C705" s="710">
        <f t="shared" si="171"/>
        <v>2.3912776085160736</v>
      </c>
      <c r="D705" s="710">
        <f t="shared" si="172"/>
        <v>1459.9775047848736</v>
      </c>
      <c r="E705" s="710">
        <f t="shared" si="173"/>
        <v>740.60570542807454</v>
      </c>
      <c r="F705" s="710">
        <f t="shared" si="174"/>
        <v>414.37367136326543</v>
      </c>
      <c r="G705" s="710">
        <f t="shared" si="175"/>
        <v>320.54047398187174</v>
      </c>
      <c r="H705" s="717">
        <f t="shared" si="176"/>
        <v>298.57587998257509</v>
      </c>
      <c r="I705" s="710">
        <f t="shared" si="177"/>
        <v>298.53426089737656</v>
      </c>
      <c r="J705" s="710">
        <f t="shared" si="178"/>
        <v>298.50497387444142</v>
      </c>
      <c r="K705" s="710">
        <f t="shared" si="179"/>
        <v>298.48756537071188</v>
      </c>
      <c r="L705" s="710">
        <f t="shared" si="180"/>
        <v>298.48176395650427</v>
      </c>
    </row>
    <row r="706" spans="2:12">
      <c r="B706" s="580">
        <v>632</v>
      </c>
      <c r="C706" s="710">
        <f t="shared" si="171"/>
        <v>2.395067271921012</v>
      </c>
      <c r="D706" s="710">
        <f t="shared" si="172"/>
        <v>1460.0492631264865</v>
      </c>
      <c r="E706" s="710">
        <f t="shared" si="173"/>
        <v>741.06737305405386</v>
      </c>
      <c r="F706" s="710">
        <f t="shared" si="174"/>
        <v>414.64657944503193</v>
      </c>
      <c r="G706" s="710">
        <f t="shared" si="175"/>
        <v>320.6248699408539</v>
      </c>
      <c r="H706" s="717">
        <f t="shared" si="176"/>
        <v>298.57906121253905</v>
      </c>
      <c r="I706" s="710">
        <f t="shared" si="177"/>
        <v>298.53728554925965</v>
      </c>
      <c r="J706" s="710">
        <f t="shared" si="178"/>
        <v>298.50788728703344</v>
      </c>
      <c r="K706" s="710">
        <f t="shared" si="179"/>
        <v>298.4904122104723</v>
      </c>
      <c r="L706" s="710">
        <f t="shared" si="180"/>
        <v>298.48458848218257</v>
      </c>
    </row>
    <row r="707" spans="2:12">
      <c r="B707" s="580">
        <v>633</v>
      </c>
      <c r="C707" s="710">
        <f t="shared" si="171"/>
        <v>2.3988569353259503</v>
      </c>
      <c r="D707" s="710">
        <f t="shared" si="172"/>
        <v>1460.1209048314536</v>
      </c>
      <c r="E707" s="710">
        <f t="shared" si="173"/>
        <v>741.52836114392949</v>
      </c>
      <c r="F707" s="710">
        <f t="shared" si="174"/>
        <v>414.91948781734766</v>
      </c>
      <c r="G707" s="710">
        <f t="shared" si="175"/>
        <v>320.70939190014803</v>
      </c>
      <c r="H707" s="717">
        <f t="shared" si="176"/>
        <v>298.58225379075196</v>
      </c>
      <c r="I707" s="710">
        <f t="shared" si="177"/>
        <v>298.54032132126628</v>
      </c>
      <c r="J707" s="710">
        <f t="shared" si="178"/>
        <v>298.51081165484834</v>
      </c>
      <c r="K707" s="710">
        <f t="shared" si="179"/>
        <v>298.49326990545768</v>
      </c>
      <c r="L707" s="710">
        <f t="shared" si="180"/>
        <v>298.48742382899371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2" tint="-0.249977111117893"/>
  </sheetPr>
  <dimension ref="A2:M84"/>
  <sheetViews>
    <sheetView zoomScale="85" zoomScaleNormal="85" workbookViewId="0">
      <selection activeCell="R44" sqref="R44"/>
    </sheetView>
  </sheetViews>
  <sheetFormatPr baseColWidth="10" defaultColWidth="11.42578125" defaultRowHeight="12.75"/>
  <cols>
    <col min="1" max="1" width="2.5703125" customWidth="1"/>
    <col min="3" max="5" width="12" bestFit="1" customWidth="1"/>
    <col min="6" max="6" width="12.85546875" customWidth="1"/>
    <col min="7" max="7" width="12.5703125" customWidth="1"/>
    <col min="8" max="8" width="13.5703125" customWidth="1"/>
    <col min="9" max="9" width="15.140625" customWidth="1"/>
    <col min="10" max="10" width="11.42578125" customWidth="1"/>
  </cols>
  <sheetData>
    <row r="2" spans="2:9">
      <c r="B2" s="718" t="s">
        <v>1107</v>
      </c>
      <c r="F2" t="s">
        <v>1153</v>
      </c>
      <c r="I2" t="s">
        <v>1161</v>
      </c>
    </row>
    <row r="3" spans="2:9">
      <c r="F3" t="s">
        <v>1160</v>
      </c>
      <c r="I3" t="s">
        <v>1162</v>
      </c>
    </row>
    <row r="4" spans="2:9">
      <c r="B4" s="781" t="s">
        <v>1108</v>
      </c>
      <c r="I4" t="s">
        <v>1163</v>
      </c>
    </row>
    <row r="5" spans="2:9">
      <c r="B5" s="781" t="s">
        <v>1109</v>
      </c>
      <c r="H5" t="s">
        <v>1165</v>
      </c>
      <c r="I5" t="s">
        <v>1164</v>
      </c>
    </row>
    <row r="6" spans="2:9">
      <c r="B6" s="781" t="s">
        <v>1110</v>
      </c>
      <c r="C6">
        <v>1750</v>
      </c>
      <c r="D6" s="781" t="s">
        <v>1111</v>
      </c>
      <c r="E6">
        <f>pmax*((PI()*('First iteration &amp; Mechanical'!M61)^2)/4)</f>
        <v>15757.916764901129</v>
      </c>
      <c r="H6" t="s">
        <v>1167</v>
      </c>
      <c r="I6" t="s">
        <v>1166</v>
      </c>
    </row>
    <row r="7" spans="2:9">
      <c r="B7" s="781" t="s">
        <v>1110</v>
      </c>
      <c r="C7">
        <v>1750</v>
      </c>
      <c r="D7" s="781" t="s">
        <v>1112</v>
      </c>
      <c r="E7" s="803">
        <f>pmax*((PI()*('First iteration &amp; Mechanical'!P61)^2)/4)</f>
        <v>12308.074623036769</v>
      </c>
      <c r="H7" t="s">
        <v>1169</v>
      </c>
      <c r="I7" t="s">
        <v>1168</v>
      </c>
    </row>
    <row r="8" spans="2:9">
      <c r="F8" s="781"/>
    </row>
    <row r="9" spans="2:9">
      <c r="B9" s="781" t="s">
        <v>1113</v>
      </c>
    </row>
    <row r="10" spans="2:9">
      <c r="B10" s="781" t="s">
        <v>1114</v>
      </c>
      <c r="C10">
        <v>1750</v>
      </c>
      <c r="E10" s="803">
        <f>fmax</f>
        <v>1409.8420723010747</v>
      </c>
    </row>
    <row r="12" spans="2:9">
      <c r="B12" s="781" t="s">
        <v>1115</v>
      </c>
    </row>
    <row r="13" spans="2:9">
      <c r="B13" s="781" t="s">
        <v>1116</v>
      </c>
      <c r="C13">
        <v>1.5</v>
      </c>
    </row>
    <row r="15" spans="2:9">
      <c r="B15" s="781" t="s">
        <v>1117</v>
      </c>
      <c r="G15">
        <f>C37</f>
        <v>15</v>
      </c>
      <c r="I15">
        <v>3</v>
      </c>
    </row>
    <row r="16" spans="2:9">
      <c r="B16" s="781" t="s">
        <v>1118</v>
      </c>
      <c r="D16" s="781" t="str">
        <f>"M" &amp;C17</f>
        <v>M4</v>
      </c>
      <c r="I16">
        <v>4</v>
      </c>
    </row>
    <row r="17" spans="2:13">
      <c r="B17" s="781" t="s">
        <v>1135</v>
      </c>
      <c r="C17" s="803">
        <v>4</v>
      </c>
      <c r="D17" s="781" t="s">
        <v>2</v>
      </c>
      <c r="I17">
        <v>5</v>
      </c>
    </row>
    <row r="18" spans="2:13">
      <c r="B18" s="781" t="s">
        <v>1139</v>
      </c>
      <c r="D18" s="781" t="str">
        <f>'First iteration &amp; Mechanical'!L58</f>
        <v>ASTM A53 grade B</v>
      </c>
      <c r="I18">
        <v>6</v>
      </c>
    </row>
    <row r="19" spans="2:13">
      <c r="B19" s="781" t="s">
        <v>824</v>
      </c>
      <c r="C19">
        <f>'First iteration &amp; Mechanical'!M66</f>
        <v>240</v>
      </c>
      <c r="D19" s="781" t="s">
        <v>87</v>
      </c>
      <c r="I19">
        <v>7</v>
      </c>
    </row>
    <row r="20" spans="2:13">
      <c r="B20" s="781" t="s">
        <v>825</v>
      </c>
      <c r="C20">
        <f>'First iteration &amp; Mechanical'!M67</f>
        <v>415</v>
      </c>
      <c r="D20" s="781" t="s">
        <v>87</v>
      </c>
      <c r="I20">
        <v>8</v>
      </c>
    </row>
    <row r="21" spans="2:13">
      <c r="B21" s="781" t="s">
        <v>67</v>
      </c>
      <c r="C21">
        <f>'First iteration &amp; Mechanical'!M68</f>
        <v>200000</v>
      </c>
      <c r="D21" s="781" t="s">
        <v>87</v>
      </c>
      <c r="I21">
        <v>10</v>
      </c>
    </row>
    <row r="22" spans="2:13">
      <c r="B22" s="204" t="s">
        <v>1042</v>
      </c>
      <c r="C22">
        <f>'First iteration &amp; Mechanical'!M69</f>
        <v>0.28999999999999998</v>
      </c>
      <c r="D22" s="781" t="s">
        <v>64</v>
      </c>
    </row>
    <row r="23" spans="2:13">
      <c r="B23" s="781" t="s">
        <v>1138</v>
      </c>
      <c r="C23">
        <f>'First iteration &amp; Mechanical'!M62</f>
        <v>1.8</v>
      </c>
      <c r="D23" s="781" t="s">
        <v>2</v>
      </c>
      <c r="I23" s="781" t="s">
        <v>1202</v>
      </c>
    </row>
    <row r="24" spans="2:13">
      <c r="B24" s="781" t="s">
        <v>1119</v>
      </c>
      <c r="D24" s="781" t="str">
        <f>C25 &amp;"."&amp; C26</f>
        <v>8.8</v>
      </c>
      <c r="E24" s="781" t="s">
        <v>695</v>
      </c>
      <c r="F24" s="781" t="s">
        <v>1158</v>
      </c>
      <c r="G24" s="781" t="s">
        <v>1156</v>
      </c>
      <c r="I24" s="781" t="s">
        <v>1194</v>
      </c>
      <c r="J24" s="803" t="s">
        <v>1250</v>
      </c>
    </row>
    <row r="25" spans="2:13">
      <c r="B25" s="781" t="s">
        <v>1154</v>
      </c>
      <c r="C25">
        <v>8</v>
      </c>
      <c r="D25" s="781"/>
      <c r="I25" s="781" t="s">
        <v>824</v>
      </c>
      <c r="J25">
        <v>130000</v>
      </c>
      <c r="K25" s="781" t="s">
        <v>189</v>
      </c>
      <c r="L25">
        <f>VLOOKUP(J24,B76:D81,2,FALSE)</f>
        <v>620</v>
      </c>
      <c r="M25" s="781" t="s">
        <v>87</v>
      </c>
    </row>
    <row r="26" spans="2:13">
      <c r="B26" s="781" t="s">
        <v>1155</v>
      </c>
      <c r="C26">
        <v>8</v>
      </c>
      <c r="D26" s="781"/>
      <c r="I26" s="781" t="s">
        <v>825</v>
      </c>
      <c r="J26">
        <v>150000</v>
      </c>
      <c r="K26" s="781" t="s">
        <v>189</v>
      </c>
      <c r="L26">
        <f>VLOOKUP(J24,B76:D81,3,FALSE)</f>
        <v>830</v>
      </c>
      <c r="M26" s="781" t="s">
        <v>87</v>
      </c>
    </row>
    <row r="27" spans="2:13">
      <c r="B27" s="781" t="s">
        <v>824</v>
      </c>
      <c r="C27">
        <f>C28*(C26/10)</f>
        <v>640</v>
      </c>
      <c r="D27" s="781" t="s">
        <v>87</v>
      </c>
      <c r="I27" s="781" t="s">
        <v>67</v>
      </c>
      <c r="K27" s="781" t="s">
        <v>826</v>
      </c>
      <c r="M27" s="781" t="s">
        <v>1195</v>
      </c>
    </row>
    <row r="28" spans="2:13">
      <c r="B28" s="781" t="s">
        <v>825</v>
      </c>
      <c r="C28">
        <f>C25*100</f>
        <v>800</v>
      </c>
      <c r="D28" s="781" t="s">
        <v>87</v>
      </c>
      <c r="I28" s="781" t="s">
        <v>1042</v>
      </c>
      <c r="J28">
        <v>0.28999999999999998</v>
      </c>
    </row>
    <row r="29" spans="2:13">
      <c r="B29" s="781" t="s">
        <v>67</v>
      </c>
      <c r="C29">
        <v>200000</v>
      </c>
      <c r="D29" s="781" t="s">
        <v>87</v>
      </c>
      <c r="I29" s="781" t="s">
        <v>1120</v>
      </c>
      <c r="J29" s="781" t="s">
        <v>1157</v>
      </c>
    </row>
    <row r="30" spans="2:13">
      <c r="B30" s="204" t="s">
        <v>1042</v>
      </c>
      <c r="C30">
        <v>0.28999999999999998</v>
      </c>
      <c r="D30" s="781" t="s">
        <v>64</v>
      </c>
      <c r="I30" s="781" t="s">
        <v>1121</v>
      </c>
      <c r="K30">
        <f>J62</f>
        <v>2.6968031773498606</v>
      </c>
    </row>
    <row r="31" spans="2:13">
      <c r="B31" s="781" t="s">
        <v>1120</v>
      </c>
      <c r="C31" s="781" t="s">
        <v>1157</v>
      </c>
    </row>
    <row r="32" spans="2:13">
      <c r="B32" s="781" t="s">
        <v>1159</v>
      </c>
      <c r="C32" s="781">
        <v>0.5</v>
      </c>
      <c r="D32" s="781" t="s">
        <v>2</v>
      </c>
    </row>
    <row r="33" spans="2:7">
      <c r="B33" s="781" t="s">
        <v>1121</v>
      </c>
      <c r="D33">
        <f>Sf_shearFailureBolts</f>
        <v>2.599328363710709</v>
      </c>
    </row>
    <row r="34" spans="2:7">
      <c r="F34">
        <f>4.48+3.05</f>
        <v>7.53</v>
      </c>
    </row>
    <row r="35" spans="2:7">
      <c r="B35" s="781" t="s">
        <v>1122</v>
      </c>
      <c r="F35">
        <f>18.51-F34</f>
        <v>10.98</v>
      </c>
      <c r="G35" s="781" t="s">
        <v>1203</v>
      </c>
    </row>
    <row r="36" spans="2:7">
      <c r="B36" s="781" t="s">
        <v>1125</v>
      </c>
      <c r="C36">
        <f>(E6*C13)/C37</f>
        <v>1575.7916764901129</v>
      </c>
      <c r="D36" s="781" t="s">
        <v>1111</v>
      </c>
    </row>
    <row r="37" spans="2:7">
      <c r="B37" s="781" t="s">
        <v>1123</v>
      </c>
      <c r="C37" s="803">
        <v>15</v>
      </c>
    </row>
    <row r="38" spans="2:7">
      <c r="B38" s="781" t="s">
        <v>1124</v>
      </c>
    </row>
    <row r="39" spans="2:7">
      <c r="B39" s="781" t="s">
        <v>1125</v>
      </c>
      <c r="C39">
        <f>(E7*C13)/C40</f>
        <v>2307.7639918193945</v>
      </c>
      <c r="D39" s="781" t="s">
        <v>1112</v>
      </c>
    </row>
    <row r="40" spans="2:7">
      <c r="B40" s="781" t="s">
        <v>1123</v>
      </c>
      <c r="C40">
        <v>8</v>
      </c>
    </row>
    <row r="42" spans="2:7">
      <c r="B42" s="415" t="s">
        <v>1126</v>
      </c>
    </row>
    <row r="43" spans="2:7">
      <c r="B43" s="781" t="s">
        <v>1127</v>
      </c>
    </row>
    <row r="44" spans="2:7">
      <c r="B44" t="s">
        <v>1128</v>
      </c>
    </row>
    <row r="45" spans="2:7">
      <c r="B45" s="781" t="s">
        <v>1129</v>
      </c>
    </row>
    <row r="46" spans="2:7">
      <c r="B46" s="781" t="s">
        <v>1130</v>
      </c>
    </row>
    <row r="47" spans="2:7">
      <c r="B47" s="781" t="s">
        <v>1131</v>
      </c>
    </row>
    <row r="48" spans="2:7">
      <c r="B48" s="781" t="s">
        <v>1132</v>
      </c>
    </row>
    <row r="50" spans="1:11">
      <c r="A50" s="810"/>
      <c r="B50" s="781" t="s">
        <v>1140</v>
      </c>
    </row>
    <row r="51" spans="1:11">
      <c r="A51" s="810"/>
      <c r="B51" s="781" t="s">
        <v>1125</v>
      </c>
      <c r="C51">
        <f>C52*C19*(C55-C54)*C23</f>
        <v>3347.9712787151188</v>
      </c>
    </row>
    <row r="52" spans="1:11">
      <c r="A52" s="810"/>
      <c r="B52" s="781" t="s">
        <v>1133</v>
      </c>
      <c r="C52" s="10">
        <f>IF(C56&lt;0.3,(1-0.9+(3*C53*C56)),1)</f>
        <v>1</v>
      </c>
    </row>
    <row r="53" spans="1:11">
      <c r="A53" s="810"/>
      <c r="B53" s="781" t="s">
        <v>1134</v>
      </c>
      <c r="C53" s="784">
        <f>1/C37</f>
        <v>6.6666666666666666E-2</v>
      </c>
    </row>
    <row r="54" spans="1:11">
      <c r="A54" s="810"/>
      <c r="B54" s="781" t="s">
        <v>1135</v>
      </c>
      <c r="C54" s="10">
        <f>C17</f>
        <v>4</v>
      </c>
      <c r="D54" s="781" t="s">
        <v>2</v>
      </c>
    </row>
    <row r="55" spans="1:11">
      <c r="A55" s="810"/>
      <c r="B55" s="781" t="s">
        <v>1136</v>
      </c>
      <c r="C55" s="10">
        <f>(PI()*'First iteration &amp; Mechanical'!M60)/C37</f>
        <v>11.749933515544257</v>
      </c>
      <c r="D55" s="781" t="s">
        <v>2</v>
      </c>
    </row>
    <row r="56" spans="1:11">
      <c r="A56" s="810"/>
      <c r="B56" s="781" t="s">
        <v>1137</v>
      </c>
      <c r="C56" s="10">
        <f>C54/C55</f>
        <v>0.3404274581390872</v>
      </c>
    </row>
    <row r="57" spans="1:11">
      <c r="A57" s="810"/>
      <c r="B57" s="808" t="s">
        <v>1116</v>
      </c>
      <c r="C57" s="417">
        <f>C51/C36</f>
        <v>2.1246281019660693</v>
      </c>
    </row>
    <row r="59" spans="1:11">
      <c r="A59" s="810"/>
      <c r="B59" s="781" t="s">
        <v>1132</v>
      </c>
      <c r="I59" s="781" t="s">
        <v>1196</v>
      </c>
    </row>
    <row r="60" spans="1:11">
      <c r="A60" s="810"/>
      <c r="B60" s="781" t="s">
        <v>1125</v>
      </c>
      <c r="C60">
        <f>0.32*C28*C17^2</f>
        <v>4096</v>
      </c>
      <c r="I60" s="781" t="s">
        <v>1125</v>
      </c>
      <c r="J60">
        <f>0.32*L26*C17^2</f>
        <v>4249.6000000000004</v>
      </c>
    </row>
    <row r="61" spans="1:11">
      <c r="A61" s="810"/>
      <c r="B61" s="781" t="s">
        <v>1261</v>
      </c>
      <c r="C61">
        <f>0.32*C27*C17^2</f>
        <v>3276.8</v>
      </c>
      <c r="I61" s="781" t="s">
        <v>1198</v>
      </c>
      <c r="J61">
        <f>0.32*L25*C17^2</f>
        <v>3174.4</v>
      </c>
    </row>
    <row r="62" spans="1:11">
      <c r="A62" s="810"/>
      <c r="B62" s="808" t="s">
        <v>1116</v>
      </c>
      <c r="C62" s="417">
        <f>C60/C36</f>
        <v>2.599328363710709</v>
      </c>
      <c r="D62" s="718" t="s">
        <v>1144</v>
      </c>
      <c r="I62" s="808" t="s">
        <v>1116</v>
      </c>
      <c r="J62" s="417">
        <f>J60/C36</f>
        <v>2.6968031773498606</v>
      </c>
      <c r="K62" s="718" t="s">
        <v>1144</v>
      </c>
    </row>
    <row r="63" spans="1:11">
      <c r="A63" s="810"/>
      <c r="B63" s="808" t="s">
        <v>1197</v>
      </c>
      <c r="C63" s="417">
        <f>C61/C36</f>
        <v>2.0794626909685672</v>
      </c>
      <c r="I63" s="808" t="s">
        <v>1197</v>
      </c>
      <c r="J63" s="417">
        <f>J61/C36</f>
        <v>2.0144794818757994</v>
      </c>
      <c r="K63" s="781" t="str">
        <f>"Sf of case is " &amp; 'First iteration &amp; Mechanical'!M63</f>
        <v>Sf of case is 2</v>
      </c>
    </row>
    <row r="65" spans="1:10">
      <c r="A65" s="810"/>
      <c r="B65" s="781" t="s">
        <v>1141</v>
      </c>
    </row>
    <row r="66" spans="1:10">
      <c r="A66" s="810"/>
      <c r="B66" s="781" t="s">
        <v>1125</v>
      </c>
      <c r="C66" s="10">
        <f>MAX(C60,C51)</f>
        <v>4096</v>
      </c>
      <c r="D66" s="781" t="s">
        <v>1241</v>
      </c>
    </row>
    <row r="67" spans="1:10">
      <c r="A67" s="810"/>
      <c r="B67" s="808" t="s">
        <v>1143</v>
      </c>
      <c r="C67" s="809">
        <f>(C66*SQRT(3))/(2*C23*C19)</f>
        <v>8.2112038284746767</v>
      </c>
      <c r="D67" s="781" t="s">
        <v>2</v>
      </c>
      <c r="E67">
        <f>C67*1.2</f>
        <v>9.8534445941696109</v>
      </c>
    </row>
    <row r="68" spans="1:10">
      <c r="A68" s="810"/>
      <c r="B68" s="781" t="s">
        <v>1135</v>
      </c>
      <c r="C68" s="10">
        <f>C54</f>
        <v>4</v>
      </c>
      <c r="D68" s="781" t="s">
        <v>2</v>
      </c>
    </row>
    <row r="69" spans="1:10">
      <c r="A69" s="810"/>
      <c r="B69" s="781" t="s">
        <v>1142</v>
      </c>
      <c r="C69">
        <f>C67/C68</f>
        <v>2.0528009571186692</v>
      </c>
    </row>
    <row r="70" spans="1:10">
      <c r="B70" s="781"/>
    </row>
    <row r="71" spans="1:10">
      <c r="B71" s="781"/>
    </row>
    <row r="72" spans="1:10">
      <c r="B72" s="781"/>
    </row>
    <row r="73" spans="1:10">
      <c r="B73" s="781"/>
    </row>
    <row r="75" spans="1:10" ht="63.75">
      <c r="B75" s="805" t="s">
        <v>1242</v>
      </c>
      <c r="C75" s="805" t="s">
        <v>1243</v>
      </c>
      <c r="D75" s="805" t="s">
        <v>1244</v>
      </c>
      <c r="E75" s="805" t="s">
        <v>1245</v>
      </c>
      <c r="G75" s="805" t="s">
        <v>1257</v>
      </c>
      <c r="H75" s="805" t="s">
        <v>1258</v>
      </c>
      <c r="I75" s="805" t="s">
        <v>1259</v>
      </c>
      <c r="J75" s="805" t="s">
        <v>1260</v>
      </c>
    </row>
    <row r="76" spans="1:10" ht="63.75">
      <c r="B76" s="806" t="s">
        <v>1246</v>
      </c>
      <c r="C76" s="807">
        <v>240</v>
      </c>
      <c r="D76" s="807">
        <v>330</v>
      </c>
      <c r="E76" s="807" t="s">
        <v>1247</v>
      </c>
      <c r="G76" s="806">
        <v>4.5999999999999996</v>
      </c>
      <c r="H76" s="807">
        <v>400</v>
      </c>
      <c r="I76" s="807">
        <v>240</v>
      </c>
      <c r="J76" s="807">
        <v>0.6</v>
      </c>
    </row>
    <row r="77" spans="1:10" ht="51">
      <c r="B77" s="806" t="s">
        <v>1248</v>
      </c>
      <c r="C77" s="807">
        <v>310</v>
      </c>
      <c r="D77" s="807">
        <v>400</v>
      </c>
      <c r="E77" s="807" t="s">
        <v>1249</v>
      </c>
      <c r="G77" s="806">
        <v>4.8</v>
      </c>
      <c r="H77" s="807">
        <v>400</v>
      </c>
      <c r="I77" s="807">
        <v>320</v>
      </c>
      <c r="J77" s="807">
        <v>0.8</v>
      </c>
    </row>
    <row r="78" spans="1:10" ht="89.25">
      <c r="B78" s="806" t="s">
        <v>1250</v>
      </c>
      <c r="C78" s="807">
        <v>620</v>
      </c>
      <c r="D78" s="807">
        <v>830</v>
      </c>
      <c r="E78" s="807" t="s">
        <v>1251</v>
      </c>
      <c r="G78" s="806">
        <v>5.6</v>
      </c>
      <c r="H78" s="807">
        <v>500</v>
      </c>
      <c r="I78" s="807">
        <v>300</v>
      </c>
      <c r="J78" s="807">
        <v>0.6</v>
      </c>
    </row>
    <row r="79" spans="1:10" ht="76.5">
      <c r="B79" s="806" t="s">
        <v>1252</v>
      </c>
      <c r="C79" s="807">
        <v>830</v>
      </c>
      <c r="D79" s="807">
        <v>1040</v>
      </c>
      <c r="E79" s="807" t="s">
        <v>1253</v>
      </c>
      <c r="G79" s="806">
        <v>5.8</v>
      </c>
      <c r="H79" s="807">
        <v>500</v>
      </c>
      <c r="I79" s="807">
        <v>400</v>
      </c>
      <c r="J79" s="807">
        <v>0.8</v>
      </c>
    </row>
    <row r="80" spans="1:10" ht="63.75">
      <c r="B80" s="806" t="s">
        <v>1254</v>
      </c>
      <c r="C80" s="807">
        <v>970</v>
      </c>
      <c r="D80" s="807">
        <v>1200</v>
      </c>
      <c r="E80" s="807" t="s">
        <v>1255</v>
      </c>
      <c r="G80" s="806">
        <v>6.8</v>
      </c>
      <c r="H80" s="807">
        <v>600</v>
      </c>
      <c r="I80" s="807">
        <v>480</v>
      </c>
      <c r="J80" s="807">
        <v>0.8</v>
      </c>
    </row>
    <row r="81" spans="2:10" ht="76.5">
      <c r="B81" s="806" t="s">
        <v>1266</v>
      </c>
      <c r="C81" s="807">
        <v>1030</v>
      </c>
      <c r="D81" s="807">
        <v>1240</v>
      </c>
      <c r="E81" s="807" t="s">
        <v>1256</v>
      </c>
      <c r="G81" s="806">
        <v>8.8000000000000007</v>
      </c>
      <c r="H81" s="807">
        <v>800</v>
      </c>
      <c r="I81" s="807">
        <v>640</v>
      </c>
      <c r="J81" s="807">
        <v>0.8</v>
      </c>
    </row>
    <row r="82" spans="2:10">
      <c r="G82" s="806">
        <v>9.8000000000000007</v>
      </c>
      <c r="H82" s="807">
        <v>900</v>
      </c>
      <c r="I82" s="807">
        <v>720</v>
      </c>
      <c r="J82" s="807">
        <v>0.8</v>
      </c>
    </row>
    <row r="83" spans="2:10">
      <c r="G83" s="806">
        <v>10.9</v>
      </c>
      <c r="H83" s="807">
        <v>1000</v>
      </c>
      <c r="I83" s="807">
        <v>900</v>
      </c>
      <c r="J83" s="807">
        <v>0.9</v>
      </c>
    </row>
    <row r="84" spans="2:10">
      <c r="G84" s="806">
        <v>12.9</v>
      </c>
      <c r="H84" s="807">
        <v>1200</v>
      </c>
      <c r="I84" s="807">
        <v>1080</v>
      </c>
      <c r="J84" s="807">
        <v>0.9</v>
      </c>
    </row>
  </sheetData>
  <scenarios current="0" show="0">
    <scenario name="Sf tensile Higher than shear" locked="1" count="2" user="Leonardo Valadez Ortiz" comment="Created by Leonardo Valadez Ortiz on 26/9/2025">
      <inputCells r="C37" val="16"/>
      <inputCells r="J24" val="Grade 5"/>
    </scenario>
  </scenarios>
  <dataValidations count="2">
    <dataValidation type="list" allowBlank="1" showInputMessage="1" showErrorMessage="1" sqref="J24" xr:uid="{00000000-0002-0000-0400-000000000000}">
      <formula1>$B$76:$B$81</formula1>
    </dataValidation>
    <dataValidation type="list" allowBlank="1" showInputMessage="1" showErrorMessage="1" sqref="C17" xr:uid="{00000000-0002-0000-0400-000001000000}">
      <formula1>$I$15:$I$21</formula1>
    </dataValidation>
  </dataValidations>
  <pageMargins left="0.7" right="0.7" top="0.75" bottom="0.75" header="0.3" footer="0.3"/>
  <cellWatches>
    <cellWatch r="J62"/>
    <cellWatch r="C68"/>
    <cellWatch r="J63"/>
    <cellWatch r="C67"/>
    <cellWatch r="C57"/>
  </cellWatches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theme="1"/>
  </sheetPr>
  <dimension ref="A1:X207"/>
  <sheetViews>
    <sheetView topLeftCell="A10" zoomScale="85" zoomScaleNormal="85" workbookViewId="0">
      <selection activeCell="M19" sqref="M19"/>
    </sheetView>
  </sheetViews>
  <sheetFormatPr baseColWidth="10" defaultColWidth="8.85546875" defaultRowHeight="12.75"/>
  <cols>
    <col min="1" max="1" width="6.28515625" customWidth="1"/>
    <col min="2" max="2" width="12.7109375" customWidth="1"/>
    <col min="3" max="4" width="8.85546875" customWidth="1"/>
    <col min="5" max="5" width="13.140625" bestFit="1" customWidth="1"/>
    <col min="6" max="6" width="12.42578125" bestFit="1" customWidth="1"/>
    <col min="7" max="7" width="6.28515625" customWidth="1"/>
    <col min="8" max="8" width="5.42578125" customWidth="1"/>
    <col min="9" max="9" width="11.85546875" bestFit="1" customWidth="1"/>
    <col min="10" max="10" width="8.85546875" customWidth="1"/>
    <col min="11" max="11" width="14.140625" customWidth="1"/>
    <col min="12" max="12" width="27.85546875" customWidth="1"/>
    <col min="13" max="13" width="12.5703125" bestFit="1" customWidth="1"/>
    <col min="14" max="14" width="8.28515625" customWidth="1"/>
    <col min="15" max="15" width="17.28515625" customWidth="1"/>
    <col min="16" max="16" width="10" customWidth="1"/>
    <col min="17" max="17" width="10.85546875" customWidth="1"/>
    <col min="18" max="18" width="17" customWidth="1"/>
    <col min="19" max="19" width="12.7109375" customWidth="1"/>
    <col min="20" max="20" width="10.42578125" customWidth="1"/>
    <col min="21" max="21" width="10.28515625" customWidth="1"/>
    <col min="22" max="22" width="8.85546875" bestFit="1" customWidth="1"/>
    <col min="24" max="24" width="8.85546875" bestFit="1" customWidth="1"/>
  </cols>
  <sheetData>
    <row r="1" spans="1:21" ht="13.5" thickBot="1">
      <c r="E1" t="s">
        <v>687</v>
      </c>
      <c r="F1" t="str">
        <f>F3&amp; " MPa MEOP"</f>
        <v>5 MPa MEOP</v>
      </c>
    </row>
    <row r="2" spans="1:21">
      <c r="B2" t="s">
        <v>651</v>
      </c>
      <c r="C2">
        <f>etanoz</f>
        <v>0.8</v>
      </c>
      <c r="E2" t="s">
        <v>650</v>
      </c>
      <c r="F2">
        <v>0.105</v>
      </c>
      <c r="G2" t="s">
        <v>87</v>
      </c>
      <c r="I2" s="426" t="s">
        <v>653</v>
      </c>
      <c r="J2" s="418"/>
      <c r="K2" s="418"/>
      <c r="L2" s="418"/>
      <c r="M2" s="419"/>
      <c r="U2" s="718" t="s">
        <v>1016</v>
      </c>
    </row>
    <row r="3" spans="1:21">
      <c r="B3" t="s">
        <v>635</v>
      </c>
      <c r="C3">
        <v>1.4999999999999999E-2</v>
      </c>
      <c r="E3" t="s">
        <v>201</v>
      </c>
      <c r="F3">
        <v>5</v>
      </c>
      <c r="G3" t="s">
        <v>87</v>
      </c>
      <c r="I3" s="427" t="s">
        <v>660</v>
      </c>
      <c r="J3" s="421">
        <v>8.26</v>
      </c>
      <c r="K3" s="421" t="s">
        <v>654</v>
      </c>
      <c r="L3" s="421">
        <f>J3/1000</f>
        <v>8.26E-3</v>
      </c>
      <c r="M3" s="422" t="s">
        <v>659</v>
      </c>
      <c r="R3" s="8" t="s">
        <v>1020</v>
      </c>
      <c r="S3">
        <v>1.133</v>
      </c>
    </row>
    <row r="4" spans="1:21">
      <c r="B4" t="s">
        <v>110</v>
      </c>
      <c r="C4" t="s">
        <v>636</v>
      </c>
      <c r="E4" t="s">
        <v>652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1017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1.3409488804823602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1018</v>
      </c>
      <c r="S5" s="40">
        <f>M31</f>
        <v>180.48481883771723</v>
      </c>
    </row>
    <row r="6" spans="1:21">
      <c r="B6">
        <f t="shared" si="0"/>
        <v>1.0250000000000006</v>
      </c>
      <c r="C6">
        <f t="shared" ref="C6:C20" si="4">$C$2*SQRT(D6*E6*F6)</f>
        <v>1.3298220263542828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655</v>
      </c>
      <c r="J6" s="421">
        <v>1.889</v>
      </c>
      <c r="K6" s="421" t="s">
        <v>657</v>
      </c>
      <c r="L6" s="421">
        <f>J6*1000</f>
        <v>1889</v>
      </c>
      <c r="M6" s="422" t="s">
        <v>658</v>
      </c>
      <c r="R6" s="8" t="s">
        <v>651</v>
      </c>
      <c r="S6">
        <v>0.75</v>
      </c>
    </row>
    <row r="7" spans="1:21">
      <c r="B7">
        <f t="shared" si="0"/>
        <v>1.0400000000000005</v>
      </c>
      <c r="C7">
        <f t="shared" si="4"/>
        <v>1.3193497175161977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656</v>
      </c>
      <c r="J7" s="778">
        <f>J6*0.95</f>
        <v>1.7945499999999999</v>
      </c>
      <c r="K7" s="421" t="s">
        <v>657</v>
      </c>
      <c r="L7" s="421">
        <f>J7*1000</f>
        <v>1794.55</v>
      </c>
      <c r="M7" s="422" t="s">
        <v>658</v>
      </c>
      <c r="Q7" s="8" t="s">
        <v>1024</v>
      </c>
      <c r="R7" s="761" t="s">
        <v>636</v>
      </c>
      <c r="S7" s="761" t="s">
        <v>1019</v>
      </c>
      <c r="T7" s="8"/>
    </row>
    <row r="8" spans="1:21" ht="13.5" thickBot="1">
      <c r="B8">
        <f t="shared" si="0"/>
        <v>1.0550000000000004</v>
      </c>
      <c r="C8">
        <f t="shared" si="4"/>
        <v>1.3094855364257774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2">
        <v>1.063376165575729</v>
      </c>
      <c r="S8" s="761">
        <v>2</v>
      </c>
    </row>
    <row r="9" spans="1:21">
      <c r="B9">
        <f t="shared" si="0"/>
        <v>1.0700000000000003</v>
      </c>
      <c r="C9">
        <f t="shared" si="4"/>
        <v>1.3001871036455976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2">
        <v>1.1595531780339037</v>
      </c>
      <c r="S9" s="761">
        <v>4</v>
      </c>
    </row>
    <row r="10" spans="1:21">
      <c r="B10">
        <f t="shared" si="0"/>
        <v>1.0850000000000002</v>
      </c>
      <c r="C10">
        <f t="shared" si="4"/>
        <v>1.2914156625467725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2">
        <v>1.2090469316422143</v>
      </c>
      <c r="S10" s="761">
        <v>6</v>
      </c>
    </row>
    <row r="11" spans="1:21">
      <c r="B11">
        <v>1.1000000000000001</v>
      </c>
      <c r="C11">
        <f t="shared" si="4"/>
        <v>1.2831357130197014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1170</v>
      </c>
      <c r="J11" s="781" t="s">
        <v>1171</v>
      </c>
      <c r="L11" s="779"/>
      <c r="Q11">
        <v>170</v>
      </c>
      <c r="R11" s="762">
        <v>1.2416325526417351</v>
      </c>
      <c r="S11" s="761">
        <v>8</v>
      </c>
    </row>
    <row r="12" spans="1:21">
      <c r="B12">
        <f>B11+$C$3</f>
        <v>1.115</v>
      </c>
      <c r="C12">
        <f t="shared" si="4"/>
        <v>1.2753146876991046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2">
        <v>1.2656075616697078</v>
      </c>
      <c r="S12" s="761">
        <v>10</v>
      </c>
    </row>
    <row r="13" spans="1:21">
      <c r="A13" t="s">
        <v>649</v>
      </c>
      <c r="B13" s="417">
        <f>B12+$C$3+0.003</f>
        <v>1.1329999999999998</v>
      </c>
      <c r="C13">
        <f>$C$2*SQRT(D13*E13*F13)</f>
        <v>1.2664932788919496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665</v>
      </c>
      <c r="Q13">
        <v>168</v>
      </c>
      <c r="R13" s="762">
        <v>1.2844147909436945</v>
      </c>
      <c r="S13" s="761">
        <v>12</v>
      </c>
    </row>
    <row r="14" spans="1:21">
      <c r="B14">
        <f t="shared" ref="B14:B20" si="8">B13+$C$3</f>
        <v>1.1479999999999997</v>
      </c>
      <c r="C14">
        <f t="shared" si="4"/>
        <v>1.2595799142273405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662</v>
      </c>
      <c r="K14">
        <f>L6</f>
        <v>1889</v>
      </c>
      <c r="O14" t="s">
        <v>664</v>
      </c>
      <c r="P14" t="s">
        <v>661</v>
      </c>
      <c r="Q14">
        <v>169</v>
      </c>
      <c r="R14" s="762">
        <v>1.3065367967488921</v>
      </c>
      <c r="S14" s="761">
        <v>15</v>
      </c>
    </row>
    <row r="15" spans="1:21">
      <c r="B15">
        <f t="shared" si="8"/>
        <v>1.1629999999999996</v>
      </c>
      <c r="C15">
        <f t="shared" si="4"/>
        <v>1.253037825793804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1.2468439820415147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663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1.2409771008091315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1.2354174917411251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M18" s="786" t="s">
        <v>1240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1.2301469150515345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M19" s="804">
        <v>1175</v>
      </c>
      <c r="N19" s="781" t="s">
        <v>669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1.2251484547241724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  <c r="M20" s="151" t="s">
        <v>1239</v>
      </c>
    </row>
    <row r="21" spans="2:21">
      <c r="M21">
        <f>O22+O24</f>
        <v>6.6709999999999994</v>
      </c>
      <c r="N21">
        <f>100-(M21*100)/M22</f>
        <v>14.11098236127205</v>
      </c>
      <c r="O21" s="781" t="s">
        <v>1235</v>
      </c>
    </row>
    <row r="22" spans="2:21" ht="13.5" thickBot="1">
      <c r="B22" s="8" t="s">
        <v>1028</v>
      </c>
      <c r="D22" s="8" t="s">
        <v>1029</v>
      </c>
      <c r="F22" s="8" t="s">
        <v>1030</v>
      </c>
      <c r="L22" t="s">
        <v>667</v>
      </c>
      <c r="M22">
        <f>O22+O24+O26</f>
        <v>7.7669999999999995</v>
      </c>
      <c r="N22" t="s">
        <v>104</v>
      </c>
      <c r="O22">
        <v>4.3</v>
      </c>
      <c r="R22" s="781" t="s">
        <v>1093</v>
      </c>
      <c r="S22" s="781" t="s">
        <v>1094</v>
      </c>
    </row>
    <row r="23" spans="2:21" ht="13.5" thickBot="1">
      <c r="B23" s="8" t="s">
        <v>110</v>
      </c>
      <c r="C23" s="8" t="s">
        <v>636</v>
      </c>
      <c r="D23" s="8" t="s">
        <v>110</v>
      </c>
      <c r="E23" s="8" t="s">
        <v>636</v>
      </c>
      <c r="F23" t="s">
        <v>110</v>
      </c>
      <c r="G23" t="s">
        <v>636</v>
      </c>
      <c r="L23" t="s">
        <v>668</v>
      </c>
      <c r="M23">
        <v>15</v>
      </c>
      <c r="N23" t="s">
        <v>64</v>
      </c>
      <c r="O23" s="781" t="s">
        <v>1236</v>
      </c>
      <c r="P23" s="438" t="s">
        <v>681</v>
      </c>
      <c r="R23">
        <v>189</v>
      </c>
      <c r="S23" s="40">
        <f>T25-R23</f>
        <v>299</v>
      </c>
      <c r="T23" s="415"/>
    </row>
    <row r="24" spans="2:21" ht="13.5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39" t="s">
        <v>666</v>
      </c>
      <c r="M24" s="440">
        <f>M23*(9.81*M22)</f>
        <v>1142.9140500000001</v>
      </c>
      <c r="N24" t="s">
        <v>11</v>
      </c>
      <c r="O24">
        <v>2.371</v>
      </c>
      <c r="P24" s="8" t="s">
        <v>677</v>
      </c>
      <c r="R24">
        <v>2</v>
      </c>
      <c r="S24" s="8" t="s">
        <v>2</v>
      </c>
      <c r="T24" s="8" t="s">
        <v>678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1" t="s">
        <v>1201</v>
      </c>
      <c r="M25">
        <f>M24/9.81</f>
        <v>116.50500000000001</v>
      </c>
      <c r="N25" s="781" t="s">
        <v>104</v>
      </c>
      <c r="O25" s="781" t="s">
        <v>1237</v>
      </c>
      <c r="P25" s="433" t="s">
        <v>679</v>
      </c>
      <c r="Q25" s="434"/>
      <c r="R25" s="431">
        <f>((ROUNDUP(M48,0)+1)*R24)+(ROUNDUP(M48,0)*M37)</f>
        <v>487.98619696430399</v>
      </c>
      <c r="S25" s="8" t="s">
        <v>2</v>
      </c>
      <c r="T25" s="436">
        <f>ROUNDUP(R25,0)</f>
        <v>488</v>
      </c>
      <c r="U25" s="8" t="s">
        <v>2</v>
      </c>
    </row>
    <row r="26" spans="2:21" ht="13.5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640</v>
      </c>
      <c r="M26">
        <f>F3</f>
        <v>5</v>
      </c>
      <c r="N26" t="s">
        <v>87</v>
      </c>
      <c r="O26">
        <v>1.0960000000000001</v>
      </c>
      <c r="P26" s="796" t="s">
        <v>1222</v>
      </c>
      <c r="Q26" s="220"/>
      <c r="R26" s="432">
        <f>M35</f>
        <v>46.4</v>
      </c>
      <c r="S26" s="8" t="s">
        <v>2</v>
      </c>
      <c r="T26" s="437">
        <f>ROUNDUP(R26,0)</f>
        <v>47</v>
      </c>
      <c r="U26" s="8" t="s">
        <v>2</v>
      </c>
    </row>
    <row r="27" spans="2:21" ht="13.5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639</v>
      </c>
      <c r="M27">
        <v>1</v>
      </c>
      <c r="N27" t="s">
        <v>587</v>
      </c>
      <c r="O27" s="782">
        <f>O24/(O24+O26)</f>
        <v>0.68387655033169881</v>
      </c>
      <c r="P27" s="8" t="s">
        <v>676</v>
      </c>
      <c r="R27">
        <f>((PI()*R26^2)/4)*R25</f>
        <v>825150.90499706299</v>
      </c>
      <c r="S27" s="781" t="s">
        <v>1021</v>
      </c>
      <c r="T27" s="40"/>
    </row>
    <row r="28" spans="2:21" ht="13.5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4">
        <f>M27*M24</f>
        <v>1142.9140500000001</v>
      </c>
      <c r="N28" t="s">
        <v>669</v>
      </c>
      <c r="R28">
        <f>R27/10^9</f>
        <v>8.2515090499706294E-4</v>
      </c>
      <c r="S28" s="781" t="s">
        <v>1022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1015</v>
      </c>
      <c r="M29" s="760">
        <f>IF(M28&gt;160&amp;M28&lt;320,"H",IF(M28&gt;320&amp;M28&lt;640,"I",IF(M28&gt;640&amp;M28&lt;1280,"J",0)))</f>
        <v>0</v>
      </c>
      <c r="N29" s="788" t="s">
        <v>1205</v>
      </c>
      <c r="R29">
        <f>CONVERT(R28,"m^3","l")</f>
        <v>0.8251509049970629</v>
      </c>
      <c r="S29" s="781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654</v>
      </c>
      <c r="T30" s="718" t="s">
        <v>1068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1">
        <f>M24/(C13*F3)</f>
        <v>180.48481883771723</v>
      </c>
      <c r="N31" t="s">
        <v>670</v>
      </c>
      <c r="T31" s="781" t="s">
        <v>1067</v>
      </c>
    </row>
    <row r="32" spans="2:21" ht="13.5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799" t="s">
        <v>637</v>
      </c>
      <c r="M32" s="800">
        <f>SQRT((M31*4)/PI())</f>
        <v>15.159169125270138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648</v>
      </c>
      <c r="M33">
        <f>M31*M34</f>
        <v>38672.674721494564</v>
      </c>
      <c r="N33" s="781" t="s">
        <v>670</v>
      </c>
      <c r="T33" s="781" t="s">
        <v>1066</v>
      </c>
    </row>
    <row r="34" spans="2:22" ht="13.5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638</v>
      </c>
      <c r="M35" s="774">
        <v>46.4</v>
      </c>
      <c r="N35" t="s">
        <v>2</v>
      </c>
      <c r="T35" s="781" t="s">
        <v>1065</v>
      </c>
    </row>
    <row r="36" spans="2:22" ht="13.5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797" t="s">
        <v>641</v>
      </c>
      <c r="M36" s="798">
        <f>M35-2*M30*M27</f>
        <v>18.795398988101336</v>
      </c>
      <c r="N36" t="s">
        <v>2</v>
      </c>
      <c r="O36">
        <f>M35-2*M30*M27</f>
        <v>18.795398988101336</v>
      </c>
    </row>
    <row r="37" spans="2:22" ht="13.5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29" t="s">
        <v>642</v>
      </c>
      <c r="M37" s="775">
        <f>0.5*(3*M35+M36)</f>
        <v>78.997699494050664</v>
      </c>
      <c r="N37" t="s">
        <v>2</v>
      </c>
      <c r="O37">
        <f>3*M35</f>
        <v>139.19999999999999</v>
      </c>
      <c r="P37" s="438" t="s">
        <v>682</v>
      </c>
      <c r="R37" s="781" t="s">
        <v>1093</v>
      </c>
      <c r="S37" s="781" t="s">
        <v>1094</v>
      </c>
    </row>
    <row r="38" spans="2:22" ht="13.5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39" t="s">
        <v>1027</v>
      </c>
      <c r="M38" s="763">
        <f>M37/M35</f>
        <v>1.702536627026954</v>
      </c>
      <c r="N38" s="754">
        <f>(M37*2)/M35</f>
        <v>3.4050732540539079</v>
      </c>
      <c r="P38" s="8"/>
      <c r="R38">
        <v>189</v>
      </c>
      <c r="S38" s="40">
        <f>T40-R38</f>
        <v>236</v>
      </c>
      <c r="T38" s="8"/>
    </row>
    <row r="39" spans="2:22" ht="13.5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776</v>
      </c>
      <c r="M39">
        <v>0</v>
      </c>
      <c r="P39" s="8" t="s">
        <v>677</v>
      </c>
      <c r="R39">
        <v>5</v>
      </c>
      <c r="S39" s="8" t="s">
        <v>2</v>
      </c>
      <c r="T39" s="8" t="s">
        <v>678</v>
      </c>
    </row>
    <row r="40" spans="2:22">
      <c r="L40" t="s">
        <v>643</v>
      </c>
      <c r="M40" s="40">
        <f>0.5*PI()*(M35^2-M36^2)+PI()*M37*M36</f>
        <v>7491.5667815449906</v>
      </c>
      <c r="N40" t="s">
        <v>670</v>
      </c>
      <c r="P40" s="433" t="s">
        <v>679</v>
      </c>
      <c r="Q40" s="434"/>
      <c r="R40" s="431">
        <f>((ROUNDUP(M49,0)+1)*R39)+(ROUNDUP(M49,0)*M37)</f>
        <v>424.98849747025332</v>
      </c>
      <c r="S40" s="8" t="s">
        <v>2</v>
      </c>
      <c r="T40" s="802">
        <f>ROUNDUP(R40,0)</f>
        <v>425</v>
      </c>
      <c r="U40" s="8" t="s">
        <v>2</v>
      </c>
      <c r="V40" s="415"/>
    </row>
    <row r="41" spans="2:22" ht="13.5" thickBot="1">
      <c r="L41" t="s">
        <v>644</v>
      </c>
      <c r="M41" s="40">
        <f>0.5*PI()*(M35^2-M46^2)+PI()*M45*M46</f>
        <v>8389.2933721661811</v>
      </c>
      <c r="N41" t="s">
        <v>670</v>
      </c>
      <c r="P41" s="435" t="s">
        <v>680</v>
      </c>
      <c r="Q41" s="220"/>
      <c r="R41" s="432">
        <f>M35</f>
        <v>46.4</v>
      </c>
      <c r="S41" s="8" t="s">
        <v>2</v>
      </c>
      <c r="T41" s="437">
        <f>ROUNDUP(R41,0)</f>
        <v>47</v>
      </c>
      <c r="U41" s="8" t="s">
        <v>2</v>
      </c>
    </row>
    <row r="42" spans="2:22">
      <c r="L42" s="8" t="s">
        <v>775</v>
      </c>
      <c r="M42" s="40">
        <f>PI()*M35*(M37-2*M27)</f>
        <v>11223.946888225439</v>
      </c>
      <c r="N42" t="s">
        <v>670</v>
      </c>
      <c r="P42" s="8" t="s">
        <v>676</v>
      </c>
      <c r="R42">
        <f>((PI()*R41^2)/4)*R40</f>
        <v>718626.15271180228</v>
      </c>
      <c r="S42" s="8" t="s">
        <v>670</v>
      </c>
      <c r="T42" s="40"/>
    </row>
    <row r="43" spans="2:22">
      <c r="L43" s="790" t="s">
        <v>638</v>
      </c>
      <c r="M43" s="104">
        <f>M35/25.4</f>
        <v>1.8267716535433072</v>
      </c>
      <c r="N43" s="790" t="s">
        <v>1207</v>
      </c>
      <c r="R43">
        <f>R42/10^9</f>
        <v>7.1862615271180228E-4</v>
      </c>
      <c r="S43" s="781" t="s">
        <v>1022</v>
      </c>
    </row>
    <row r="44" spans="2:22">
      <c r="L44" t="s">
        <v>47</v>
      </c>
      <c r="M44" s="40">
        <f>(1/6)*(M37-2*M36)</f>
        <v>6.9011502529746647</v>
      </c>
      <c r="R44">
        <f>CONVERT(R43,"m^3","l")</f>
        <v>0.7186261527118023</v>
      </c>
      <c r="S44" s="781" t="s">
        <v>46</v>
      </c>
    </row>
    <row r="45" spans="2:22">
      <c r="L45" t="s">
        <v>645</v>
      </c>
      <c r="M45" s="40">
        <f>M37-2*M44</f>
        <v>65.195398988101331</v>
      </c>
      <c r="N45" t="s">
        <v>2</v>
      </c>
    </row>
    <row r="46" spans="2:22">
      <c r="B46" s="781" t="str">
        <f>"Ab,burned at " &amp;F1</f>
        <v>Ab,burned at 5 MPa MEOP</v>
      </c>
      <c r="L46" t="s">
        <v>646</v>
      </c>
      <c r="M46" s="40">
        <f>M36+2*M44</f>
        <v>32.597699494050666</v>
      </c>
      <c r="N46" t="s">
        <v>2</v>
      </c>
    </row>
    <row r="47" spans="2:22" ht="13.5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7491.5667815449906</v>
      </c>
      <c r="L48" s="430" t="s">
        <v>647</v>
      </c>
      <c r="M48" s="431">
        <f>$M$33/M40</f>
        <v>5.162161113849014</v>
      </c>
      <c r="N48" s="40">
        <f>ROUNDUP(M48,0)</f>
        <v>6</v>
      </c>
      <c r="O48" s="8" t="s">
        <v>681</v>
      </c>
      <c r="Q48" s="8" t="s">
        <v>1025</v>
      </c>
      <c r="S48">
        <f>Q50*(J6*1000)*N48</f>
        <v>1.2655693717504297</v>
      </c>
      <c r="T48" s="8" t="s">
        <v>104</v>
      </c>
    </row>
    <row r="49" spans="2:22" ht="13.5" thickBot="1">
      <c r="B49" t="str">
        <f>L41</f>
        <v>Ab,max</v>
      </c>
      <c r="C49">
        <f>C51/2</f>
        <v>0.505</v>
      </c>
      <c r="D49">
        <f>M41</f>
        <v>8389.2933721661811</v>
      </c>
      <c r="L49" s="791"/>
      <c r="M49" s="792">
        <f>$M$33/M41</f>
        <v>4.6097654481606209</v>
      </c>
      <c r="N49" s="793">
        <f>ROUNDUP(M49,0)</f>
        <v>5</v>
      </c>
      <c r="O49" s="794" t="s">
        <v>1208</v>
      </c>
      <c r="Q49">
        <f>((PI()/4)*(M35*M35-M36*M36))*M37</f>
        <v>111661.31742989497</v>
      </c>
      <c r="R49" s="8" t="s">
        <v>1021</v>
      </c>
      <c r="S49">
        <f>S48*1000</f>
        <v>1265.5693717504298</v>
      </c>
      <c r="T49" s="8" t="s">
        <v>1023</v>
      </c>
    </row>
    <row r="50" spans="2:22">
      <c r="B50" t="str">
        <f>L42</f>
        <v>Ab,last,sym</v>
      </c>
      <c r="C50">
        <f>M27</f>
        <v>1</v>
      </c>
      <c r="D50">
        <f>M42</f>
        <v>11223.946888225439</v>
      </c>
      <c r="L50" t="s">
        <v>683</v>
      </c>
      <c r="M50">
        <f>N48*M40</f>
        <v>44949.40068926994</v>
      </c>
      <c r="Q50">
        <f>Q49*(1*10^-9)</f>
        <v>1.1166131742989498E-4</v>
      </c>
      <c r="R50" s="8" t="s">
        <v>1022</v>
      </c>
    </row>
    <row r="51" spans="2:22">
      <c r="B51" t="str">
        <f>L43</f>
        <v>Dgrain</v>
      </c>
      <c r="C51">
        <f>C50+C50*0.01</f>
        <v>1.01</v>
      </c>
      <c r="D51">
        <f>M43</f>
        <v>1.8267716535433072</v>
      </c>
      <c r="M51">
        <f>N49*M41</f>
        <v>41946.466860830908</v>
      </c>
    </row>
    <row r="52" spans="2:22">
      <c r="M52">
        <f>M42*N49</f>
        <v>56119.734441127192</v>
      </c>
    </row>
    <row r="53" spans="2:22">
      <c r="L53" s="8" t="s">
        <v>684</v>
      </c>
      <c r="M53" s="9">
        <f>M52/M31</f>
        <v>310.93880805336431</v>
      </c>
      <c r="N53" s="8" t="s">
        <v>686</v>
      </c>
      <c r="Q53" s="8" t="s">
        <v>1026</v>
      </c>
      <c r="S53">
        <f>Q50*(J6*1000)*M48</f>
        <v>1.088845499621399</v>
      </c>
      <c r="T53" s="8" t="s">
        <v>104</v>
      </c>
    </row>
    <row r="54" spans="2:22">
      <c r="L54" s="8" t="s">
        <v>685</v>
      </c>
      <c r="Q54">
        <f>((PI()/4)*(M35*M35-M36*M36))*M37</f>
        <v>111661.31742989497</v>
      </c>
      <c r="R54" s="8" t="s">
        <v>1021</v>
      </c>
      <c r="S54">
        <f>S53*1000</f>
        <v>1088.8454996213991</v>
      </c>
      <c r="T54" s="8" t="s">
        <v>1023</v>
      </c>
    </row>
    <row r="55" spans="2:22">
      <c r="Q55">
        <f>Q54*(1*10^-9)</f>
        <v>1.1166131742989498E-4</v>
      </c>
      <c r="R55" s="8" t="s">
        <v>1022</v>
      </c>
    </row>
    <row r="57" spans="2:22" ht="13.5" thickBot="1">
      <c r="L57" s="772" t="s">
        <v>1220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1"/>
      <c r="L58" s="781" t="s">
        <v>1228</v>
      </c>
    </row>
    <row r="59" spans="2:22">
      <c r="L59" s="415" t="s">
        <v>1031</v>
      </c>
      <c r="N59">
        <f>PI()*M61^2*(1/4)</f>
        <v>2164.9021306617888</v>
      </c>
      <c r="O59" s="415" t="s">
        <v>1056</v>
      </c>
    </row>
    <row r="60" spans="2:22">
      <c r="L60" s="8" t="s">
        <v>1032</v>
      </c>
      <c r="M60">
        <f>M61+M62*2</f>
        <v>56.101799999999997</v>
      </c>
      <c r="N60" s="8" t="s">
        <v>2</v>
      </c>
      <c r="O60" s="8" t="s">
        <v>1032</v>
      </c>
      <c r="P60">
        <f>M64</f>
        <v>52.400199999999998</v>
      </c>
      <c r="Q60" s="8" t="s">
        <v>2</v>
      </c>
      <c r="R60" s="780" t="s">
        <v>1060</v>
      </c>
      <c r="U60" t="s">
        <v>1049</v>
      </c>
    </row>
    <row r="61" spans="2:22" ht="13.5" thickBot="1">
      <c r="L61" s="8" t="s">
        <v>1055</v>
      </c>
      <c r="M61">
        <f>S61-S62*2</f>
        <v>52.501799999999996</v>
      </c>
      <c r="N61" s="8" t="s">
        <v>2</v>
      </c>
      <c r="O61" s="8" t="s">
        <v>1055</v>
      </c>
      <c r="P61">
        <f>+P60-P62*2</f>
        <v>46.400199999999998</v>
      </c>
      <c r="Q61" s="8" t="s">
        <v>2</v>
      </c>
      <c r="R61" s="781" t="s">
        <v>1227</v>
      </c>
      <c r="S61">
        <f>2.375*25.4</f>
        <v>60.324999999999996</v>
      </c>
    </row>
    <row r="62" spans="2:22" ht="13.5" thickBot="1">
      <c r="L62" s="8" t="s">
        <v>939</v>
      </c>
      <c r="M62">
        <v>1.8</v>
      </c>
      <c r="N62" s="8" t="s">
        <v>2</v>
      </c>
      <c r="O62" s="776" t="s">
        <v>939</v>
      </c>
      <c r="P62" s="756">
        <v>3</v>
      </c>
      <c r="Q62" s="777" t="s">
        <v>2</v>
      </c>
      <c r="R62" s="781" t="s">
        <v>1226</v>
      </c>
      <c r="S62">
        <f>0.154*25.4</f>
        <v>3.9115999999999995</v>
      </c>
    </row>
    <row r="63" spans="2:22">
      <c r="L63" s="8" t="s">
        <v>1033</v>
      </c>
      <c r="M63">
        <v>2</v>
      </c>
      <c r="O63" s="8" t="s">
        <v>1033</v>
      </c>
    </row>
    <row r="64" spans="2:22">
      <c r="L64" s="781" t="s">
        <v>1223</v>
      </c>
      <c r="M64">
        <f>M61-(0.002*25.4)*2</f>
        <v>52.400199999999998</v>
      </c>
      <c r="U64" s="729" t="s">
        <v>957</v>
      </c>
      <c r="V64" s="728"/>
    </row>
    <row r="65" spans="2:24">
      <c r="L65" s="415" t="s">
        <v>1034</v>
      </c>
      <c r="O65" s="415" t="s">
        <v>1052</v>
      </c>
      <c r="U65" s="729"/>
      <c r="V65" s="728"/>
      <c r="W65" s="735"/>
      <c r="X65" s="736"/>
    </row>
    <row r="66" spans="2:24">
      <c r="L66" s="720" t="s">
        <v>944</v>
      </c>
      <c r="M66">
        <v>240</v>
      </c>
      <c r="N66" s="8" t="s">
        <v>87</v>
      </c>
      <c r="O66" s="720" t="s">
        <v>944</v>
      </c>
      <c r="P66">
        <f>M66*S67</f>
        <v>144</v>
      </c>
      <c r="Q66" s="8" t="s">
        <v>87</v>
      </c>
      <c r="R66" s="8" t="s">
        <v>1051</v>
      </c>
      <c r="S66">
        <v>500</v>
      </c>
      <c r="T66" s="8" t="s">
        <v>781</v>
      </c>
      <c r="U66" s="735" t="s">
        <v>63</v>
      </c>
      <c r="V66" s="736">
        <v>9.5832999999999995</v>
      </c>
      <c r="W66" s="735" t="s">
        <v>53</v>
      </c>
      <c r="X66" s="736">
        <v>-28.478999999999999</v>
      </c>
    </row>
    <row r="67" spans="2:24">
      <c r="L67" s="720" t="s">
        <v>946</v>
      </c>
      <c r="M67">
        <v>415</v>
      </c>
      <c r="N67" s="8" t="s">
        <v>87</v>
      </c>
      <c r="O67" s="720"/>
      <c r="P67">
        <f>M67*S68</f>
        <v>332</v>
      </c>
      <c r="Q67" s="8" t="s">
        <v>87</v>
      </c>
      <c r="R67" s="8" t="s">
        <v>1053</v>
      </c>
      <c r="S67" s="773">
        <v>0.6</v>
      </c>
      <c r="T67" s="8" t="s">
        <v>64</v>
      </c>
      <c r="U67" s="735" t="s">
        <v>65</v>
      </c>
      <c r="V67" s="736">
        <v>-33.527999999999999</v>
      </c>
      <c r="W67" s="735" t="s">
        <v>67</v>
      </c>
      <c r="X67" s="736">
        <v>8.6475000000000009</v>
      </c>
    </row>
    <row r="68" spans="2:24">
      <c r="L68" s="2" t="s">
        <v>947</v>
      </c>
      <c r="M68">
        <v>200000</v>
      </c>
      <c r="N68" s="8" t="s">
        <v>87</v>
      </c>
      <c r="O68" s="2" t="s">
        <v>947</v>
      </c>
      <c r="P68">
        <v>200000</v>
      </c>
      <c r="Q68" s="8" t="s">
        <v>87</v>
      </c>
      <c r="R68" s="8" t="s">
        <v>1054</v>
      </c>
      <c r="S68" s="773">
        <v>0.8</v>
      </c>
      <c r="U68" s="735" t="s">
        <v>66</v>
      </c>
      <c r="V68" s="736">
        <v>44.929000000000002</v>
      </c>
    </row>
    <row r="69" spans="2:24">
      <c r="L69" s="723" t="s">
        <v>950</v>
      </c>
      <c r="M69">
        <v>0.28999999999999998</v>
      </c>
      <c r="O69" s="723" t="s">
        <v>950</v>
      </c>
      <c r="P69">
        <v>0.28999999999999998</v>
      </c>
    </row>
    <row r="70" spans="2:24">
      <c r="B70" s="781" t="s">
        <v>87</v>
      </c>
      <c r="C70" s="781" t="s">
        <v>13</v>
      </c>
      <c r="D70" s="781" t="s">
        <v>1103</v>
      </c>
      <c r="E70" s="781" t="s">
        <v>13</v>
      </c>
      <c r="P70" s="735"/>
      <c r="Q70" s="736"/>
    </row>
    <row r="71" spans="2:24">
      <c r="B71">
        <v>1</v>
      </c>
      <c r="C71">
        <v>72</v>
      </c>
      <c r="D71">
        <f>F3</f>
        <v>5</v>
      </c>
      <c r="E71">
        <f>VLOOKUP(D71,B70:C85,2,FALSE)</f>
        <v>214</v>
      </c>
      <c r="L71" s="415" t="s">
        <v>956</v>
      </c>
      <c r="O71" s="415" t="s">
        <v>1050</v>
      </c>
      <c r="P71" s="735"/>
      <c r="Q71" s="736"/>
    </row>
    <row r="72" spans="2:24">
      <c r="B72">
        <v>2</v>
      </c>
      <c r="C72">
        <v>115</v>
      </c>
      <c r="L72" s="415"/>
      <c r="P72" s="735"/>
      <c r="Q72" s="736"/>
    </row>
    <row r="73" spans="2:24" ht="15.75">
      <c r="B73">
        <v>3</v>
      </c>
      <c r="C73">
        <v>151</v>
      </c>
      <c r="L73" s="764" t="s">
        <v>1037</v>
      </c>
      <c r="M73" s="10">
        <f>2*((M62*M66)/(M60*M63))</f>
        <v>7.7002876913040224</v>
      </c>
      <c r="N73" s="8" t="s">
        <v>87</v>
      </c>
      <c r="O73" s="764" t="s">
        <v>1037</v>
      </c>
      <c r="P73" s="10">
        <f>2*((M62*P66)/(M60*M63))</f>
        <v>4.6201726147824136</v>
      </c>
      <c r="Q73" s="8" t="s">
        <v>87</v>
      </c>
    </row>
    <row r="74" spans="2:24" ht="15.75">
      <c r="B74">
        <v>4</v>
      </c>
      <c r="C74">
        <v>184</v>
      </c>
      <c r="L74" s="764" t="s">
        <v>1038</v>
      </c>
      <c r="M74" s="10">
        <f>2*M77*((M62*M66)/(M60))</f>
        <v>27.585151277894749</v>
      </c>
      <c r="N74" s="8" t="s">
        <v>87</v>
      </c>
      <c r="O74" s="764" t="s">
        <v>1038</v>
      </c>
      <c r="P74" s="10">
        <f>2*M77*((M62*P66)/(M60))</f>
        <v>16.551090766736852</v>
      </c>
      <c r="Q74" s="8" t="s">
        <v>87</v>
      </c>
    </row>
    <row r="75" spans="2:24" ht="15.75">
      <c r="B75">
        <v>5</v>
      </c>
      <c r="C75">
        <v>214</v>
      </c>
      <c r="L75" s="764" t="s">
        <v>1039</v>
      </c>
      <c r="M75" s="10">
        <f>ca*betaMechanical^4+cb*betaMechanical^3+cc*betaMechanical^2+cd*betaMechanical+ce</f>
        <v>1.5804730506428193</v>
      </c>
      <c r="O75" s="764" t="s">
        <v>1039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3" t="s">
        <v>952</v>
      </c>
      <c r="M76" s="10">
        <f>M66/M67</f>
        <v>0.57831325301204817</v>
      </c>
      <c r="O76" s="723" t="s">
        <v>952</v>
      </c>
      <c r="P76" s="10">
        <f>P66/P67</f>
        <v>0.43373493975903615</v>
      </c>
    </row>
    <row r="77" spans="2:24">
      <c r="B77">
        <v>7</v>
      </c>
      <c r="C77">
        <v>270</v>
      </c>
      <c r="L77" s="720" t="s">
        <v>954</v>
      </c>
      <c r="M77" s="10">
        <f>ca*M76^4+cb*M76^3+cc*M76^2+cd*M76+ce</f>
        <v>1.7911766666229116</v>
      </c>
      <c r="O77" s="720" t="s">
        <v>954</v>
      </c>
      <c r="P77" s="10">
        <f>ca*P76^4+cb*P76^3+cc*P76^2+cd*P76+ce</f>
        <v>2.3508638045644323</v>
      </c>
      <c r="Q77" t="s">
        <v>629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8" t="s">
        <v>964</v>
      </c>
      <c r="O80" s="738"/>
    </row>
    <row r="81" spans="2:21">
      <c r="B81">
        <v>11</v>
      </c>
      <c r="C81">
        <v>367</v>
      </c>
      <c r="L81" s="731"/>
    </row>
    <row r="82" spans="2:21">
      <c r="B82">
        <v>12</v>
      </c>
      <c r="C82">
        <v>388</v>
      </c>
      <c r="L82" s="723" t="s">
        <v>1035</v>
      </c>
      <c r="M82" s="10">
        <f>((M73*M60^2)/(2*M68*M62))*(1-(M69/2))</f>
        <v>2.8780223399999996E-2</v>
      </c>
      <c r="N82" t="s">
        <v>2</v>
      </c>
    </row>
    <row r="83" spans="2:21">
      <c r="B83">
        <v>13</v>
      </c>
      <c r="C83">
        <v>411</v>
      </c>
      <c r="L83" s="723" t="s">
        <v>1036</v>
      </c>
      <c r="M83" s="10">
        <f>PI()*M82</f>
        <v>9.0415738402113047E-2</v>
      </c>
      <c r="N83" t="s">
        <v>2</v>
      </c>
    </row>
    <row r="84" spans="2:21">
      <c r="B84">
        <v>14</v>
      </c>
      <c r="C84">
        <v>432</v>
      </c>
    </row>
    <row r="85" spans="2:21">
      <c r="B85">
        <v>15</v>
      </c>
      <c r="C85">
        <v>453</v>
      </c>
      <c r="L85" s="415" t="s">
        <v>1057</v>
      </c>
    </row>
    <row r="86" spans="2:21">
      <c r="L86" s="8" t="s">
        <v>1058</v>
      </c>
      <c r="M86" s="8" t="s">
        <v>860</v>
      </c>
      <c r="R86">
        <v>48.26</v>
      </c>
    </row>
    <row r="87" spans="2:21">
      <c r="L87" s="720" t="s">
        <v>944</v>
      </c>
      <c r="M87">
        <v>240</v>
      </c>
      <c r="N87" s="8" t="s">
        <v>87</v>
      </c>
    </row>
    <row r="88" spans="2:21">
      <c r="L88" s="720" t="s">
        <v>946</v>
      </c>
      <c r="M88">
        <v>415</v>
      </c>
      <c r="N88" s="8" t="s">
        <v>87</v>
      </c>
      <c r="P88" s="785"/>
    </row>
    <row r="89" spans="2:21">
      <c r="L89" s="2" t="s">
        <v>947</v>
      </c>
      <c r="M89">
        <v>200000</v>
      </c>
      <c r="N89" s="8" t="s">
        <v>87</v>
      </c>
      <c r="S89" t="s">
        <v>1264</v>
      </c>
      <c r="T89">
        <v>307</v>
      </c>
    </row>
    <row r="90" spans="2:21">
      <c r="L90" s="723" t="s">
        <v>950</v>
      </c>
      <c r="M90">
        <v>0.28999999999999998</v>
      </c>
      <c r="S90" t="s">
        <v>1263</v>
      </c>
      <c r="T90">
        <v>320</v>
      </c>
    </row>
    <row r="91" spans="2:21">
      <c r="O91" s="781" t="s">
        <v>1233</v>
      </c>
      <c r="Q91" s="781" t="s">
        <v>1234</v>
      </c>
      <c r="S91" s="781" t="s">
        <v>213</v>
      </c>
      <c r="T91">
        <f>M92+4+3.5</f>
        <v>50</v>
      </c>
      <c r="U91" s="781" t="s">
        <v>1225</v>
      </c>
    </row>
    <row r="92" spans="2:21">
      <c r="L92" s="415" t="s">
        <v>1061</v>
      </c>
      <c r="M92">
        <f>T40/10</f>
        <v>42.5</v>
      </c>
      <c r="O92" s="790" t="s">
        <v>1229</v>
      </c>
      <c r="Q92" s="790" t="s">
        <v>1230</v>
      </c>
      <c r="S92" s="790" t="s">
        <v>1231</v>
      </c>
    </row>
    <row r="93" spans="2:21">
      <c r="B93" s="781"/>
      <c r="L93" s="8" t="s">
        <v>213</v>
      </c>
      <c r="M93" s="781">
        <v>0.45500000000000002</v>
      </c>
      <c r="N93" s="8" t="s">
        <v>784</v>
      </c>
      <c r="O93">
        <v>168</v>
      </c>
      <c r="P93" s="781" t="s">
        <v>1023</v>
      </c>
      <c r="Q93" s="781">
        <v>614</v>
      </c>
      <c r="R93" s="781" t="s">
        <v>1023</v>
      </c>
      <c r="S93">
        <f>M96+O94+Q94</f>
        <v>1.8787752891860343</v>
      </c>
      <c r="T93" s="781" t="s">
        <v>104</v>
      </c>
    </row>
    <row r="94" spans="2:21">
      <c r="B94" s="781" t="s">
        <v>53</v>
      </c>
      <c r="C94" s="781" t="s">
        <v>45</v>
      </c>
      <c r="D94" s="781" t="s">
        <v>90</v>
      </c>
      <c r="E94" s="781" t="s">
        <v>1145</v>
      </c>
      <c r="F94" s="781" t="s">
        <v>1146</v>
      </c>
      <c r="L94" s="8" t="s">
        <v>1063</v>
      </c>
      <c r="M94">
        <f>M93*((PI()/4)*((M60/1000)^2-(M61/1000)^2))</f>
        <v>1.3971659734853941E-4</v>
      </c>
      <c r="N94" s="8" t="s">
        <v>1022</v>
      </c>
      <c r="O94">
        <f>O93/1000</f>
        <v>0.16800000000000001</v>
      </c>
      <c r="Q94">
        <f>Q93/1000</f>
        <v>0.61399999999999999</v>
      </c>
      <c r="S94" s="781">
        <v>2.371</v>
      </c>
      <c r="T94" s="781" t="s">
        <v>104</v>
      </c>
    </row>
    <row r="95" spans="2:21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1064</v>
      </c>
      <c r="M95">
        <v>7850</v>
      </c>
      <c r="N95" s="8" t="s">
        <v>787</v>
      </c>
      <c r="P95" s="8"/>
      <c r="S95" s="790" t="s">
        <v>1232</v>
      </c>
    </row>
    <row r="96" spans="2:21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1062</v>
      </c>
      <c r="M96">
        <f>M95*M94</f>
        <v>1.0967752891860343</v>
      </c>
      <c r="N96" s="8" t="s">
        <v>104</v>
      </c>
      <c r="Q96" s="790" t="s">
        <v>1238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  <c r="O97">
        <v>411.81</v>
      </c>
      <c r="P97" s="781" t="s">
        <v>2</v>
      </c>
      <c r="Q97">
        <v>130</v>
      </c>
      <c r="R97" s="781" t="s">
        <v>1023</v>
      </c>
      <c r="S97">
        <f>Q97/1000</f>
        <v>0.13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  <c r="Q98">
        <v>4</v>
      </c>
      <c r="R98" s="781" t="s">
        <v>1023</v>
      </c>
      <c r="S98">
        <f>Q98/1000</f>
        <v>4.0000000000000001E-3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2" t="s">
        <v>1221</v>
      </c>
      <c r="M99" s="410"/>
      <c r="N99" s="220"/>
      <c r="O99" s="801" t="s">
        <v>1224</v>
      </c>
      <c r="P99" s="220"/>
      <c r="Q99" s="220">
        <v>4</v>
      </c>
      <c r="R99" s="801" t="s">
        <v>1225</v>
      </c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1031</v>
      </c>
      <c r="O101" s="415" t="s">
        <v>1056</v>
      </c>
      <c r="R101" t="s">
        <v>1209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1032</v>
      </c>
      <c r="M102">
        <v>48.26</v>
      </c>
      <c r="N102" s="8" t="s">
        <v>2</v>
      </c>
      <c r="O102" s="8" t="s">
        <v>1032</v>
      </c>
      <c r="P102">
        <f>M103</f>
        <v>40.893999999999998</v>
      </c>
      <c r="Q102" s="8" t="s">
        <v>2</v>
      </c>
      <c r="R102" t="s">
        <v>1210</v>
      </c>
      <c r="S102">
        <f>P103</f>
        <v>36.893999999999998</v>
      </c>
      <c r="T102" t="s">
        <v>2</v>
      </c>
    </row>
    <row r="103" spans="2:24" ht="13.5" thickBot="1">
      <c r="L103" s="8" t="s">
        <v>1055</v>
      </c>
      <c r="M103">
        <f>M102-M104*2</f>
        <v>40.893999999999998</v>
      </c>
      <c r="N103" s="8" t="s">
        <v>2</v>
      </c>
      <c r="O103" s="8" t="s">
        <v>1055</v>
      </c>
      <c r="P103">
        <f>+P102-P104*2</f>
        <v>36.893999999999998</v>
      </c>
      <c r="Q103" s="8" t="s">
        <v>2</v>
      </c>
      <c r="R103" s="781" t="s">
        <v>1211</v>
      </c>
      <c r="S103">
        <f>S102-S104*2</f>
        <v>34.893999999999998</v>
      </c>
      <c r="T103" t="s">
        <v>2</v>
      </c>
    </row>
    <row r="104" spans="2:24" ht="13.5" thickBot="1">
      <c r="B104" s="781" t="s">
        <v>53</v>
      </c>
      <c r="C104" s="781" t="s">
        <v>90</v>
      </c>
      <c r="D104" s="781" t="s">
        <v>1147</v>
      </c>
      <c r="E104" s="781" t="s">
        <v>1148</v>
      </c>
      <c r="G104" s="781" t="s">
        <v>1149</v>
      </c>
      <c r="L104" s="8" t="s">
        <v>939</v>
      </c>
      <c r="M104">
        <v>3.6829999999999994</v>
      </c>
      <c r="N104" s="8" t="s">
        <v>2</v>
      </c>
      <c r="O104" s="776" t="s">
        <v>939</v>
      </c>
      <c r="P104" s="756">
        <v>2</v>
      </c>
      <c r="Q104" s="777" t="s">
        <v>2</v>
      </c>
      <c r="R104" s="781" t="s">
        <v>90</v>
      </c>
      <c r="S104">
        <v>1</v>
      </c>
      <c r="T104" t="s">
        <v>2</v>
      </c>
    </row>
    <row r="105" spans="2:24">
      <c r="B105" s="781">
        <v>38</v>
      </c>
      <c r="C105">
        <v>1.46</v>
      </c>
      <c r="D105" s="40">
        <v>12.294736842105262</v>
      </c>
      <c r="E105" s="40">
        <v>33.033068630772014</v>
      </c>
      <c r="F105" t="s">
        <v>1150</v>
      </c>
      <c r="L105" s="8" t="s">
        <v>1033</v>
      </c>
      <c r="M105">
        <v>5</v>
      </c>
      <c r="O105" s="8" t="s">
        <v>1033</v>
      </c>
    </row>
    <row r="106" spans="2:24">
      <c r="D106" s="40">
        <v>7.3768421052631581</v>
      </c>
      <c r="E106" s="40">
        <v>19.819841178463207</v>
      </c>
      <c r="U106" s="729" t="s">
        <v>957</v>
      </c>
      <c r="V106" s="728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1034</v>
      </c>
      <c r="O107" s="415" t="s">
        <v>1052</v>
      </c>
      <c r="U107" s="729"/>
      <c r="V107" s="728"/>
      <c r="W107" s="735"/>
      <c r="X107" s="736"/>
    </row>
    <row r="108" spans="2:24">
      <c r="D108" s="40">
        <v>16.197156398104301</v>
      </c>
      <c r="E108" s="40">
        <v>43.517952908889541</v>
      </c>
      <c r="L108" s="720" t="s">
        <v>944</v>
      </c>
      <c r="M108">
        <v>240</v>
      </c>
      <c r="N108" s="8" t="s">
        <v>87</v>
      </c>
      <c r="O108" s="720" t="s">
        <v>944</v>
      </c>
      <c r="P108">
        <f>M108*S109</f>
        <v>144</v>
      </c>
      <c r="Q108" s="8" t="s">
        <v>87</v>
      </c>
      <c r="R108" s="8" t="s">
        <v>1051</v>
      </c>
      <c r="S108">
        <v>500</v>
      </c>
      <c r="T108" s="8" t="s">
        <v>781</v>
      </c>
      <c r="U108" s="735" t="s">
        <v>63</v>
      </c>
      <c r="V108" s="736">
        <v>9.5832999999999995</v>
      </c>
      <c r="W108" s="735" t="s">
        <v>53</v>
      </c>
      <c r="X108" s="736">
        <v>-28.478999999999999</v>
      </c>
    </row>
    <row r="109" spans="2:24">
      <c r="L109" s="720" t="s">
        <v>946</v>
      </c>
      <c r="M109">
        <v>415</v>
      </c>
      <c r="N109" s="8" t="s">
        <v>87</v>
      </c>
      <c r="O109" s="720" t="s">
        <v>946</v>
      </c>
      <c r="P109">
        <f>M109*S110</f>
        <v>332</v>
      </c>
      <c r="Q109" s="8" t="s">
        <v>87</v>
      </c>
      <c r="R109" s="8" t="s">
        <v>1053</v>
      </c>
      <c r="S109" s="773">
        <v>0.6</v>
      </c>
      <c r="T109" s="8" t="s">
        <v>64</v>
      </c>
      <c r="U109" s="735" t="s">
        <v>65</v>
      </c>
      <c r="V109" s="736">
        <v>-33.527999999999999</v>
      </c>
      <c r="W109" s="735" t="s">
        <v>67</v>
      </c>
      <c r="X109" s="736">
        <v>8.6475000000000009</v>
      </c>
    </row>
    <row r="110" spans="2:24">
      <c r="L110" s="2" t="s">
        <v>947</v>
      </c>
      <c r="M110">
        <v>200</v>
      </c>
      <c r="N110" s="8" t="s">
        <v>87</v>
      </c>
      <c r="O110" s="2" t="s">
        <v>947</v>
      </c>
      <c r="P110">
        <v>200000</v>
      </c>
      <c r="Q110" s="8" t="s">
        <v>87</v>
      </c>
      <c r="R110" s="8" t="s">
        <v>1054</v>
      </c>
      <c r="S110" s="773">
        <v>0.8</v>
      </c>
      <c r="U110" s="735" t="s">
        <v>66</v>
      </c>
      <c r="V110" s="736">
        <v>44.929000000000002</v>
      </c>
    </row>
    <row r="111" spans="2:24">
      <c r="L111" s="723" t="s">
        <v>950</v>
      </c>
      <c r="M111">
        <v>0.28999999999999998</v>
      </c>
      <c r="O111" s="723" t="s">
        <v>950</v>
      </c>
      <c r="P111">
        <v>0.28999999999999998</v>
      </c>
    </row>
    <row r="112" spans="2:24">
      <c r="P112" s="735"/>
      <c r="Q112" s="736"/>
    </row>
    <row r="113" spans="12:17">
      <c r="L113" s="415" t="s">
        <v>956</v>
      </c>
      <c r="O113" s="415" t="s">
        <v>1050</v>
      </c>
      <c r="P113" s="735"/>
      <c r="Q113" s="736"/>
    </row>
    <row r="114" spans="12:17">
      <c r="L114" s="415"/>
      <c r="P114" s="735"/>
      <c r="Q114" s="736"/>
    </row>
    <row r="115" spans="12:17" ht="15.75">
      <c r="L115" s="764" t="s">
        <v>1037</v>
      </c>
      <c r="M115" s="10" t="e">
        <f>2*((#REF!*M108)/(M102*M105))</f>
        <v>#REF!</v>
      </c>
      <c r="N115" s="8" t="s">
        <v>87</v>
      </c>
      <c r="O115" s="764" t="s">
        <v>1037</v>
      </c>
      <c r="P115" s="10" t="e">
        <f>2*((#REF!*P108)/(M102*M105))</f>
        <v>#REF!</v>
      </c>
      <c r="Q115" s="8" t="s">
        <v>87</v>
      </c>
    </row>
    <row r="116" spans="12:17" ht="15.75">
      <c r="L116" s="764" t="s">
        <v>1038</v>
      </c>
      <c r="M116" s="10" t="e">
        <f>2*M119*((#REF!*M108)/(M102))</f>
        <v>#REF!</v>
      </c>
      <c r="N116" s="8" t="s">
        <v>87</v>
      </c>
      <c r="O116" s="764" t="s">
        <v>1038</v>
      </c>
      <c r="P116" s="10" t="e">
        <f>2*M119*((#REF!*P108)/(M102))</f>
        <v>#REF!</v>
      </c>
      <c r="Q116" s="8" t="s">
        <v>87</v>
      </c>
    </row>
    <row r="117" spans="12:17" ht="15.75">
      <c r="L117" s="764" t="s">
        <v>1039</v>
      </c>
      <c r="M117" s="10">
        <f>ca*betaMechanical^4+cb*betaMechanical^3+cc*betaMechanical^2+cd*betaMechanical+ce</f>
        <v>1.5804730506428193</v>
      </c>
      <c r="O117" s="789" t="s">
        <v>1039</v>
      </c>
      <c r="P117" s="10">
        <f>ca*betaMechanical^4+cb*betaMechanical^3+cc*betaMechanical^2+cd*betaMechanical+ce</f>
        <v>1.5804730506428193</v>
      </c>
    </row>
    <row r="118" spans="12:17">
      <c r="L118" s="723" t="s">
        <v>952</v>
      </c>
      <c r="M118" s="10">
        <f>M108/M109</f>
        <v>0.57831325301204817</v>
      </c>
      <c r="O118" s="723" t="s">
        <v>952</v>
      </c>
      <c r="P118" s="10">
        <f>P108/P109</f>
        <v>0.43373493975903615</v>
      </c>
    </row>
    <row r="119" spans="12:17">
      <c r="L119" s="720" t="s">
        <v>954</v>
      </c>
      <c r="M119" s="10">
        <f>ca*M118^4+cb*M118^3+cc*M118^2+cd*M118+ce</f>
        <v>1.7911766666229116</v>
      </c>
      <c r="O119" s="720" t="s">
        <v>954</v>
      </c>
      <c r="P119" s="10">
        <f>ca*P118^4+cb*P118^3+cc*P118^2+cd*P118+ce</f>
        <v>2.3508638045644323</v>
      </c>
    </row>
    <row r="122" spans="12:17">
      <c r="L122" s="738" t="s">
        <v>964</v>
      </c>
      <c r="O122" s="738"/>
    </row>
    <row r="123" spans="12:17">
      <c r="L123" s="731"/>
    </row>
    <row r="124" spans="12:17">
      <c r="L124" s="723" t="s">
        <v>1035</v>
      </c>
      <c r="M124" s="10" t="e">
        <f>((M115*M102^2)/(2*M110*#REF!))*(1-(M111/2))</f>
        <v>#REF!</v>
      </c>
      <c r="N124" t="s">
        <v>2</v>
      </c>
    </row>
    <row r="125" spans="12:17">
      <c r="L125" s="723" t="s">
        <v>1036</v>
      </c>
      <c r="M125" s="10" t="e">
        <f>PI()*M124</f>
        <v>#REF!</v>
      </c>
      <c r="N125" t="s">
        <v>2</v>
      </c>
    </row>
    <row r="127" spans="12:17">
      <c r="L127" s="415" t="s">
        <v>1057</v>
      </c>
    </row>
    <row r="128" spans="12:17">
      <c r="L128" s="8" t="s">
        <v>1058</v>
      </c>
      <c r="M128" s="8" t="s">
        <v>860</v>
      </c>
    </row>
    <row r="129" spans="5:17">
      <c r="L129" s="720" t="s">
        <v>944</v>
      </c>
      <c r="M129">
        <v>240</v>
      </c>
      <c r="N129" s="8" t="s">
        <v>87</v>
      </c>
    </row>
    <row r="130" spans="5:17">
      <c r="L130" s="720" t="s">
        <v>946</v>
      </c>
      <c r="M130">
        <v>415</v>
      </c>
      <c r="N130" s="8" t="s">
        <v>87</v>
      </c>
    </row>
    <row r="131" spans="5:17">
      <c r="L131" s="2" t="s">
        <v>947</v>
      </c>
      <c r="M131">
        <v>200000</v>
      </c>
      <c r="N131" s="8" t="s">
        <v>87</v>
      </c>
    </row>
    <row r="132" spans="5:17">
      <c r="L132" s="723" t="s">
        <v>950</v>
      </c>
      <c r="M132">
        <v>0.28999999999999998</v>
      </c>
    </row>
    <row r="133" spans="5:17">
      <c r="J133" t="s">
        <v>1152</v>
      </c>
    </row>
    <row r="134" spans="5:17">
      <c r="L134" s="415" t="s">
        <v>1061</v>
      </c>
    </row>
    <row r="135" spans="5:17">
      <c r="L135" s="8" t="s">
        <v>213</v>
      </c>
      <c r="M135">
        <v>0.23699999999999999</v>
      </c>
      <c r="N135" s="8" t="s">
        <v>784</v>
      </c>
    </row>
    <row r="136" spans="5:17">
      <c r="L136" s="8" t="s">
        <v>1063</v>
      </c>
      <c r="M136">
        <f>M135*((PI()/4)*((M102/1000)^2-(M103/1000)^2))</f>
        <v>1.2223927768468225E-4</v>
      </c>
      <c r="N136" s="8" t="s">
        <v>1022</v>
      </c>
    </row>
    <row r="137" spans="5:17">
      <c r="L137" s="8" t="s">
        <v>1064</v>
      </c>
      <c r="M137">
        <v>7850</v>
      </c>
      <c r="N137" s="8" t="s">
        <v>787</v>
      </c>
      <c r="P137" s="8"/>
    </row>
    <row r="138" spans="5:17">
      <c r="L138" s="8" t="s">
        <v>1062</v>
      </c>
      <c r="M138">
        <f>M137*M136</f>
        <v>0.95957832982475566</v>
      </c>
      <c r="N138" s="8" t="s">
        <v>104</v>
      </c>
    </row>
    <row r="140" spans="5:17">
      <c r="E140" t="s">
        <v>1151</v>
      </c>
    </row>
    <row r="142" spans="5:17">
      <c r="Q142" s="415"/>
    </row>
    <row r="146" spans="2:23">
      <c r="K146" t="s">
        <v>1204</v>
      </c>
      <c r="L146" s="781" t="s">
        <v>1187</v>
      </c>
      <c r="M146" t="s">
        <v>825</v>
      </c>
      <c r="N146" t="s">
        <v>824</v>
      </c>
      <c r="O146" t="s">
        <v>1041</v>
      </c>
      <c r="P146" t="s">
        <v>67</v>
      </c>
      <c r="Q146" t="s">
        <v>1042</v>
      </c>
      <c r="R146" t="s">
        <v>1046</v>
      </c>
      <c r="S146" t="s">
        <v>1043</v>
      </c>
      <c r="T146" t="s">
        <v>1048</v>
      </c>
      <c r="U146" t="s">
        <v>1044</v>
      </c>
      <c r="V146" t="s">
        <v>1045</v>
      </c>
      <c r="W146" s="781" t="s">
        <v>1186</v>
      </c>
    </row>
    <row r="147" spans="2:23">
      <c r="K147">
        <v>1</v>
      </c>
      <c r="L147" s="781" t="s">
        <v>1182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1" t="s">
        <v>1184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1" t="s">
        <v>1181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1" t="s">
        <v>1185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1" t="s">
        <v>1183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1040</v>
      </c>
      <c r="M152">
        <v>415</v>
      </c>
      <c r="N152" s="781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1047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1" t="s">
        <v>1192</v>
      </c>
      <c r="M153" s="781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>
      <c r="B159" s="8" t="s">
        <v>671</v>
      </c>
      <c r="M159" s="151" t="s">
        <v>142</v>
      </c>
      <c r="N159" t="s">
        <v>1011</v>
      </c>
    </row>
    <row r="160" spans="2:23">
      <c r="B160" s="8" t="s">
        <v>672</v>
      </c>
      <c r="M160" t="s">
        <v>1006</v>
      </c>
      <c r="N160" t="s">
        <v>1007</v>
      </c>
      <c r="O160" t="s">
        <v>6</v>
      </c>
      <c r="P160" t="s">
        <v>45</v>
      </c>
    </row>
    <row r="161" spans="2:19">
      <c r="M161" s="39" t="s">
        <v>1008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1009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673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1010</v>
      </c>
      <c r="N164">
        <v>7.82</v>
      </c>
      <c r="O164">
        <f>26.7</f>
        <v>26.7</v>
      </c>
      <c r="P164">
        <f>O164-2*N164</f>
        <v>11.059999999999999</v>
      </c>
    </row>
    <row r="166" spans="2:19" ht="13.5" thickBot="1">
      <c r="B166" s="8" t="s">
        <v>674</v>
      </c>
      <c r="M166" t="s">
        <v>1006</v>
      </c>
      <c r="N166" t="s">
        <v>1007</v>
      </c>
      <c r="O166" t="s">
        <v>6</v>
      </c>
      <c r="P166" t="s">
        <v>45</v>
      </c>
      <c r="Q166" s="781" t="s">
        <v>1106</v>
      </c>
      <c r="R166" s="781"/>
    </row>
    <row r="167" spans="2:19" ht="13.5" thickBot="1">
      <c r="M167" s="755" t="s">
        <v>1008</v>
      </c>
      <c r="N167" s="756">
        <v>3.56</v>
      </c>
      <c r="O167" s="756">
        <v>42.2</v>
      </c>
      <c r="P167" s="757">
        <f>O167-2*N167</f>
        <v>35.080000000000005</v>
      </c>
      <c r="Q167">
        <f>(38-P167)/2</f>
        <v>1.4599999999999973</v>
      </c>
    </row>
    <row r="168" spans="2:19" ht="13.5" thickBot="1">
      <c r="M168" s="39" t="s">
        <v>1009</v>
      </c>
      <c r="N168">
        <v>4.8499999999999996</v>
      </c>
      <c r="O168" s="756">
        <v>42.2</v>
      </c>
      <c r="P168">
        <f>O168-2*N168</f>
        <v>32.5</v>
      </c>
      <c r="Q168">
        <f t="shared" ref="Q168:Q169" si="10">(38-P168)/2</f>
        <v>2.75</v>
      </c>
    </row>
    <row r="169" spans="2:19" ht="13.5" thickBot="1">
      <c r="B169" s="8" t="s">
        <v>675</v>
      </c>
      <c r="M169" s="39">
        <v>160</v>
      </c>
      <c r="N169">
        <v>6.35</v>
      </c>
      <c r="O169" s="756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1" t="s">
        <v>1206</v>
      </c>
    </row>
    <row r="174" spans="2:19">
      <c r="S174" s="781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923</v>
      </c>
    </row>
    <row r="181" spans="2:5">
      <c r="B181" s="759" t="s">
        <v>142</v>
      </c>
      <c r="C181" s="143" t="s">
        <v>919</v>
      </c>
    </row>
    <row r="182" spans="2:5">
      <c r="B182" s="759" t="s">
        <v>139</v>
      </c>
      <c r="C182" s="143" t="s">
        <v>920</v>
      </c>
    </row>
    <row r="183" spans="2:5">
      <c r="B183" s="759" t="s">
        <v>140</v>
      </c>
      <c r="C183" s="143" t="s">
        <v>921</v>
      </c>
    </row>
    <row r="184" spans="2:5">
      <c r="B184" s="759" t="s">
        <v>141</v>
      </c>
      <c r="C184" s="143" t="s">
        <v>922</v>
      </c>
    </row>
    <row r="185" spans="2:5">
      <c r="B185" s="759" t="s">
        <v>751</v>
      </c>
      <c r="C185" s="143" t="s">
        <v>924</v>
      </c>
    </row>
    <row r="186" spans="2:5">
      <c r="B186" s="786" t="s">
        <v>754</v>
      </c>
      <c r="C186" s="143" t="s">
        <v>1199</v>
      </c>
    </row>
    <row r="187" spans="2:5">
      <c r="B187" s="786" t="s">
        <v>757</v>
      </c>
      <c r="C187" s="143" t="s">
        <v>1200</v>
      </c>
    </row>
    <row r="189" spans="2:5">
      <c r="B189" s="787" t="s">
        <v>1172</v>
      </c>
    </row>
    <row r="190" spans="2:5">
      <c r="B190" s="786" t="s">
        <v>142</v>
      </c>
      <c r="C190" s="143" t="s">
        <v>1173</v>
      </c>
    </row>
    <row r="191" spans="2:5">
      <c r="B191" s="786" t="s">
        <v>139</v>
      </c>
      <c r="C191" s="143" t="s">
        <v>1174</v>
      </c>
      <c r="E191" s="781" t="s">
        <v>1180</v>
      </c>
    </row>
    <row r="192" spans="2:5">
      <c r="B192" s="786" t="s">
        <v>1177</v>
      </c>
      <c r="C192" s="143" t="s">
        <v>1178</v>
      </c>
    </row>
    <row r="193" spans="2:18">
      <c r="B193" s="786" t="s">
        <v>141</v>
      </c>
      <c r="C193" s="143" t="s">
        <v>1179</v>
      </c>
    </row>
    <row r="195" spans="2:18">
      <c r="B195" s="787" t="s">
        <v>1175</v>
      </c>
    </row>
    <row r="196" spans="2:18">
      <c r="B196" s="786" t="s">
        <v>142</v>
      </c>
      <c r="C196" s="143" t="s">
        <v>1176</v>
      </c>
    </row>
    <row r="198" spans="2:18">
      <c r="B198" t="s">
        <v>1188</v>
      </c>
    </row>
    <row r="199" spans="2:18">
      <c r="B199" t="s">
        <v>142</v>
      </c>
      <c r="C199" s="143" t="s">
        <v>1189</v>
      </c>
    </row>
    <row r="201" spans="2:18">
      <c r="B201" s="781" t="s">
        <v>1190</v>
      </c>
    </row>
    <row r="202" spans="2:18">
      <c r="B202" s="781" t="s">
        <v>142</v>
      </c>
      <c r="C202" s="143" t="s">
        <v>1191</v>
      </c>
    </row>
    <row r="203" spans="2:18">
      <c r="B203" s="781" t="s">
        <v>139</v>
      </c>
      <c r="C203" s="781" t="s">
        <v>1193</v>
      </c>
      <c r="N203" t="s">
        <v>1012</v>
      </c>
      <c r="Q203" t="s">
        <v>1013</v>
      </c>
    </row>
    <row r="204" spans="2:18">
      <c r="K204">
        <f>3.56+6</f>
        <v>9.56</v>
      </c>
      <c r="M204" t="s">
        <v>1006</v>
      </c>
      <c r="N204" t="s">
        <v>1007</v>
      </c>
      <c r="O204" t="s">
        <v>6</v>
      </c>
      <c r="P204" t="s">
        <v>45</v>
      </c>
      <c r="Q204" t="s">
        <v>6</v>
      </c>
      <c r="R204" t="s">
        <v>1014</v>
      </c>
    </row>
    <row r="205" spans="2:18" ht="13.5" thickBot="1">
      <c r="M205" s="39" t="s">
        <v>1008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.5" thickBot="1">
      <c r="M206" s="755" t="s">
        <v>1009</v>
      </c>
      <c r="N206" s="756">
        <v>4.8499999999999996</v>
      </c>
      <c r="O206" s="756">
        <v>42.2</v>
      </c>
      <c r="P206" s="756">
        <f>O206-N206*2</f>
        <v>32.5</v>
      </c>
      <c r="Q206" s="756">
        <f>38</f>
        <v>38</v>
      </c>
      <c r="R206" s="757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 xr:uid="{00000000-0009-0000-0000-000005000000}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 xr:uid="{00000000-0004-0000-0500-000000000000}"/>
    <hyperlink ref="C182" r:id="rId2" display="https://tuboreymonterrey.com.mx/" xr:uid="{00000000-0004-0000-0500-000001000000}"/>
    <hyperlink ref="C183" r:id="rId3" display="https://www.tubosmonterrey.com/" xr:uid="{00000000-0004-0000-0500-000002000000}"/>
    <hyperlink ref="C184" r:id="rId4" display="https://aluminext.mx/" xr:uid="{00000000-0004-0000-0500-000003000000}"/>
    <hyperlink ref="C185" r:id="rId5" display="https://tubosdeacero.mx/index.html" xr:uid="{00000000-0004-0000-0500-000004000000}"/>
    <hyperlink ref="C190" r:id="rId6" location="servicios" xr:uid="{00000000-0004-0000-0500-000005000000}"/>
    <hyperlink ref="C191" r:id="rId7" xr:uid="{00000000-0004-0000-0500-000006000000}"/>
    <hyperlink ref="C196" r:id="rId8" xr:uid="{00000000-0004-0000-0500-000007000000}"/>
    <hyperlink ref="C192" r:id="rId9" xr:uid="{00000000-0004-0000-0500-000008000000}"/>
    <hyperlink ref="C193" r:id="rId10" xr:uid="{00000000-0004-0000-0500-000009000000}"/>
    <hyperlink ref="C199" r:id="rId11" xr:uid="{00000000-0004-0000-0500-00000A000000}"/>
    <hyperlink ref="C202" r:id="rId12" xr:uid="{00000000-0004-0000-0500-00000B000000}"/>
    <hyperlink ref="C186" r:id="rId13" xr:uid="{00000000-0004-0000-0500-00000C000000}"/>
    <hyperlink ref="C187" r:id="rId14" xr:uid="{00000000-0004-0000-0500-00000D000000}"/>
  </hyperlinks>
  <pageMargins left="0.7" right="0.7" top="0.75" bottom="0.75" header="0.3" footer="0.3"/>
  <pageSetup orientation="portrait" r:id="rId15"/>
  <drawing r:id="rId16"/>
  <legacy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FFFF00"/>
    <pageSetUpPr autoPageBreaks="0"/>
  </sheetPr>
  <dimension ref="A1:AP105"/>
  <sheetViews>
    <sheetView showGridLines="0" topLeftCell="A3" zoomScaleNormal="100" workbookViewId="0">
      <selection activeCell="C18" sqref="C18"/>
    </sheetView>
  </sheetViews>
  <sheetFormatPr baseColWidth="10" defaultColWidth="8.85546875" defaultRowHeight="12.75"/>
  <cols>
    <col min="1" max="1" width="5.85546875" customWidth="1"/>
    <col min="2" max="2" width="15.5703125" customWidth="1"/>
    <col min="3" max="3" width="11.85546875" customWidth="1"/>
    <col min="4" max="4" width="8.28515625" customWidth="1"/>
    <col min="5" max="8" width="9.140625" customWidth="1"/>
    <col min="9" max="9" width="10" customWidth="1"/>
    <col min="10" max="10" width="9.140625" customWidth="1"/>
    <col min="11" max="11" width="9.7109375" customWidth="1"/>
    <col min="12" max="12" width="9.140625" customWidth="1"/>
    <col min="13" max="13" width="9.28515625" customWidth="1"/>
    <col min="14" max="23" width="9.140625" customWidth="1"/>
    <col min="24" max="24" width="18.5703125" customWidth="1"/>
    <col min="25" max="29" width="9.140625" customWidth="1"/>
    <col min="30" max="30" width="12.140625" customWidth="1"/>
    <col min="31" max="32" width="9.140625" customWidth="1"/>
    <col min="33" max="33" width="10.28515625" bestFit="1" customWidth="1"/>
    <col min="34" max="34" width="11.5703125" bestFit="1" customWidth="1"/>
    <col min="35" max="35" width="11.140625" bestFit="1" customWidth="1"/>
    <col min="36" max="36" width="11.5703125" bestFit="1" customWidth="1"/>
    <col min="37" max="37" width="10.42578125" bestFit="1" customWidth="1"/>
    <col min="38" max="38" width="11.140625" bestFit="1" customWidth="1"/>
    <col min="39" max="39" width="10.42578125" bestFit="1" customWidth="1"/>
    <col min="40" max="40" width="9.140625" customWidth="1"/>
    <col min="41" max="41" width="13.5703125" customWidth="1"/>
  </cols>
  <sheetData>
    <row r="1" spans="1:42">
      <c r="A1" s="69"/>
    </row>
    <row r="4" spans="1:42">
      <c r="B4" s="75" t="s">
        <v>198</v>
      </c>
    </row>
    <row r="6" spans="1:42">
      <c r="B6" s="5" t="s">
        <v>202</v>
      </c>
      <c r="C6" s="154" t="s">
        <v>1069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1262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>
      <c r="B9" s="5" t="s">
        <v>35</v>
      </c>
    </row>
    <row r="10" spans="1:42">
      <c r="B10" s="2" t="s">
        <v>0</v>
      </c>
      <c r="C10" s="63">
        <v>48</v>
      </c>
      <c r="D10" t="s">
        <v>2</v>
      </c>
      <c r="E10" t="s">
        <v>3</v>
      </c>
    </row>
    <row r="11" spans="1:42">
      <c r="B11" s="2" t="s">
        <v>1</v>
      </c>
      <c r="C11" s="64">
        <v>455.83</v>
      </c>
      <c r="D11" t="s">
        <v>2</v>
      </c>
      <c r="E11" t="s">
        <v>4</v>
      </c>
    </row>
    <row r="12" spans="1:42" ht="14.25">
      <c r="B12" s="2" t="s">
        <v>22</v>
      </c>
      <c r="C12" s="4">
        <f>PI()/4*dc^2*lc</f>
        <v>824850.53526864119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47.6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4.25">
      <c r="B17" s="2" t="s">
        <v>7</v>
      </c>
      <c r="C17" s="63">
        <v>16.2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85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5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-1296.3607124999994</v>
      </c>
      <c r="AO21" s="262" t="s">
        <v>453</v>
      </c>
      <c r="AP21" s="253"/>
    </row>
    <row r="22" spans="1:42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317.88104999999996</v>
      </c>
      <c r="AO22" s="255" t="s">
        <v>455</v>
      </c>
      <c r="AP22" s="253"/>
    </row>
    <row r="23" spans="1:42">
      <c r="A23" s="1" t="str">
        <f>IF(ci&gt;1,"Error","")</f>
        <v/>
      </c>
      <c r="B23" s="2" t="s">
        <v>30</v>
      </c>
      <c r="C23" s="8">
        <f>n*lo</f>
        <v>425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379.13148437500058</v>
      </c>
      <c r="AO23" s="261" t="s">
        <v>454</v>
      </c>
      <c r="AP23" s="253"/>
    </row>
    <row r="24" spans="1:42" ht="14.25">
      <c r="A24" s="1" t="str">
        <f>IF(ei&gt;1,"Error","")</f>
        <v/>
      </c>
      <c r="B24" s="2" t="s">
        <v>31</v>
      </c>
      <c r="C24" s="9">
        <f>PI()/4*(do^2-dio^2)*lgo</f>
        <v>668696.63569638482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437.82451171875118</v>
      </c>
      <c r="AO24" s="255" t="s">
        <v>461</v>
      </c>
      <c r="AP24" s="253"/>
    </row>
    <row r="25" spans="1:42" ht="14.25">
      <c r="B25" s="2" t="s">
        <v>293</v>
      </c>
      <c r="C25" s="10">
        <f>vg/vc</f>
        <v>0.81068824848201204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615.96875</v>
      </c>
      <c r="AO25" s="255" t="s">
        <v>461</v>
      </c>
      <c r="AP25" s="253"/>
    </row>
    <row r="26" spans="1:42" ht="14.2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301.74865</v>
      </c>
      <c r="AO26" s="255" t="s">
        <v>461</v>
      </c>
      <c r="AP26" s="253"/>
    </row>
    <row r="27" spans="1:42">
      <c r="C27" s="81">
        <v>0.94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746.56497440625014</v>
      </c>
      <c r="AO27" s="255" t="s">
        <v>461</v>
      </c>
      <c r="AP27" s="253"/>
    </row>
    <row r="28" spans="1:42" ht="14.25">
      <c r="B28" s="7" t="s">
        <v>25</v>
      </c>
      <c r="C28" s="10">
        <f>rhorat*rhopgraini</f>
        <v>1.77566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615.96875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1.1873778681406426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179.80906250000001</v>
      </c>
      <c r="AO29" s="255" t="s">
        <v>461</v>
      </c>
      <c r="AP29" s="253"/>
    </row>
    <row r="30" spans="1:42" ht="14.25">
      <c r="B30" s="2" t="s">
        <v>49</v>
      </c>
      <c r="C30" s="4">
        <f>n*2*ei*PI()/4*(do^2-dio^2)</f>
        <v>15734.038486973763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374.77299999999997</v>
      </c>
      <c r="AO30" s="255" t="s">
        <v>461</v>
      </c>
      <c r="AP30" s="253"/>
    </row>
    <row r="31" spans="1:42" ht="14.25">
      <c r="B31" s="2" t="s">
        <v>50</v>
      </c>
      <c r="C31" s="4">
        <f>n*ci*PI()*dio*lo</f>
        <v>21629.865419965725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2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7.5 MPa</v>
      </c>
      <c r="AE32" s="265">
        <f>VLOOKUP(AD32,AA17:AB57,2,FALSE)</f>
        <v>7.5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379.13148437500058</v>
      </c>
      <c r="AP32" s="253"/>
    </row>
    <row r="33" spans="2:42" ht="14.25">
      <c r="B33" s="2" t="s">
        <v>14</v>
      </c>
      <c r="C33" s="4">
        <f>SUM(C30:C32)</f>
        <v>37363.903906939486</v>
      </c>
      <c r="D33" t="s">
        <v>15</v>
      </c>
      <c r="E33" t="s">
        <v>41</v>
      </c>
      <c r="K33" s="108">
        <f>C96</f>
        <v>9.2370555648813024E-14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437.82451171875118</v>
      </c>
      <c r="AP33" s="253"/>
    </row>
    <row r="34" spans="2:42">
      <c r="B34" s="5" t="s">
        <v>451</v>
      </c>
      <c r="C34" s="238" t="s">
        <v>408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615.96875</v>
      </c>
      <c r="AP34" s="253"/>
    </row>
    <row r="35" spans="2:42">
      <c r="B35" s="5" t="s">
        <v>452</v>
      </c>
      <c r="C35" s="241">
        <f>VLOOKUP(fueltype,knselecttab,2,FALSE)</f>
        <v>301.74865</v>
      </c>
      <c r="E35" s="8" t="s">
        <v>448</v>
      </c>
      <c r="I35" s="145" t="s">
        <v>56</v>
      </c>
      <c r="J35" s="146">
        <f>MAX(knrange)</f>
        <v>301.74865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301.74865</v>
      </c>
      <c r="AP35" s="253"/>
    </row>
    <row r="36" spans="2:42" ht="14.25">
      <c r="B36" s="11" t="s">
        <v>396</v>
      </c>
      <c r="C36" s="4">
        <f>abmax/kn</f>
        <v>147.82900988183601</v>
      </c>
      <c r="D36" t="s">
        <v>15</v>
      </c>
      <c r="E36" t="s">
        <v>37</v>
      </c>
      <c r="I36" s="147" t="s">
        <v>57</v>
      </c>
      <c r="J36" s="148">
        <f>MIN(knrange)</f>
        <v>252.75082297314668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746.56497440625014</v>
      </c>
    </row>
    <row r="37" spans="2:42">
      <c r="B37" s="320" t="s">
        <v>493</v>
      </c>
      <c r="C37" s="321">
        <f>SQRT(4*at/PI())</f>
        <v>13.719392888921826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287.5937904049315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615.96875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179.80906250000001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374.77299999999997</v>
      </c>
    </row>
    <row r="40" spans="2:42">
      <c r="B40" s="2" t="s">
        <v>43</v>
      </c>
      <c r="C40" s="40">
        <f>SQRT(4*at/PI())+erate</f>
        <v>13.719392888921826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0.313999999999998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16.2</v>
      </c>
      <c r="E45" s="77">
        <f t="shared" ref="E45:E50" si="2">do-osi*(2*C45)</f>
        <v>47.6</v>
      </c>
      <c r="F45" s="17">
        <f t="shared" ref="F45:F50" si="3">lgo-ei*(2*n*C45)</f>
        <v>425</v>
      </c>
      <c r="G45" s="77">
        <f t="shared" ref="G45:G50" si="4">(E45-D45)/2</f>
        <v>15.700000000000001</v>
      </c>
      <c r="H45" s="18">
        <f t="shared" ref="H45:H50" si="5">ei*2*n*PI()/4*(E45^2-D45^2)</f>
        <v>15734.038486973763</v>
      </c>
      <c r="I45" s="18">
        <f t="shared" ref="I45:I50" si="6">ci*PI()*D45*F45</f>
        <v>21629.865419965725</v>
      </c>
      <c r="J45" s="18">
        <f t="shared" ref="J45:J50" si="7">osi*PI()*E45*F45</f>
        <v>0</v>
      </c>
      <c r="K45" s="18">
        <f t="shared" ref="K45:K50" si="8">SUM(H45:J45)</f>
        <v>37363.903906939486</v>
      </c>
      <c r="L45" s="17">
        <f>PI()/4*(dto+erate*(two-G45)/two)^2</f>
        <v>147.82900988183601</v>
      </c>
      <c r="M45" s="17">
        <f t="shared" ref="M45:M50" si="9">K45/L45</f>
        <v>252.75082297314668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0.313999999999998</v>
      </c>
      <c r="D46" s="77">
        <f>dio+ci*(2*C46)</f>
        <v>16.827999999999996</v>
      </c>
      <c r="E46" s="77">
        <f t="shared" si="2"/>
        <v>47.6</v>
      </c>
      <c r="F46" s="17">
        <f t="shared" si="3"/>
        <v>421.86</v>
      </c>
      <c r="G46" s="77">
        <f t="shared" si="4"/>
        <v>15.386000000000003</v>
      </c>
      <c r="H46" s="18">
        <f t="shared" si="5"/>
        <v>15571.134467178224</v>
      </c>
      <c r="I46" s="18">
        <f t="shared" si="6"/>
        <v>22302.354994720565</v>
      </c>
      <c r="J46" s="18">
        <f t="shared" si="7"/>
        <v>0</v>
      </c>
      <c r="K46" s="18">
        <f t="shared" si="8"/>
        <v>37873.489461898789</v>
      </c>
      <c r="L46" s="17">
        <f t="shared" ref="L46:L95" si="10">PI()/4*(dto+erate*(two-G46)/two)^2</f>
        <v>147.82900988183601</v>
      </c>
      <c r="M46" s="17">
        <f t="shared" si="9"/>
        <v>256.19795121520571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0.62799999999999601</v>
      </c>
      <c r="D47" s="77">
        <f t="shared" ref="D47:D95" si="11">dio+ci*(2*C47)</f>
        <v>17.455999999999992</v>
      </c>
      <c r="E47" s="77">
        <f t="shared" si="2"/>
        <v>47.6</v>
      </c>
      <c r="F47" s="17">
        <f t="shared" si="3"/>
        <v>418.72</v>
      </c>
      <c r="G47" s="77">
        <f t="shared" si="4"/>
        <v>15.072000000000005</v>
      </c>
      <c r="H47" s="18">
        <f t="shared" si="5"/>
        <v>15402.03547799722</v>
      </c>
      <c r="I47" s="18">
        <f t="shared" si="6"/>
        <v>22962.454630704473</v>
      </c>
      <c r="J47" s="18">
        <f t="shared" si="7"/>
        <v>0</v>
      </c>
      <c r="K47" s="18">
        <f t="shared" si="8"/>
        <v>38364.490108701691</v>
      </c>
      <c r="L47" s="17">
        <f t="shared" si="10"/>
        <v>147.82900988183601</v>
      </c>
      <c r="M47" s="17">
        <f t="shared" si="9"/>
        <v>259.51936050554309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0.94199999999999395</v>
      </c>
      <c r="D48" s="77">
        <f t="shared" si="11"/>
        <v>18.083999999999989</v>
      </c>
      <c r="E48" s="77">
        <f t="shared" si="2"/>
        <v>47.6</v>
      </c>
      <c r="F48" s="17">
        <f t="shared" si="3"/>
        <v>415.58000000000004</v>
      </c>
      <c r="G48" s="77">
        <f t="shared" si="4"/>
        <v>14.758000000000006</v>
      </c>
      <c r="H48" s="18">
        <f t="shared" si="5"/>
        <v>15226.741519430749</v>
      </c>
      <c r="I48" s="18">
        <f t="shared" si="6"/>
        <v>23610.164327917442</v>
      </c>
      <c r="J48" s="18">
        <f t="shared" si="7"/>
        <v>0</v>
      </c>
      <c r="K48" s="18">
        <f t="shared" si="8"/>
        <v>38836.905847348193</v>
      </c>
      <c r="L48" s="17">
        <f t="shared" si="10"/>
        <v>147.82900988183601</v>
      </c>
      <c r="M48" s="17">
        <f t="shared" si="9"/>
        <v>262.71505084415872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1.255999999999992</v>
      </c>
      <c r="D49" s="77">
        <f t="shared" si="11"/>
        <v>18.711999999999982</v>
      </c>
      <c r="E49" s="77">
        <f t="shared" si="2"/>
        <v>47.6</v>
      </c>
      <c r="F49" s="17">
        <f t="shared" si="3"/>
        <v>412.44000000000005</v>
      </c>
      <c r="G49" s="77">
        <f t="shared" si="4"/>
        <v>14.44400000000001</v>
      </c>
      <c r="H49" s="18">
        <f t="shared" si="5"/>
        <v>15045.252591478811</v>
      </c>
      <c r="I49" s="18">
        <f t="shared" si="6"/>
        <v>24245.48408635948</v>
      </c>
      <c r="J49" s="18">
        <f t="shared" si="7"/>
        <v>0</v>
      </c>
      <c r="K49" s="18">
        <f t="shared" si="8"/>
        <v>39290.736677838293</v>
      </c>
      <c r="L49" s="17">
        <f t="shared" si="10"/>
        <v>147.82900988183601</v>
      </c>
      <c r="M49" s="17">
        <f t="shared" si="9"/>
        <v>265.78502223105266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1.5699999999999901</v>
      </c>
      <c r="D50" s="77">
        <f t="shared" si="11"/>
        <v>19.339999999999979</v>
      </c>
      <c r="E50" s="77">
        <f t="shared" si="2"/>
        <v>47.6</v>
      </c>
      <c r="F50" s="17">
        <f t="shared" si="3"/>
        <v>409.30000000000013</v>
      </c>
      <c r="G50" s="77">
        <f t="shared" si="4"/>
        <v>14.130000000000011</v>
      </c>
      <c r="H50" s="18">
        <f t="shared" si="5"/>
        <v>14857.568694141406</v>
      </c>
      <c r="I50" s="18">
        <f t="shared" si="6"/>
        <v>24868.413906030586</v>
      </c>
      <c r="J50" s="18">
        <f t="shared" si="7"/>
        <v>0</v>
      </c>
      <c r="K50" s="18">
        <f t="shared" si="8"/>
        <v>39725.982600171992</v>
      </c>
      <c r="L50" s="17">
        <f t="shared" si="10"/>
        <v>147.82900988183601</v>
      </c>
      <c r="M50" s="17">
        <f t="shared" si="9"/>
        <v>268.72927466622497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1.8839999999999881</v>
      </c>
      <c r="D51" s="77">
        <f t="shared" si="11"/>
        <v>19.967999999999975</v>
      </c>
      <c r="E51" s="77">
        <f t="shared" ref="E51:E95" si="14">do-osi*(2*C51)</f>
        <v>47.6</v>
      </c>
      <c r="F51" s="17">
        <f t="shared" ref="F51:F95" si="15">lgo-ei*(2*n*C51)</f>
        <v>406.16000000000014</v>
      </c>
      <c r="G51" s="77">
        <f t="shared" ref="G51:G95" si="16">(E51-D51)/2</f>
        <v>13.816000000000013</v>
      </c>
      <c r="H51" s="18">
        <f t="shared" ref="H51:H95" si="17">ei*2*n*PI()/4*(E51^2-D51^2)</f>
        <v>14663.689827418535</v>
      </c>
      <c r="I51" s="18">
        <f t="shared" ref="I51:I95" si="18">ci*PI()*D51*F51</f>
        <v>25478.953786930761</v>
      </c>
      <c r="J51" s="18">
        <f t="shared" ref="J51:J95" si="19">osi*PI()*E51*F51</f>
        <v>0</v>
      </c>
      <c r="K51" s="18">
        <f t="shared" ref="K51:K95" si="20">SUM(H51:J51)</f>
        <v>40142.643614349297</v>
      </c>
      <c r="L51" s="17">
        <f t="shared" si="10"/>
        <v>147.82900988183601</v>
      </c>
      <c r="M51" s="17">
        <f t="shared" ref="M51:M95" si="21">K51/L51</f>
        <v>271.54780814967557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2.1979999999999862</v>
      </c>
      <c r="D52" s="77">
        <f t="shared" si="11"/>
        <v>20.595999999999972</v>
      </c>
      <c r="E52" s="77">
        <f t="shared" si="14"/>
        <v>47.6</v>
      </c>
      <c r="F52" s="17">
        <f t="shared" si="15"/>
        <v>403.02000000000015</v>
      </c>
      <c r="G52" s="77">
        <f t="shared" si="16"/>
        <v>13.502000000000015</v>
      </c>
      <c r="H52" s="18">
        <f t="shared" si="17"/>
        <v>14463.615991310196</v>
      </c>
      <c r="I52" s="18">
        <f t="shared" si="18"/>
        <v>26077.103729059996</v>
      </c>
      <c r="J52" s="18">
        <f t="shared" si="19"/>
        <v>0</v>
      </c>
      <c r="K52" s="18">
        <f t="shared" si="20"/>
        <v>40540.719720370194</v>
      </c>
      <c r="L52" s="17">
        <f t="shared" si="10"/>
        <v>147.82900988183601</v>
      </c>
      <c r="M52" s="17">
        <f t="shared" si="21"/>
        <v>274.24062268140443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2.511999999999984</v>
      </c>
      <c r="D53" s="77">
        <f t="shared" si="11"/>
        <v>21.223999999999968</v>
      </c>
      <c r="E53" s="77">
        <f t="shared" si="14"/>
        <v>47.6</v>
      </c>
      <c r="F53" s="17">
        <f t="shared" si="15"/>
        <v>399.88000000000017</v>
      </c>
      <c r="G53" s="77">
        <f t="shared" si="16"/>
        <v>13.188000000000017</v>
      </c>
      <c r="H53" s="18">
        <f t="shared" si="17"/>
        <v>14257.34718581639</v>
      </c>
      <c r="I53" s="18">
        <f t="shared" si="18"/>
        <v>26662.863732418304</v>
      </c>
      <c r="J53" s="18">
        <f t="shared" si="19"/>
        <v>0</v>
      </c>
      <c r="K53" s="18">
        <f t="shared" si="20"/>
        <v>40920.21091823469</v>
      </c>
      <c r="L53" s="17">
        <f t="shared" si="10"/>
        <v>147.82900988183601</v>
      </c>
      <c r="M53" s="17">
        <f t="shared" si="21"/>
        <v>276.80771826141159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2.8259999999999819</v>
      </c>
      <c r="D54" s="77">
        <f t="shared" si="11"/>
        <v>21.851999999999961</v>
      </c>
      <c r="E54" s="77">
        <f t="shared" si="14"/>
        <v>47.6</v>
      </c>
      <c r="F54" s="17">
        <f t="shared" si="15"/>
        <v>396.74000000000018</v>
      </c>
      <c r="G54" s="77">
        <f t="shared" si="16"/>
        <v>12.87400000000002</v>
      </c>
      <c r="H54" s="18">
        <f t="shared" si="17"/>
        <v>14044.883410937122</v>
      </c>
      <c r="I54" s="18">
        <f t="shared" si="18"/>
        <v>27236.233797005669</v>
      </c>
      <c r="J54" s="18">
        <f t="shared" si="19"/>
        <v>0</v>
      </c>
      <c r="K54" s="18">
        <f t="shared" si="20"/>
        <v>41281.117207942792</v>
      </c>
      <c r="L54" s="17">
        <f t="shared" si="10"/>
        <v>147.82900988183601</v>
      </c>
      <c r="M54" s="17">
        <f t="shared" si="21"/>
        <v>279.24909488969706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3.1399999999999797</v>
      </c>
      <c r="D55" s="77">
        <f t="shared" si="11"/>
        <v>22.479999999999958</v>
      </c>
      <c r="E55" s="77">
        <f t="shared" si="14"/>
        <v>47.6</v>
      </c>
      <c r="F55" s="17">
        <f t="shared" si="15"/>
        <v>393.60000000000019</v>
      </c>
      <c r="G55" s="77">
        <f t="shared" si="16"/>
        <v>12.560000000000022</v>
      </c>
      <c r="H55" s="18">
        <f t="shared" si="17"/>
        <v>13826.224666672384</v>
      </c>
      <c r="I55" s="18">
        <f t="shared" si="18"/>
        <v>27797.213922822113</v>
      </c>
      <c r="J55" s="18">
        <f t="shared" si="19"/>
        <v>0</v>
      </c>
      <c r="K55" s="18">
        <f t="shared" si="20"/>
        <v>41623.438589494501</v>
      </c>
      <c r="L55" s="17">
        <f t="shared" si="10"/>
        <v>147.82900988183601</v>
      </c>
      <c r="M55" s="17">
        <f t="shared" si="21"/>
        <v>281.56475256626095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3.4539999999999775</v>
      </c>
      <c r="D56" s="77">
        <f t="shared" si="11"/>
        <v>23.107999999999954</v>
      </c>
      <c r="E56" s="77">
        <f t="shared" si="14"/>
        <v>47.6</v>
      </c>
      <c r="F56" s="17">
        <f t="shared" si="15"/>
        <v>390.46000000000021</v>
      </c>
      <c r="G56" s="77">
        <f t="shared" si="16"/>
        <v>12.246000000000024</v>
      </c>
      <c r="H56" s="18">
        <f t="shared" si="17"/>
        <v>13601.370953022177</v>
      </c>
      <c r="I56" s="18">
        <f t="shared" si="18"/>
        <v>28345.804109867615</v>
      </c>
      <c r="J56" s="18">
        <f t="shared" si="19"/>
        <v>0</v>
      </c>
      <c r="K56" s="18">
        <f t="shared" si="20"/>
        <v>41947.175062889793</v>
      </c>
      <c r="L56" s="17">
        <f t="shared" si="10"/>
        <v>147.82900988183601</v>
      </c>
      <c r="M56" s="17">
        <f t="shared" si="21"/>
        <v>283.75469129110303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3.7679999999999754</v>
      </c>
      <c r="D57" s="77">
        <f t="shared" si="11"/>
        <v>23.735999999999951</v>
      </c>
      <c r="E57" s="77">
        <f t="shared" si="14"/>
        <v>47.6</v>
      </c>
      <c r="F57" s="17">
        <f t="shared" si="15"/>
        <v>387.32000000000028</v>
      </c>
      <c r="G57" s="77">
        <f t="shared" si="16"/>
        <v>11.932000000000025</v>
      </c>
      <c r="H57" s="18">
        <f t="shared" si="17"/>
        <v>13370.322269986505</v>
      </c>
      <c r="I57" s="18">
        <f t="shared" si="18"/>
        <v>28882.004358142196</v>
      </c>
      <c r="J57" s="18">
        <f t="shared" si="19"/>
        <v>0</v>
      </c>
      <c r="K57" s="18">
        <f t="shared" si="20"/>
        <v>42252.3266281287</v>
      </c>
      <c r="L57" s="17">
        <f t="shared" si="10"/>
        <v>147.82900988183601</v>
      </c>
      <c r="M57" s="17">
        <f t="shared" si="21"/>
        <v>285.81891106422347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4.0819999999999732</v>
      </c>
      <c r="D58" s="77">
        <f t="shared" si="11"/>
        <v>24.363999999999947</v>
      </c>
      <c r="E58" s="77">
        <f t="shared" si="14"/>
        <v>47.6</v>
      </c>
      <c r="F58" s="17">
        <f t="shared" si="15"/>
        <v>384.18000000000029</v>
      </c>
      <c r="G58" s="77">
        <f t="shared" si="16"/>
        <v>11.618000000000027</v>
      </c>
      <c r="H58" s="18">
        <f t="shared" si="17"/>
        <v>13133.078617565367</v>
      </c>
      <c r="I58" s="18">
        <f t="shared" si="18"/>
        <v>29405.814667645831</v>
      </c>
      <c r="J58" s="18">
        <f t="shared" si="19"/>
        <v>0</v>
      </c>
      <c r="K58" s="18">
        <f t="shared" si="20"/>
        <v>42538.893285211198</v>
      </c>
      <c r="L58" s="17">
        <f t="shared" si="10"/>
        <v>147.82900988183601</v>
      </c>
      <c r="M58" s="17">
        <f t="shared" si="21"/>
        <v>287.75741188562216</v>
      </c>
      <c r="N58" s="4"/>
      <c r="O58" s="4"/>
    </row>
    <row r="59" spans="2:28">
      <c r="B59" s="13">
        <f t="shared" si="12"/>
        <v>14</v>
      </c>
      <c r="C59" s="19">
        <f t="shared" si="13"/>
        <v>4.3959999999999715</v>
      </c>
      <c r="D59" s="77">
        <f t="shared" si="11"/>
        <v>24.99199999999994</v>
      </c>
      <c r="E59" s="77">
        <f t="shared" si="14"/>
        <v>47.6</v>
      </c>
      <c r="F59" s="17">
        <f t="shared" si="15"/>
        <v>381.0400000000003</v>
      </c>
      <c r="G59" s="77">
        <f t="shared" si="16"/>
        <v>11.30400000000003</v>
      </c>
      <c r="H59" s="18">
        <f t="shared" si="17"/>
        <v>12889.639995758762</v>
      </c>
      <c r="I59" s="18">
        <f t="shared" si="18"/>
        <v>29917.235038378527</v>
      </c>
      <c r="J59" s="18">
        <f t="shared" si="19"/>
        <v>0</v>
      </c>
      <c r="K59" s="18">
        <f t="shared" si="20"/>
        <v>42806.875034137287</v>
      </c>
      <c r="L59" s="17">
        <f t="shared" si="10"/>
        <v>147.82900988183601</v>
      </c>
      <c r="M59" s="17">
        <f t="shared" si="21"/>
        <v>289.57019375529916</v>
      </c>
      <c r="N59" s="4"/>
      <c r="O59" s="4"/>
    </row>
    <row r="60" spans="2:28">
      <c r="B60" s="13">
        <f t="shared" si="12"/>
        <v>15</v>
      </c>
      <c r="C60" s="19">
        <f t="shared" si="13"/>
        <v>4.7099999999999698</v>
      </c>
      <c r="D60" s="77">
        <f t="shared" si="11"/>
        <v>25.619999999999941</v>
      </c>
      <c r="E60" s="77">
        <f t="shared" si="14"/>
        <v>47.6</v>
      </c>
      <c r="F60" s="17">
        <f t="shared" si="15"/>
        <v>377.90000000000032</v>
      </c>
      <c r="G60" s="77">
        <f t="shared" si="16"/>
        <v>10.99000000000003</v>
      </c>
      <c r="H60" s="18">
        <f t="shared" si="17"/>
        <v>12640.00640456669</v>
      </c>
      <c r="I60" s="18">
        <f t="shared" si="18"/>
        <v>30416.26547034031</v>
      </c>
      <c r="J60" s="18">
        <f t="shared" si="19"/>
        <v>0</v>
      </c>
      <c r="K60" s="18">
        <f t="shared" si="20"/>
        <v>43056.271874906997</v>
      </c>
      <c r="L60" s="17">
        <f t="shared" si="10"/>
        <v>147.82900988183601</v>
      </c>
      <c r="M60" s="17">
        <f t="shared" si="21"/>
        <v>291.25725667325457</v>
      </c>
      <c r="N60" s="4"/>
      <c r="O60" s="4"/>
    </row>
    <row r="61" spans="2:28">
      <c r="B61" s="13">
        <f t="shared" si="12"/>
        <v>16</v>
      </c>
      <c r="C61" s="19">
        <f t="shared" si="13"/>
        <v>5.023999999999968</v>
      </c>
      <c r="D61" s="77">
        <f t="shared" si="11"/>
        <v>26.247999999999934</v>
      </c>
      <c r="E61" s="77">
        <f t="shared" si="14"/>
        <v>47.6</v>
      </c>
      <c r="F61" s="17">
        <f t="shared" si="15"/>
        <v>374.76000000000033</v>
      </c>
      <c r="G61" s="77">
        <f t="shared" si="16"/>
        <v>10.676000000000034</v>
      </c>
      <c r="H61" s="18">
        <f t="shared" si="17"/>
        <v>12384.177843989151</v>
      </c>
      <c r="I61" s="18">
        <f t="shared" si="18"/>
        <v>30902.905963531139</v>
      </c>
      <c r="J61" s="18">
        <f t="shared" si="19"/>
        <v>0</v>
      </c>
      <c r="K61" s="18">
        <f t="shared" si="20"/>
        <v>43287.083807520292</v>
      </c>
      <c r="L61" s="17">
        <f t="shared" si="10"/>
        <v>147.82900988183601</v>
      </c>
      <c r="M61" s="17">
        <f t="shared" si="21"/>
        <v>292.81860063948818</v>
      </c>
      <c r="N61" s="4"/>
      <c r="O61" s="4"/>
    </row>
    <row r="62" spans="2:28">
      <c r="B62" s="13">
        <f t="shared" si="12"/>
        <v>17</v>
      </c>
      <c r="C62" s="19">
        <f t="shared" si="13"/>
        <v>5.3379999999999663</v>
      </c>
      <c r="D62" s="77">
        <f t="shared" si="11"/>
        <v>26.875999999999934</v>
      </c>
      <c r="E62" s="77">
        <f t="shared" si="14"/>
        <v>47.6</v>
      </c>
      <c r="F62" s="17">
        <f t="shared" si="15"/>
        <v>371.62000000000035</v>
      </c>
      <c r="G62" s="77">
        <f t="shared" si="16"/>
        <v>10.362000000000034</v>
      </c>
      <c r="H62" s="18">
        <f t="shared" si="17"/>
        <v>12122.154314026146</v>
      </c>
      <c r="I62" s="18">
        <f t="shared" si="18"/>
        <v>31377.156517951047</v>
      </c>
      <c r="J62" s="18">
        <f t="shared" si="19"/>
        <v>0</v>
      </c>
      <c r="K62" s="18">
        <f t="shared" si="20"/>
        <v>43499.310831977193</v>
      </c>
      <c r="L62" s="17">
        <f t="shared" si="10"/>
        <v>147.82900988183601</v>
      </c>
      <c r="M62" s="17">
        <f t="shared" si="21"/>
        <v>294.25422565400015</v>
      </c>
      <c r="N62" s="4"/>
      <c r="O62" s="4"/>
    </row>
    <row r="63" spans="2:28">
      <c r="B63" s="13">
        <f t="shared" si="12"/>
        <v>18</v>
      </c>
      <c r="C63" s="19">
        <f t="shared" si="13"/>
        <v>5.6519999999999646</v>
      </c>
      <c r="D63" s="77">
        <f t="shared" si="11"/>
        <v>27.503999999999927</v>
      </c>
      <c r="E63" s="77">
        <f t="shared" si="14"/>
        <v>47.6</v>
      </c>
      <c r="F63" s="17">
        <f t="shared" si="15"/>
        <v>368.48000000000036</v>
      </c>
      <c r="G63" s="77">
        <f t="shared" si="16"/>
        <v>10.048000000000037</v>
      </c>
      <c r="H63" s="18">
        <f t="shared" si="17"/>
        <v>11853.935814677674</v>
      </c>
      <c r="I63" s="18">
        <f t="shared" si="18"/>
        <v>31839.017133600017</v>
      </c>
      <c r="J63" s="18">
        <f t="shared" si="19"/>
        <v>0</v>
      </c>
      <c r="K63" s="18">
        <f t="shared" si="20"/>
        <v>43692.952948277692</v>
      </c>
      <c r="L63" s="17">
        <f t="shared" si="10"/>
        <v>147.82900988183601</v>
      </c>
      <c r="M63" s="17">
        <f t="shared" si="21"/>
        <v>295.56413171679043</v>
      </c>
      <c r="N63" s="4"/>
      <c r="O63" s="4"/>
    </row>
    <row r="64" spans="2:28">
      <c r="B64" s="13">
        <f t="shared" si="12"/>
        <v>19</v>
      </c>
      <c r="C64" s="19">
        <f t="shared" si="13"/>
        <v>5.9659999999999629</v>
      </c>
      <c r="D64" s="77">
        <f t="shared" si="11"/>
        <v>28.131999999999927</v>
      </c>
      <c r="E64" s="77">
        <f t="shared" si="14"/>
        <v>47.6</v>
      </c>
      <c r="F64" s="17">
        <f t="shared" si="15"/>
        <v>365.34000000000037</v>
      </c>
      <c r="G64" s="77">
        <f t="shared" si="16"/>
        <v>9.7340000000000373</v>
      </c>
      <c r="H64" s="18">
        <f t="shared" si="17"/>
        <v>11579.522345943735</v>
      </c>
      <c r="I64" s="18">
        <f t="shared" si="18"/>
        <v>32288.487810478058</v>
      </c>
      <c r="J64" s="18">
        <f t="shared" si="19"/>
        <v>0</v>
      </c>
      <c r="K64" s="18">
        <f t="shared" si="20"/>
        <v>43868.010156421791</v>
      </c>
      <c r="L64" s="17">
        <f t="shared" si="10"/>
        <v>147.82900988183601</v>
      </c>
      <c r="M64" s="17">
        <f t="shared" si="21"/>
        <v>296.74831882785901</v>
      </c>
      <c r="N64" s="4"/>
      <c r="O64" s="4"/>
    </row>
    <row r="65" spans="2:15">
      <c r="B65" s="13">
        <f t="shared" si="12"/>
        <v>20</v>
      </c>
      <c r="C65" s="19">
        <f t="shared" si="13"/>
        <v>6.2799999999999612</v>
      </c>
      <c r="D65" s="77">
        <f t="shared" si="11"/>
        <v>28.75999999999992</v>
      </c>
      <c r="E65" s="77">
        <f t="shared" si="14"/>
        <v>47.6</v>
      </c>
      <c r="F65" s="17">
        <f t="shared" si="15"/>
        <v>362.20000000000039</v>
      </c>
      <c r="G65" s="77">
        <f t="shared" si="16"/>
        <v>9.4200000000000408</v>
      </c>
      <c r="H65" s="18">
        <f t="shared" si="17"/>
        <v>11298.91390782433</v>
      </c>
      <c r="I65" s="18">
        <f t="shared" si="18"/>
        <v>32725.568548585161</v>
      </c>
      <c r="J65" s="18">
        <f t="shared" si="19"/>
        <v>0</v>
      </c>
      <c r="K65" s="18">
        <f t="shared" si="20"/>
        <v>44024.482456409489</v>
      </c>
      <c r="L65" s="17">
        <f t="shared" si="10"/>
        <v>147.82900988183601</v>
      </c>
      <c r="M65" s="17">
        <f t="shared" si="21"/>
        <v>297.80678698720584</v>
      </c>
      <c r="N65" s="4"/>
      <c r="O65" s="4"/>
    </row>
    <row r="66" spans="2:15">
      <c r="B66" s="13">
        <f t="shared" si="12"/>
        <v>21</v>
      </c>
      <c r="C66" s="19">
        <f t="shared" si="13"/>
        <v>6.5939999999999594</v>
      </c>
      <c r="D66" s="77">
        <f t="shared" si="11"/>
        <v>29.38799999999992</v>
      </c>
      <c r="E66" s="77">
        <f t="shared" si="14"/>
        <v>47.6</v>
      </c>
      <c r="F66" s="17">
        <f t="shared" si="15"/>
        <v>359.0600000000004</v>
      </c>
      <c r="G66" s="77">
        <f t="shared" si="16"/>
        <v>9.1060000000000407</v>
      </c>
      <c r="H66" s="18">
        <f t="shared" si="17"/>
        <v>11012.110500319455</v>
      </c>
      <c r="I66" s="18">
        <f t="shared" si="18"/>
        <v>33150.259347921332</v>
      </c>
      <c r="J66" s="18">
        <f t="shared" si="19"/>
        <v>0</v>
      </c>
      <c r="K66" s="18">
        <f t="shared" si="20"/>
        <v>44162.369848240785</v>
      </c>
      <c r="L66" s="17">
        <f t="shared" si="10"/>
        <v>147.82900988183601</v>
      </c>
      <c r="M66" s="17">
        <f t="shared" si="21"/>
        <v>298.73953619483103</v>
      </c>
      <c r="N66" s="4"/>
      <c r="O66" s="4"/>
    </row>
    <row r="67" spans="2:15">
      <c r="B67" s="13">
        <f t="shared" si="12"/>
        <v>22</v>
      </c>
      <c r="C67" s="19">
        <f t="shared" si="13"/>
        <v>6.9079999999999577</v>
      </c>
      <c r="D67" s="77">
        <f t="shared" si="11"/>
        <v>30.015999999999913</v>
      </c>
      <c r="E67" s="77">
        <f t="shared" si="14"/>
        <v>47.6</v>
      </c>
      <c r="F67" s="17">
        <f t="shared" si="15"/>
        <v>355.92000000000041</v>
      </c>
      <c r="G67" s="77">
        <f t="shared" si="16"/>
        <v>8.7920000000000442</v>
      </c>
      <c r="H67" s="18">
        <f t="shared" si="17"/>
        <v>10719.112123429119</v>
      </c>
      <c r="I67" s="18">
        <f t="shared" si="18"/>
        <v>33562.560208486568</v>
      </c>
      <c r="J67" s="18">
        <f t="shared" si="19"/>
        <v>0</v>
      </c>
      <c r="K67" s="18">
        <f t="shared" si="20"/>
        <v>44281.672331915688</v>
      </c>
      <c r="L67" s="17">
        <f t="shared" si="10"/>
        <v>147.82900988183601</v>
      </c>
      <c r="M67" s="17">
        <f t="shared" si="21"/>
        <v>299.54656645073459</v>
      </c>
      <c r="N67" s="4"/>
      <c r="O67" s="4"/>
    </row>
    <row r="68" spans="2:15">
      <c r="B68" s="13">
        <f t="shared" si="12"/>
        <v>23</v>
      </c>
      <c r="C68" s="19">
        <f t="shared" si="13"/>
        <v>7.221999999999956</v>
      </c>
      <c r="D68" s="77">
        <f t="shared" si="11"/>
        <v>30.643999999999913</v>
      </c>
      <c r="E68" s="77">
        <f t="shared" si="14"/>
        <v>47.6</v>
      </c>
      <c r="F68" s="17">
        <f t="shared" si="15"/>
        <v>352.78000000000043</v>
      </c>
      <c r="G68" s="77">
        <f t="shared" si="16"/>
        <v>8.4780000000000442</v>
      </c>
      <c r="H68" s="18">
        <f t="shared" si="17"/>
        <v>10419.918777153312</v>
      </c>
      <c r="I68" s="18">
        <f t="shared" si="18"/>
        <v>33962.471130280879</v>
      </c>
      <c r="J68" s="18">
        <f t="shared" si="19"/>
        <v>0</v>
      </c>
      <c r="K68" s="18">
        <f t="shared" si="20"/>
        <v>44382.38990743419</v>
      </c>
      <c r="L68" s="17">
        <f t="shared" si="10"/>
        <v>147.82900988183601</v>
      </c>
      <c r="M68" s="17">
        <f t="shared" si="21"/>
        <v>300.22787775491639</v>
      </c>
      <c r="N68" s="4"/>
      <c r="O68" s="4"/>
    </row>
    <row r="69" spans="2:15">
      <c r="B69" s="13">
        <f t="shared" si="12"/>
        <v>24</v>
      </c>
      <c r="C69" s="19">
        <f t="shared" si="13"/>
        <v>7.5359999999999543</v>
      </c>
      <c r="D69" s="77">
        <f t="shared" si="11"/>
        <v>31.271999999999906</v>
      </c>
      <c r="E69" s="77">
        <f t="shared" si="14"/>
        <v>47.6</v>
      </c>
      <c r="F69" s="17">
        <f t="shared" si="15"/>
        <v>349.64000000000044</v>
      </c>
      <c r="G69" s="77">
        <f t="shared" si="16"/>
        <v>8.1640000000000477</v>
      </c>
      <c r="H69" s="18">
        <f t="shared" si="17"/>
        <v>10114.530461492039</v>
      </c>
      <c r="I69" s="18">
        <f t="shared" si="18"/>
        <v>34349.992113304244</v>
      </c>
      <c r="J69" s="18">
        <f t="shared" si="19"/>
        <v>0</v>
      </c>
      <c r="K69" s="18">
        <f t="shared" si="20"/>
        <v>44464.522574796283</v>
      </c>
      <c r="L69" s="17">
        <f t="shared" si="10"/>
        <v>147.82900988183601</v>
      </c>
      <c r="M69" s="17">
        <f t="shared" si="21"/>
        <v>300.78347010737644</v>
      </c>
      <c r="N69" s="4"/>
      <c r="O69" s="4"/>
    </row>
    <row r="70" spans="2:15">
      <c r="B70" s="13">
        <f t="shared" si="12"/>
        <v>25</v>
      </c>
      <c r="C70" s="19">
        <f t="shared" si="13"/>
        <v>7.8499999999999526</v>
      </c>
      <c r="D70" s="77">
        <f t="shared" si="11"/>
        <v>31.899999999999906</v>
      </c>
      <c r="E70" s="77">
        <f t="shared" si="14"/>
        <v>47.6</v>
      </c>
      <c r="F70" s="17">
        <f t="shared" si="15"/>
        <v>346.50000000000045</v>
      </c>
      <c r="G70" s="77">
        <f t="shared" si="16"/>
        <v>7.8500000000000476</v>
      </c>
      <c r="H70" s="18">
        <f t="shared" si="17"/>
        <v>9802.9471764452992</v>
      </c>
      <c r="I70" s="18">
        <f t="shared" si="18"/>
        <v>34725.123157556678</v>
      </c>
      <c r="J70" s="18">
        <f t="shared" si="19"/>
        <v>0</v>
      </c>
      <c r="K70" s="18">
        <f t="shared" si="20"/>
        <v>44528.070334001975</v>
      </c>
      <c r="L70" s="17">
        <f t="shared" si="10"/>
        <v>147.82900988183601</v>
      </c>
      <c r="M70" s="17">
        <f t="shared" si="21"/>
        <v>301.21334350811486</v>
      </c>
      <c r="N70" s="4"/>
      <c r="O70" s="4"/>
    </row>
    <row r="71" spans="2:15">
      <c r="B71" s="13">
        <f t="shared" si="12"/>
        <v>26</v>
      </c>
      <c r="C71" s="19">
        <f t="shared" si="13"/>
        <v>8.16399999999995</v>
      </c>
      <c r="D71" s="77">
        <f t="shared" si="11"/>
        <v>32.527999999999899</v>
      </c>
      <c r="E71" s="77">
        <f t="shared" si="14"/>
        <v>47.6</v>
      </c>
      <c r="F71" s="17">
        <f t="shared" si="15"/>
        <v>343.36000000000047</v>
      </c>
      <c r="G71" s="77">
        <f t="shared" si="16"/>
        <v>7.5360000000000511</v>
      </c>
      <c r="H71" s="18">
        <f t="shared" si="17"/>
        <v>9485.1689220130957</v>
      </c>
      <c r="I71" s="18">
        <f t="shared" si="18"/>
        <v>35087.86426303818</v>
      </c>
      <c r="J71" s="18">
        <f t="shared" si="19"/>
        <v>0</v>
      </c>
      <c r="K71" s="18">
        <f t="shared" si="20"/>
        <v>44573.033185051274</v>
      </c>
      <c r="L71" s="17">
        <f t="shared" si="10"/>
        <v>147.82900988183601</v>
      </c>
      <c r="M71" s="17">
        <f t="shared" si="21"/>
        <v>301.51749795713158</v>
      </c>
      <c r="N71" s="4"/>
      <c r="O71" s="4"/>
    </row>
    <row r="72" spans="2:15">
      <c r="B72" s="13">
        <f t="shared" si="12"/>
        <v>27</v>
      </c>
      <c r="C72" s="19">
        <f t="shared" si="13"/>
        <v>8.4779999999999482</v>
      </c>
      <c r="D72" s="77">
        <f t="shared" si="11"/>
        <v>33.155999999999892</v>
      </c>
      <c r="E72" s="77">
        <f t="shared" si="14"/>
        <v>47.6</v>
      </c>
      <c r="F72" s="17">
        <f t="shared" si="15"/>
        <v>340.22000000000048</v>
      </c>
      <c r="G72" s="77">
        <f t="shared" si="16"/>
        <v>7.2220000000000546</v>
      </c>
      <c r="H72" s="18">
        <f t="shared" si="17"/>
        <v>9161.1956981954245</v>
      </c>
      <c r="I72" s="18">
        <f t="shared" si="18"/>
        <v>35438.21542974875</v>
      </c>
      <c r="J72" s="18">
        <f t="shared" si="19"/>
        <v>0</v>
      </c>
      <c r="K72" s="18">
        <f t="shared" si="20"/>
        <v>44599.411127944171</v>
      </c>
      <c r="L72" s="17">
        <f t="shared" si="10"/>
        <v>147.82900988183601</v>
      </c>
      <c r="M72" s="17">
        <f t="shared" si="21"/>
        <v>301.69593345442661</v>
      </c>
      <c r="N72" s="4"/>
      <c r="O72" s="4"/>
    </row>
    <row r="73" spans="2:15">
      <c r="B73" s="13">
        <f t="shared" si="12"/>
        <v>28</v>
      </c>
      <c r="C73" s="19">
        <f t="shared" si="13"/>
        <v>8.7919999999999465</v>
      </c>
      <c r="D73" s="77">
        <f t="shared" si="11"/>
        <v>33.783999999999892</v>
      </c>
      <c r="E73" s="77">
        <f t="shared" si="14"/>
        <v>47.6</v>
      </c>
      <c r="F73" s="17">
        <f t="shared" si="15"/>
        <v>337.08000000000055</v>
      </c>
      <c r="G73" s="77">
        <f t="shared" si="16"/>
        <v>6.9080000000000545</v>
      </c>
      <c r="H73" s="18">
        <f t="shared" si="17"/>
        <v>8831.027504992282</v>
      </c>
      <c r="I73" s="18">
        <f t="shared" si="18"/>
        <v>35776.176657688397</v>
      </c>
      <c r="J73" s="18">
        <f t="shared" si="19"/>
        <v>0</v>
      </c>
      <c r="K73" s="18">
        <f t="shared" si="20"/>
        <v>44607.204162680675</v>
      </c>
      <c r="L73" s="17">
        <f t="shared" si="10"/>
        <v>147.82900988183601</v>
      </c>
      <c r="M73" s="17">
        <f t="shared" si="21"/>
        <v>301.74865</v>
      </c>
      <c r="N73" s="4"/>
      <c r="O73" s="4"/>
    </row>
    <row r="74" spans="2:15">
      <c r="B74" s="13">
        <f t="shared" si="12"/>
        <v>29</v>
      </c>
      <c r="C74" s="19">
        <f t="shared" si="13"/>
        <v>9.1059999999999448</v>
      </c>
      <c r="D74" s="77">
        <f t="shared" si="11"/>
        <v>34.411999999999892</v>
      </c>
      <c r="E74" s="77">
        <f t="shared" si="14"/>
        <v>47.6</v>
      </c>
      <c r="F74" s="17">
        <f t="shared" si="15"/>
        <v>333.94000000000057</v>
      </c>
      <c r="G74" s="77">
        <f t="shared" si="16"/>
        <v>6.5940000000000545</v>
      </c>
      <c r="H74" s="18">
        <f t="shared" si="17"/>
        <v>8494.6643424036756</v>
      </c>
      <c r="I74" s="18">
        <f t="shared" si="18"/>
        <v>36101.747946857104</v>
      </c>
      <c r="J74" s="18">
        <f t="shared" si="19"/>
        <v>0</v>
      </c>
      <c r="K74" s="18">
        <f t="shared" si="20"/>
        <v>44596.412289260777</v>
      </c>
      <c r="L74" s="17">
        <f t="shared" si="10"/>
        <v>147.82900988183601</v>
      </c>
      <c r="M74" s="17">
        <f t="shared" si="21"/>
        <v>301.67564759385169</v>
      </c>
      <c r="N74" s="4"/>
      <c r="O74" s="4"/>
    </row>
    <row r="75" spans="2:15">
      <c r="B75" s="13">
        <f t="shared" si="12"/>
        <v>30</v>
      </c>
      <c r="C75" s="19">
        <f t="shared" si="13"/>
        <v>9.4199999999999431</v>
      </c>
      <c r="D75" s="77">
        <f t="shared" si="11"/>
        <v>35.039999999999885</v>
      </c>
      <c r="E75" s="77">
        <f t="shared" si="14"/>
        <v>47.6</v>
      </c>
      <c r="F75" s="17">
        <f t="shared" si="15"/>
        <v>330.80000000000058</v>
      </c>
      <c r="G75" s="77">
        <f t="shared" si="16"/>
        <v>6.280000000000058</v>
      </c>
      <c r="H75" s="18">
        <f t="shared" si="17"/>
        <v>8152.1062104296043</v>
      </c>
      <c r="I75" s="18">
        <f t="shared" si="18"/>
        <v>36414.929297254865</v>
      </c>
      <c r="J75" s="18">
        <f t="shared" si="19"/>
        <v>0</v>
      </c>
      <c r="K75" s="18">
        <f t="shared" si="20"/>
        <v>44567.035507684472</v>
      </c>
      <c r="L75" s="17">
        <f t="shared" si="10"/>
        <v>147.82900988183601</v>
      </c>
      <c r="M75" s="17">
        <f t="shared" si="21"/>
        <v>301.47692623598158</v>
      </c>
      <c r="N75" s="4"/>
      <c r="O75" s="4"/>
    </row>
    <row r="76" spans="2:15">
      <c r="B76" s="13">
        <f t="shared" si="12"/>
        <v>31</v>
      </c>
      <c r="C76" s="19">
        <f t="shared" si="13"/>
        <v>9.7339999999999414</v>
      </c>
      <c r="D76" s="77">
        <f t="shared" si="11"/>
        <v>35.667999999999878</v>
      </c>
      <c r="E76" s="77">
        <f t="shared" si="14"/>
        <v>47.6</v>
      </c>
      <c r="F76" s="17">
        <f t="shared" si="15"/>
        <v>327.66000000000059</v>
      </c>
      <c r="G76" s="77">
        <f t="shared" si="16"/>
        <v>5.9660000000000615</v>
      </c>
      <c r="H76" s="18">
        <f t="shared" si="17"/>
        <v>7803.3531090700662</v>
      </c>
      <c r="I76" s="18">
        <f t="shared" si="18"/>
        <v>36715.720708881701</v>
      </c>
      <c r="J76" s="18">
        <f t="shared" si="19"/>
        <v>0</v>
      </c>
      <c r="K76" s="18">
        <f t="shared" si="20"/>
        <v>44519.073817951765</v>
      </c>
      <c r="L76" s="17">
        <f t="shared" si="10"/>
        <v>147.82900988183601</v>
      </c>
      <c r="M76" s="17">
        <f t="shared" si="21"/>
        <v>301.15248592638983</v>
      </c>
      <c r="N76" s="4"/>
      <c r="O76" s="4"/>
    </row>
    <row r="77" spans="2:15">
      <c r="B77" s="13">
        <f t="shared" si="12"/>
        <v>32</v>
      </c>
      <c r="C77" s="19">
        <f t="shared" si="13"/>
        <v>10.04799999999994</v>
      </c>
      <c r="D77" s="77">
        <f t="shared" si="11"/>
        <v>36.295999999999879</v>
      </c>
      <c r="E77" s="77">
        <f t="shared" si="14"/>
        <v>47.6</v>
      </c>
      <c r="F77" s="17">
        <f t="shared" si="15"/>
        <v>324.52000000000061</v>
      </c>
      <c r="G77" s="77">
        <f t="shared" si="16"/>
        <v>5.6520000000000614</v>
      </c>
      <c r="H77" s="18">
        <f t="shared" si="17"/>
        <v>7448.4050383250578</v>
      </c>
      <c r="I77" s="18">
        <f t="shared" si="18"/>
        <v>37004.122181737606</v>
      </c>
      <c r="J77" s="18">
        <f t="shared" si="19"/>
        <v>0</v>
      </c>
      <c r="K77" s="18">
        <f t="shared" si="20"/>
        <v>44452.527220062664</v>
      </c>
      <c r="L77" s="17">
        <f t="shared" si="10"/>
        <v>147.82900988183601</v>
      </c>
      <c r="M77" s="17">
        <f t="shared" si="21"/>
        <v>300.70232666507644</v>
      </c>
      <c r="N77" s="4"/>
      <c r="O77" s="4"/>
    </row>
    <row r="78" spans="2:15">
      <c r="B78" s="13">
        <f t="shared" si="12"/>
        <v>33</v>
      </c>
      <c r="C78" s="19">
        <f t="shared" si="13"/>
        <v>10.361999999999938</v>
      </c>
      <c r="D78" s="77">
        <f t="shared" si="11"/>
        <v>36.923999999999879</v>
      </c>
      <c r="E78" s="77">
        <f t="shared" si="14"/>
        <v>47.6</v>
      </c>
      <c r="F78" s="17">
        <f t="shared" si="15"/>
        <v>321.38000000000062</v>
      </c>
      <c r="G78" s="77">
        <f t="shared" si="16"/>
        <v>5.3380000000000614</v>
      </c>
      <c r="H78" s="18">
        <f t="shared" si="17"/>
        <v>7087.2619981945836</v>
      </c>
      <c r="I78" s="18">
        <f t="shared" si="18"/>
        <v>37280.13371582258</v>
      </c>
      <c r="J78" s="18">
        <f t="shared" si="19"/>
        <v>0</v>
      </c>
      <c r="K78" s="18">
        <f t="shared" si="20"/>
        <v>44367.395714017162</v>
      </c>
      <c r="L78" s="17">
        <f t="shared" si="10"/>
        <v>147.82900988183601</v>
      </c>
      <c r="M78" s="17">
        <f t="shared" si="21"/>
        <v>300.1264484520413</v>
      </c>
      <c r="N78" s="4"/>
      <c r="O78" s="4"/>
    </row>
    <row r="79" spans="2:15">
      <c r="B79" s="13">
        <f t="shared" si="12"/>
        <v>34</v>
      </c>
      <c r="C79" s="19">
        <f t="shared" si="13"/>
        <v>10.675999999999936</v>
      </c>
      <c r="D79" s="77">
        <f t="shared" si="11"/>
        <v>37.551999999999872</v>
      </c>
      <c r="E79" s="77">
        <f t="shared" si="14"/>
        <v>47.6</v>
      </c>
      <c r="F79" s="17">
        <f t="shared" si="15"/>
        <v>318.24000000000063</v>
      </c>
      <c r="G79" s="77">
        <f t="shared" si="16"/>
        <v>5.0240000000000649</v>
      </c>
      <c r="H79" s="18">
        <f t="shared" si="17"/>
        <v>6719.9239886786472</v>
      </c>
      <c r="I79" s="18">
        <f t="shared" si="18"/>
        <v>37543.755311136614</v>
      </c>
      <c r="J79" s="18">
        <f t="shared" si="19"/>
        <v>0</v>
      </c>
      <c r="K79" s="18">
        <f t="shared" si="20"/>
        <v>44263.67929981526</v>
      </c>
      <c r="L79" s="17">
        <f t="shared" si="10"/>
        <v>147.82900988183601</v>
      </c>
      <c r="M79" s="17">
        <f t="shared" si="21"/>
        <v>299.42485128728453</v>
      </c>
      <c r="N79" s="4"/>
      <c r="O79" s="4"/>
    </row>
    <row r="80" spans="2:15">
      <c r="B80" s="13">
        <f t="shared" si="12"/>
        <v>35</v>
      </c>
      <c r="C80" s="19">
        <f t="shared" si="13"/>
        <v>10.989999999999934</v>
      </c>
      <c r="D80" s="77">
        <f t="shared" si="11"/>
        <v>38.179999999999865</v>
      </c>
      <c r="E80" s="77">
        <f t="shared" si="14"/>
        <v>47.6</v>
      </c>
      <c r="F80" s="17">
        <f t="shared" si="15"/>
        <v>315.10000000000065</v>
      </c>
      <c r="G80" s="77">
        <f t="shared" si="16"/>
        <v>4.7100000000000684</v>
      </c>
      <c r="H80" s="18">
        <f t="shared" si="17"/>
        <v>6346.3910097772423</v>
      </c>
      <c r="I80" s="18">
        <f t="shared" si="18"/>
        <v>37794.986967679717</v>
      </c>
      <c r="J80" s="18">
        <f t="shared" si="19"/>
        <v>0</v>
      </c>
      <c r="K80" s="18">
        <f t="shared" si="20"/>
        <v>44141.377977456956</v>
      </c>
      <c r="L80" s="17">
        <f t="shared" si="10"/>
        <v>147.82900988183601</v>
      </c>
      <c r="M80" s="17">
        <f t="shared" si="21"/>
        <v>298.597535170806</v>
      </c>
      <c r="N80" s="4"/>
      <c r="O80" s="4"/>
    </row>
    <row r="81" spans="2:15">
      <c r="B81" s="13">
        <f t="shared" si="12"/>
        <v>36</v>
      </c>
      <c r="C81" s="19">
        <f t="shared" si="13"/>
        <v>11.303999999999933</v>
      </c>
      <c r="D81" s="77">
        <f t="shared" si="11"/>
        <v>38.807999999999865</v>
      </c>
      <c r="E81" s="77">
        <f t="shared" si="14"/>
        <v>47.6</v>
      </c>
      <c r="F81" s="17">
        <f t="shared" si="15"/>
        <v>311.96000000000066</v>
      </c>
      <c r="G81" s="77">
        <f t="shared" si="16"/>
        <v>4.3960000000000683</v>
      </c>
      <c r="H81" s="18">
        <f t="shared" si="17"/>
        <v>5966.6630614903661</v>
      </c>
      <c r="I81" s="18">
        <f t="shared" si="18"/>
        <v>38033.828685451888</v>
      </c>
      <c r="J81" s="18">
        <f t="shared" si="19"/>
        <v>0</v>
      </c>
      <c r="K81" s="18">
        <f t="shared" si="20"/>
        <v>44000.491746942251</v>
      </c>
      <c r="L81" s="17">
        <f t="shared" si="10"/>
        <v>147.82900988183601</v>
      </c>
      <c r="M81" s="17">
        <f t="shared" si="21"/>
        <v>297.64450010260578</v>
      </c>
      <c r="N81" s="4"/>
      <c r="O81" s="4"/>
    </row>
    <row r="82" spans="2:15">
      <c r="B82" s="13">
        <f t="shared" si="12"/>
        <v>37</v>
      </c>
      <c r="C82" s="19">
        <f t="shared" si="13"/>
        <v>11.617999999999931</v>
      </c>
      <c r="D82" s="77">
        <f t="shared" si="11"/>
        <v>39.435999999999865</v>
      </c>
      <c r="E82" s="77">
        <f t="shared" si="14"/>
        <v>47.6</v>
      </c>
      <c r="F82" s="17">
        <f t="shared" si="15"/>
        <v>308.82000000000068</v>
      </c>
      <c r="G82" s="77">
        <f t="shared" si="16"/>
        <v>4.0820000000000682</v>
      </c>
      <c r="H82" s="18">
        <f t="shared" si="17"/>
        <v>5580.740143818025</v>
      </c>
      <c r="I82" s="18">
        <f t="shared" si="18"/>
        <v>38260.280464453128</v>
      </c>
      <c r="J82" s="18">
        <f t="shared" si="19"/>
        <v>0</v>
      </c>
      <c r="K82" s="18">
        <f t="shared" si="20"/>
        <v>43841.020608271152</v>
      </c>
      <c r="L82" s="17">
        <f t="shared" si="10"/>
        <v>147.82900988183601</v>
      </c>
      <c r="M82" s="17">
        <f t="shared" si="21"/>
        <v>296.56574608268392</v>
      </c>
      <c r="N82" s="4"/>
      <c r="O82" s="4"/>
    </row>
    <row r="83" spans="2:15">
      <c r="B83" s="13">
        <f t="shared" si="12"/>
        <v>38</v>
      </c>
      <c r="C83" s="19">
        <f t="shared" si="13"/>
        <v>11.931999999999929</v>
      </c>
      <c r="D83" s="77">
        <f t="shared" si="11"/>
        <v>40.063999999999858</v>
      </c>
      <c r="E83" s="77">
        <f t="shared" si="14"/>
        <v>47.6</v>
      </c>
      <c r="F83" s="17">
        <f t="shared" si="15"/>
        <v>305.68000000000069</v>
      </c>
      <c r="G83" s="77">
        <f t="shared" si="16"/>
        <v>3.7680000000000717</v>
      </c>
      <c r="H83" s="18">
        <f t="shared" si="17"/>
        <v>5188.6222567602208</v>
      </c>
      <c r="I83" s="18">
        <f t="shared" si="18"/>
        <v>38474.342304683421</v>
      </c>
      <c r="J83" s="18">
        <f t="shared" si="19"/>
        <v>0</v>
      </c>
      <c r="K83" s="18">
        <f t="shared" si="20"/>
        <v>43662.964561443645</v>
      </c>
      <c r="L83" s="17">
        <f t="shared" si="10"/>
        <v>147.82900988183601</v>
      </c>
      <c r="M83" s="17">
        <f t="shared" si="21"/>
        <v>295.3612731110403</v>
      </c>
      <c r="N83" s="4"/>
      <c r="O83" s="4"/>
    </row>
    <row r="84" spans="2:15">
      <c r="B84" s="13">
        <f t="shared" si="12"/>
        <v>39</v>
      </c>
      <c r="C84" s="19">
        <f t="shared" si="13"/>
        <v>12.245999999999928</v>
      </c>
      <c r="D84" s="77">
        <f t="shared" si="11"/>
        <v>40.691999999999851</v>
      </c>
      <c r="E84" s="77">
        <f t="shared" si="14"/>
        <v>47.6</v>
      </c>
      <c r="F84" s="17">
        <f t="shared" si="15"/>
        <v>302.54000000000076</v>
      </c>
      <c r="G84" s="77">
        <f t="shared" si="16"/>
        <v>3.4540000000000752</v>
      </c>
      <c r="H84" s="18">
        <f t="shared" si="17"/>
        <v>4790.3094003169508</v>
      </c>
      <c r="I84" s="18">
        <f t="shared" si="18"/>
        <v>38676.014206142798</v>
      </c>
      <c r="J84" s="18">
        <f t="shared" si="19"/>
        <v>0</v>
      </c>
      <c r="K84" s="18">
        <f t="shared" si="20"/>
        <v>43466.323606459751</v>
      </c>
      <c r="L84" s="17">
        <f t="shared" si="10"/>
        <v>147.82900988183601</v>
      </c>
      <c r="M84" s="17">
        <f t="shared" si="21"/>
        <v>294.03108118767511</v>
      </c>
      <c r="N84" s="4"/>
      <c r="O84" s="4"/>
    </row>
    <row r="85" spans="2:15">
      <c r="B85" s="13">
        <f t="shared" si="12"/>
        <v>40</v>
      </c>
      <c r="C85" s="19">
        <f t="shared" si="13"/>
        <v>12.559999999999926</v>
      </c>
      <c r="D85" s="77">
        <f t="shared" si="11"/>
        <v>41.319999999999851</v>
      </c>
      <c r="E85" s="77">
        <f t="shared" si="14"/>
        <v>47.6</v>
      </c>
      <c r="F85" s="17">
        <f t="shared" si="15"/>
        <v>299.40000000000077</v>
      </c>
      <c r="G85" s="77">
        <f t="shared" si="16"/>
        <v>3.1400000000000752</v>
      </c>
      <c r="H85" s="18">
        <f t="shared" si="17"/>
        <v>4385.8015744882077</v>
      </c>
      <c r="I85" s="18">
        <f t="shared" si="18"/>
        <v>38865.296168831235</v>
      </c>
      <c r="J85" s="18">
        <f t="shared" si="19"/>
        <v>0</v>
      </c>
      <c r="K85" s="18">
        <f t="shared" si="20"/>
        <v>43251.097743319442</v>
      </c>
      <c r="L85" s="17">
        <f t="shared" si="10"/>
        <v>147.82900988183601</v>
      </c>
      <c r="M85" s="17">
        <f t="shared" si="21"/>
        <v>292.57517031258811</v>
      </c>
      <c r="N85" s="4"/>
      <c r="O85" s="4"/>
    </row>
    <row r="86" spans="2:15">
      <c r="B86" s="13">
        <f t="shared" si="12"/>
        <v>41</v>
      </c>
      <c r="C86" s="19">
        <f t="shared" si="13"/>
        <v>12.873999999999924</v>
      </c>
      <c r="D86" s="77">
        <f t="shared" si="11"/>
        <v>41.947999999999851</v>
      </c>
      <c r="E86" s="77">
        <f t="shared" si="14"/>
        <v>47.6</v>
      </c>
      <c r="F86" s="17">
        <f t="shared" si="15"/>
        <v>296.26000000000079</v>
      </c>
      <c r="G86" s="77">
        <f t="shared" si="16"/>
        <v>2.8260000000000751</v>
      </c>
      <c r="H86" s="18">
        <f t="shared" si="17"/>
        <v>3975.0987792739984</v>
      </c>
      <c r="I86" s="18">
        <f t="shared" si="18"/>
        <v>39042.188192748741</v>
      </c>
      <c r="J86" s="18">
        <f t="shared" si="19"/>
        <v>0</v>
      </c>
      <c r="K86" s="18">
        <f t="shared" si="20"/>
        <v>43017.286972022739</v>
      </c>
      <c r="L86" s="17">
        <f t="shared" si="10"/>
        <v>147.82900988183601</v>
      </c>
      <c r="M86" s="17">
        <f t="shared" si="21"/>
        <v>290.99354048577948</v>
      </c>
      <c r="N86" s="4"/>
      <c r="O86" s="4"/>
    </row>
    <row r="87" spans="2:15">
      <c r="B87" s="13">
        <f t="shared" si="12"/>
        <v>42</v>
      </c>
      <c r="C87" s="19">
        <f t="shared" si="13"/>
        <v>13.187999999999922</v>
      </c>
      <c r="D87" s="77">
        <f t="shared" si="11"/>
        <v>42.575999999999844</v>
      </c>
      <c r="E87" s="77">
        <f t="shared" si="14"/>
        <v>47.6</v>
      </c>
      <c r="F87" s="17">
        <f t="shared" si="15"/>
        <v>293.1200000000008</v>
      </c>
      <c r="G87" s="77">
        <f t="shared" si="16"/>
        <v>2.5120000000000786</v>
      </c>
      <c r="H87" s="18">
        <f t="shared" si="17"/>
        <v>3558.2010146743269</v>
      </c>
      <c r="I87" s="18">
        <f t="shared" si="18"/>
        <v>39206.690277895308</v>
      </c>
      <c r="J87" s="18">
        <f t="shared" si="19"/>
        <v>0</v>
      </c>
      <c r="K87" s="18">
        <f t="shared" si="20"/>
        <v>42764.891292569635</v>
      </c>
      <c r="L87" s="17">
        <f t="shared" si="10"/>
        <v>147.82900988183601</v>
      </c>
      <c r="M87" s="17">
        <f t="shared" si="21"/>
        <v>289.28619170724909</v>
      </c>
      <c r="N87" s="4"/>
      <c r="O87" s="4"/>
    </row>
    <row r="88" spans="2:15">
      <c r="B88" s="13">
        <f t="shared" si="12"/>
        <v>43</v>
      </c>
      <c r="C88" s="19">
        <f t="shared" si="13"/>
        <v>13.501999999999921</v>
      </c>
      <c r="D88" s="77">
        <f t="shared" si="11"/>
        <v>43.203999999999837</v>
      </c>
      <c r="E88" s="77">
        <f t="shared" si="14"/>
        <v>47.6</v>
      </c>
      <c r="F88" s="17">
        <f t="shared" si="15"/>
        <v>289.98000000000081</v>
      </c>
      <c r="G88" s="77">
        <f t="shared" si="16"/>
        <v>2.1980000000000821</v>
      </c>
      <c r="H88" s="18">
        <f t="shared" si="17"/>
        <v>3135.1082806891895</v>
      </c>
      <c r="I88" s="18">
        <f t="shared" si="18"/>
        <v>39358.802424270943</v>
      </c>
      <c r="J88" s="18">
        <f t="shared" si="19"/>
        <v>0</v>
      </c>
      <c r="K88" s="18">
        <f t="shared" si="20"/>
        <v>42493.91070496013</v>
      </c>
      <c r="L88" s="17">
        <f t="shared" si="10"/>
        <v>147.82900988183601</v>
      </c>
      <c r="M88" s="17">
        <f t="shared" si="21"/>
        <v>287.45312397699706</v>
      </c>
      <c r="N88" s="4"/>
      <c r="O88" s="4"/>
    </row>
    <row r="89" spans="2:15">
      <c r="B89" s="13">
        <f t="shared" si="12"/>
        <v>44</v>
      </c>
      <c r="C89" s="19">
        <f t="shared" si="13"/>
        <v>13.815999999999919</v>
      </c>
      <c r="D89" s="77">
        <f t="shared" si="11"/>
        <v>43.831999999999837</v>
      </c>
      <c r="E89" s="77">
        <f t="shared" si="14"/>
        <v>47.6</v>
      </c>
      <c r="F89" s="17">
        <f t="shared" si="15"/>
        <v>286.84000000000083</v>
      </c>
      <c r="G89" s="77">
        <f t="shared" si="16"/>
        <v>1.8840000000000821</v>
      </c>
      <c r="H89" s="18">
        <f t="shared" si="17"/>
        <v>2705.8205773185809</v>
      </c>
      <c r="I89" s="18">
        <f t="shared" si="18"/>
        <v>39498.524631875647</v>
      </c>
      <c r="J89" s="18">
        <f t="shared" si="19"/>
        <v>0</v>
      </c>
      <c r="K89" s="18">
        <f t="shared" si="20"/>
        <v>42204.345209194231</v>
      </c>
      <c r="L89" s="17">
        <f t="shared" si="10"/>
        <v>147.82900988183601</v>
      </c>
      <c r="M89" s="17">
        <f t="shared" si="21"/>
        <v>285.49433729502334</v>
      </c>
      <c r="N89" s="4"/>
      <c r="O89" s="4"/>
    </row>
    <row r="90" spans="2:15">
      <c r="B90" s="13">
        <f t="shared" si="12"/>
        <v>45</v>
      </c>
      <c r="C90" s="19">
        <f t="shared" si="13"/>
        <v>14.129999999999917</v>
      </c>
      <c r="D90" s="77">
        <f t="shared" si="11"/>
        <v>44.459999999999837</v>
      </c>
      <c r="E90" s="77">
        <f t="shared" si="14"/>
        <v>47.6</v>
      </c>
      <c r="F90" s="17">
        <f t="shared" si="15"/>
        <v>283.70000000000084</v>
      </c>
      <c r="G90" s="77">
        <f t="shared" si="16"/>
        <v>1.570000000000082</v>
      </c>
      <c r="H90" s="18">
        <f t="shared" si="17"/>
        <v>2270.3379045625047</v>
      </c>
      <c r="I90" s="18">
        <f t="shared" si="18"/>
        <v>39625.856900709419</v>
      </c>
      <c r="J90" s="18">
        <f t="shared" si="19"/>
        <v>0</v>
      </c>
      <c r="K90" s="18">
        <f t="shared" si="20"/>
        <v>41896.194805271924</v>
      </c>
      <c r="L90" s="17">
        <f t="shared" si="10"/>
        <v>147.82900988183601</v>
      </c>
      <c r="M90" s="17">
        <f t="shared" si="21"/>
        <v>283.40983166132787</v>
      </c>
      <c r="N90" s="4"/>
      <c r="O90" s="4"/>
    </row>
    <row r="91" spans="2:15">
      <c r="B91" s="13">
        <f t="shared" si="12"/>
        <v>46</v>
      </c>
      <c r="C91" s="19">
        <f t="shared" si="13"/>
        <v>14.443999999999916</v>
      </c>
      <c r="D91" s="77">
        <f t="shared" si="11"/>
        <v>45.08799999999983</v>
      </c>
      <c r="E91" s="77">
        <f t="shared" si="14"/>
        <v>47.6</v>
      </c>
      <c r="F91" s="17">
        <f t="shared" si="15"/>
        <v>280.56000000000085</v>
      </c>
      <c r="G91" s="77">
        <f t="shared" si="16"/>
        <v>1.2560000000000855</v>
      </c>
      <c r="H91" s="18">
        <f t="shared" si="17"/>
        <v>1828.6602624209677</v>
      </c>
      <c r="I91" s="18">
        <f t="shared" si="18"/>
        <v>39740.799230772245</v>
      </c>
      <c r="J91" s="18">
        <f t="shared" si="19"/>
        <v>0</v>
      </c>
      <c r="K91" s="18">
        <f t="shared" si="20"/>
        <v>41569.459493193215</v>
      </c>
      <c r="L91" s="17">
        <f t="shared" si="10"/>
        <v>147.82900988183601</v>
      </c>
      <c r="M91" s="17">
        <f t="shared" si="21"/>
        <v>281.19960707591076</v>
      </c>
      <c r="N91" s="4"/>
      <c r="O91" s="4"/>
    </row>
    <row r="92" spans="2:15">
      <c r="B92" s="13">
        <f t="shared" si="12"/>
        <v>47</v>
      </c>
      <c r="C92" s="19">
        <f t="shared" si="13"/>
        <v>14.757999999999914</v>
      </c>
      <c r="D92" s="77">
        <f t="shared" si="11"/>
        <v>45.715999999999823</v>
      </c>
      <c r="E92" s="77">
        <f t="shared" si="14"/>
        <v>47.6</v>
      </c>
      <c r="F92" s="17">
        <f t="shared" si="15"/>
        <v>277.42000000000087</v>
      </c>
      <c r="G92" s="77">
        <f t="shared" si="16"/>
        <v>0.94200000000008899</v>
      </c>
      <c r="H92" s="18">
        <f t="shared" si="17"/>
        <v>1380.7876508939612</v>
      </c>
      <c r="I92" s="18">
        <f t="shared" si="18"/>
        <v>39843.351622064154</v>
      </c>
      <c r="J92" s="18">
        <f t="shared" si="19"/>
        <v>0</v>
      </c>
      <c r="K92" s="18">
        <f t="shared" si="20"/>
        <v>41224.139272958113</v>
      </c>
      <c r="L92" s="17">
        <f t="shared" si="10"/>
        <v>147.82900988183601</v>
      </c>
      <c r="M92" s="17">
        <f t="shared" si="21"/>
        <v>278.86366353877196</v>
      </c>
      <c r="N92" s="4"/>
      <c r="O92" s="4"/>
    </row>
    <row r="93" spans="2:15">
      <c r="B93" s="13">
        <f t="shared" si="12"/>
        <v>48</v>
      </c>
      <c r="C93" s="19">
        <f t="shared" si="13"/>
        <v>15.071999999999912</v>
      </c>
      <c r="D93" s="77">
        <f t="shared" si="11"/>
        <v>46.343999999999824</v>
      </c>
      <c r="E93" s="77">
        <f t="shared" si="14"/>
        <v>47.6</v>
      </c>
      <c r="F93" s="17">
        <f t="shared" si="15"/>
        <v>274.28000000000088</v>
      </c>
      <c r="G93" s="77">
        <f t="shared" si="16"/>
        <v>0.62800000000008893</v>
      </c>
      <c r="H93" s="18">
        <f t="shared" si="17"/>
        <v>926.72006998148527</v>
      </c>
      <c r="I93" s="18">
        <f t="shared" si="18"/>
        <v>39933.514074585124</v>
      </c>
      <c r="J93" s="18">
        <f t="shared" si="19"/>
        <v>0</v>
      </c>
      <c r="K93" s="18">
        <f t="shared" si="20"/>
        <v>40860.23414456661</v>
      </c>
      <c r="L93" s="17">
        <f t="shared" si="10"/>
        <v>147.82900988183601</v>
      </c>
      <c r="M93" s="17">
        <f t="shared" si="21"/>
        <v>276.40200104991146</v>
      </c>
      <c r="N93" s="4"/>
      <c r="O93" s="4"/>
    </row>
    <row r="94" spans="2:15">
      <c r="B94" s="13">
        <f t="shared" si="12"/>
        <v>49</v>
      </c>
      <c r="C94" s="19">
        <f t="shared" si="13"/>
        <v>15.38599999999991</v>
      </c>
      <c r="D94" s="77">
        <f t="shared" si="11"/>
        <v>46.971999999999824</v>
      </c>
      <c r="E94" s="77">
        <f t="shared" si="14"/>
        <v>47.6</v>
      </c>
      <c r="F94" s="17">
        <f t="shared" si="15"/>
        <v>271.1400000000009</v>
      </c>
      <c r="G94" s="77">
        <f t="shared" si="16"/>
        <v>0.31400000000008887</v>
      </c>
      <c r="H94" s="18">
        <f t="shared" si="17"/>
        <v>466.45751968354347</v>
      </c>
      <c r="I94" s="18">
        <f t="shared" si="18"/>
        <v>40011.286588335155</v>
      </c>
      <c r="J94" s="18">
        <f t="shared" si="19"/>
        <v>0</v>
      </c>
      <c r="K94" s="18">
        <f t="shared" si="20"/>
        <v>40477.744108018698</v>
      </c>
      <c r="L94" s="17">
        <f t="shared" si="10"/>
        <v>147.82900988183601</v>
      </c>
      <c r="M94" s="17">
        <f t="shared" si="21"/>
        <v>273.81461960932921</v>
      </c>
      <c r="N94" s="4"/>
      <c r="O94" s="4"/>
    </row>
    <row r="95" spans="2:15" ht="13.5" thickBot="1">
      <c r="B95" s="13">
        <f t="shared" si="12"/>
        <v>50</v>
      </c>
      <c r="C95" s="19">
        <f t="shared" si="13"/>
        <v>15.699999999999909</v>
      </c>
      <c r="D95" s="77">
        <f t="shared" si="11"/>
        <v>47.599999999999817</v>
      </c>
      <c r="E95" s="77">
        <f t="shared" si="14"/>
        <v>47.6</v>
      </c>
      <c r="F95" s="17">
        <f t="shared" si="15"/>
        <v>268.00000000000091</v>
      </c>
      <c r="G95" s="77">
        <f t="shared" si="16"/>
        <v>9.2370555648813024E-14</v>
      </c>
      <c r="H95" s="18">
        <f t="shared" si="17"/>
        <v>1.3929151633647271E-10</v>
      </c>
      <c r="I95" s="18">
        <f t="shared" si="18"/>
        <v>40076.669163314255</v>
      </c>
      <c r="J95" s="18">
        <f t="shared" si="19"/>
        <v>0</v>
      </c>
      <c r="K95" s="206">
        <f t="shared" si="20"/>
        <v>40076.669163314393</v>
      </c>
      <c r="L95" s="17">
        <f t="shared" si="10"/>
        <v>147.82900988183601</v>
      </c>
      <c r="M95" s="236">
        <f t="shared" si="21"/>
        <v>271.10151921702533</v>
      </c>
      <c r="N95" s="4"/>
      <c r="O95" s="4"/>
    </row>
    <row r="96" spans="2:15" ht="13.5" thickBot="1">
      <c r="C96" s="19">
        <f>two-xfinal*(ci+osi)</f>
        <v>9.2370555648813024E-14</v>
      </c>
      <c r="J96" s="203" t="s">
        <v>376</v>
      </c>
      <c r="K96" s="207">
        <f>MAX(K45:K95)</f>
        <v>44607.204162680675</v>
      </c>
      <c r="L96" s="203" t="s">
        <v>376</v>
      </c>
      <c r="M96" s="237">
        <f>MAX(knrange)</f>
        <v>301.74865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600-000000000000}">
      <formula1>surfacecondition</formula1>
    </dataValidation>
    <dataValidation type="list" allowBlank="1" showInputMessage="1" showErrorMessage="1" sqref="C14" xr:uid="{00000000-0002-0000-0600-000001000000}">
      <formula1>propellants</formula1>
    </dataValidation>
    <dataValidation type="list" allowBlank="1" showInputMessage="1" showErrorMessage="1" prompt="Selecct max design pressure" sqref="C34" xr:uid="{00000000-0002-0000-0600-000002000000}">
      <formula1>pressures</formula1>
    </dataValidation>
  </dataValidations>
  <hyperlinks>
    <hyperlink ref="E14" location="note1" display="See Note [1] below" xr:uid="{00000000-0004-0000-06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  <pageSetUpPr autoPageBreaks="0"/>
  </sheetPr>
  <dimension ref="B3:AI910"/>
  <sheetViews>
    <sheetView showGridLines="0" topLeftCell="B1" zoomScale="95" zoomScaleNormal="85" workbookViewId="0">
      <selection activeCell="E33" sqref="E33"/>
    </sheetView>
  </sheetViews>
  <sheetFormatPr baseColWidth="10" defaultColWidth="8.85546875" defaultRowHeight="12.75"/>
  <cols>
    <col min="1" max="1" width="3.140625" customWidth="1"/>
    <col min="2" max="2" width="9.140625" customWidth="1"/>
    <col min="3" max="3" width="8.85546875" customWidth="1"/>
    <col min="4" max="4" width="10.5703125" customWidth="1"/>
    <col min="5" max="7" width="9.140625" customWidth="1"/>
    <col min="8" max="8" width="10" bestFit="1" customWidth="1"/>
    <col min="9" max="9" width="9.42578125" customWidth="1"/>
    <col min="10" max="29" width="9.140625" customWidth="1"/>
    <col min="30" max="30" width="8.7109375" customWidth="1"/>
  </cols>
  <sheetData>
    <row r="3" spans="2:27" ht="14.25">
      <c r="G3" s="226"/>
    </row>
    <row r="5" spans="2:27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7.2788125346267236</v>
      </c>
      <c r="L18" s="133" t="s">
        <v>127</v>
      </c>
      <c r="O18" s="131" t="s">
        <v>156</v>
      </c>
      <c r="P18" s="132">
        <f>pmax/0.006895</f>
        <v>1055.6653422228751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1.0305220538899327</v>
      </c>
      <c r="L19" s="136" t="s">
        <v>91</v>
      </c>
      <c r="O19" s="134" t="s">
        <v>157</v>
      </c>
      <c r="P19" s="141">
        <f>tbout</f>
        <v>1.0305220538899327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1.0633967394741659</v>
      </c>
      <c r="L20" s="139" t="s">
        <v>91</v>
      </c>
      <c r="O20" s="137" t="s">
        <v>158</v>
      </c>
      <c r="P20" s="138">
        <f>tthr</f>
        <v>1.0633967394741659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7.2788125346267236</v>
      </c>
      <c r="AC22" s="381" t="s">
        <v>127</v>
      </c>
    </row>
    <row r="23" spans="2:35">
      <c r="E23" s="50"/>
      <c r="G23" s="108">
        <f>D862</f>
        <v>1.4708234630234074E-12</v>
      </c>
      <c r="J23" s="109">
        <v>6.994613954091082E-4</v>
      </c>
      <c r="K23" s="95" t="s">
        <v>254</v>
      </c>
    </row>
    <row r="24" spans="2:35">
      <c r="B24" s="51" t="s">
        <v>145</v>
      </c>
      <c r="C24" s="84">
        <v>1.88249400479596E-2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7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15.700000000000001</v>
      </c>
      <c r="E28" s="40">
        <f>dio</f>
        <v>16.2</v>
      </c>
      <c r="F28" s="40">
        <f>do</f>
        <v>47.6</v>
      </c>
      <c r="G28" s="3">
        <f>lgo</f>
        <v>425</v>
      </c>
      <c r="H28" s="3">
        <f t="shared" ref="H28:H39" si="0">PI()/4*(dto+erate*(two-D28)/two)^2</f>
        <v>147.82900988183601</v>
      </c>
      <c r="I28">
        <f t="shared" ref="I28:I91" si="1">H28/1000^2</f>
        <v>1.4782900988183603E-4</v>
      </c>
      <c r="J28" s="4">
        <f t="shared" ref="J28:J39" si="2">PI()/4*dc^2-PI()/4*(F28^2-E28^2)</f>
        <v>236.1535197703447</v>
      </c>
      <c r="K28" s="40">
        <f t="shared" ref="K28:K39" si="3">J28/H28</f>
        <v>1.5974775178370539</v>
      </c>
      <c r="L28" s="40">
        <f t="shared" ref="L28:L91" si="4">IF((gstar-K28)&lt;0,0,gstar-K28)</f>
        <v>4.4025224821629463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668696.63569638482</v>
      </c>
      <c r="S28">
        <f t="shared" ref="S28:S91" si="9">R28/1000^3</f>
        <v>6.6869663569638484E-4</v>
      </c>
      <c r="T28" s="41">
        <f t="shared" ref="T28:T91" si="10">(vc/1000^3-S28)</f>
        <v>1.5615389957225633E-4</v>
      </c>
      <c r="U28" s="42">
        <f t="shared" ref="U28:U39" si="11">rhopgrain*R28/1000^2</f>
        <v>1.1873778681406428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1.88249400479596E-2</v>
      </c>
      <c r="D29" s="10">
        <f t="shared" ref="D29:D39" si="20">(F29-E29)/2</f>
        <v>15.681175059952041</v>
      </c>
      <c r="E29" s="40">
        <f t="shared" ref="E29:E39" si="21">E28+ci*2*xincp</f>
        <v>16.237649880095919</v>
      </c>
      <c r="F29" s="40">
        <f t="shared" ref="F29:F39" si="22">F28-osi*2*xincp</f>
        <v>47.6</v>
      </c>
      <c r="G29" s="3">
        <f t="shared" ref="G29:G39" si="23">G28-ei*n*2*xincp</f>
        <v>424.81175059952039</v>
      </c>
      <c r="H29" s="3">
        <f t="shared" si="0"/>
        <v>147.82900988183601</v>
      </c>
      <c r="I29">
        <f t="shared" si="1"/>
        <v>1.4782900988183603E-4</v>
      </c>
      <c r="J29" s="4">
        <f t="shared" si="2"/>
        <v>237.11270583523628</v>
      </c>
      <c r="K29" s="40">
        <f t="shared" si="3"/>
        <v>1.6039660011574677</v>
      </c>
      <c r="L29" s="40">
        <f t="shared" si="4"/>
        <v>4.3960339988425323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4.735600265251637E-3</v>
      </c>
      <c r="R29" s="4">
        <f t="shared" si="8"/>
        <v>667992.96985377802</v>
      </c>
      <c r="S29">
        <f t="shared" si="9"/>
        <v>6.6799296985377797E-4</v>
      </c>
      <c r="T29" s="41">
        <f t="shared" si="10"/>
        <v>1.568575654148632E-4</v>
      </c>
      <c r="U29" s="42">
        <f t="shared" si="11"/>
        <v>1.1861283968505594</v>
      </c>
      <c r="V29" s="42">
        <f t="shared" ref="V29:V39" si="26">(U28-U29)/(Q29-Q28)</f>
        <v>0.26384644397705848</v>
      </c>
      <c r="W29" s="42">
        <f t="shared" ref="W29:W39" si="27">IF(V29&lt;AI29,IF(AB28&gt;pbd,AI29,0),AI29)</f>
        <v>0</v>
      </c>
      <c r="X29" s="42">
        <f t="shared" si="12"/>
        <v>0.26384644397705848</v>
      </c>
      <c r="Y29" s="42">
        <f>IF((X29*(Q29-Q28)+Y28)&lt;0,0,X29*(Q29-Q28)+Y28)</f>
        <v>1.2494712900834593E-3</v>
      </c>
      <c r="Z29" s="10">
        <f t="shared" si="13"/>
        <v>7.9656425036229992</v>
      </c>
      <c r="AA29">
        <f t="shared" si="14"/>
        <v>2594969.0397180496</v>
      </c>
      <c r="AB29" s="10">
        <f t="shared" si="15"/>
        <v>2.5949690397180496</v>
      </c>
      <c r="AC29" s="10">
        <f t="shared" si="16"/>
        <v>2.4939690397180496</v>
      </c>
      <c r="AD29" s="3">
        <f t="shared" si="17"/>
        <v>361.70689481044951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3.76498800959192E-2</v>
      </c>
      <c r="D30" s="10">
        <f t="shared" si="20"/>
        <v>15.662350119904081</v>
      </c>
      <c r="E30" s="40">
        <f t="shared" si="21"/>
        <v>16.275299760191839</v>
      </c>
      <c r="F30" s="40">
        <f t="shared" si="22"/>
        <v>47.6</v>
      </c>
      <c r="G30" s="3">
        <f t="shared" si="23"/>
        <v>424.62350119904079</v>
      </c>
      <c r="H30" s="3">
        <f t="shared" si="0"/>
        <v>147.82900988183601</v>
      </c>
      <c r="I30">
        <f t="shared" si="1"/>
        <v>1.4782900988183603E-4</v>
      </c>
      <c r="J30" s="4">
        <f t="shared" si="2"/>
        <v>238.07411852508176</v>
      </c>
      <c r="K30" s="40">
        <f t="shared" si="3"/>
        <v>1.6104695466429848</v>
      </c>
      <c r="L30" s="40">
        <f t="shared" si="4"/>
        <v>4.3895304533570147</v>
      </c>
      <c r="M30" s="10">
        <f t="shared" si="24"/>
        <v>2.5949690397180496</v>
      </c>
      <c r="N30" s="10">
        <f t="shared" si="5"/>
        <v>8.26</v>
      </c>
      <c r="O30" s="10">
        <f t="shared" si="6"/>
        <v>0.31900000000000001</v>
      </c>
      <c r="P30" s="10">
        <f t="shared" si="7"/>
        <v>11.196652843804543</v>
      </c>
      <c r="Q30" s="42">
        <f t="shared" si="25"/>
        <v>6.4169009459614105E-3</v>
      </c>
      <c r="R30" s="4">
        <f t="shared" si="8"/>
        <v>667288.71966629068</v>
      </c>
      <c r="S30">
        <f t="shared" si="9"/>
        <v>6.6728871966629068E-4</v>
      </c>
      <c r="T30" s="41">
        <f t="shared" si="10"/>
        <v>1.5756181560235049E-4</v>
      </c>
      <c r="U30" s="42">
        <f t="shared" si="11"/>
        <v>1.1848778879626456</v>
      </c>
      <c r="V30" s="42">
        <f t="shared" si="26"/>
        <v>0.74377468721767848</v>
      </c>
      <c r="W30" s="42">
        <f t="shared" si="27"/>
        <v>0.41852181431881197</v>
      </c>
      <c r="X30" s="42">
        <f t="shared" si="12"/>
        <v>0.32525287289886651</v>
      </c>
      <c r="Y30" s="42">
        <f t="shared" ref="Y30:Y93" si="29">IF((X30*(Q30-Q29)+Y29)&lt;0,0,X30*(Q30-Q29)+Y29)</f>
        <v>1.7963191666911329E-3</v>
      </c>
      <c r="Z30" s="10">
        <f t="shared" si="13"/>
        <v>11.400726501049126</v>
      </c>
      <c r="AA30">
        <f t="shared" si="14"/>
        <v>3670462.0880835983</v>
      </c>
      <c r="AB30" s="10">
        <f t="shared" si="15"/>
        <v>3.6704620880835983</v>
      </c>
      <c r="AC30" s="10">
        <f t="shared" si="16"/>
        <v>3.5694620880835983</v>
      </c>
      <c r="AD30" s="3">
        <f t="shared" si="17"/>
        <v>517.68848268072486</v>
      </c>
      <c r="AI30" s="94">
        <f t="shared" si="28"/>
        <v>0.41852181431881197</v>
      </c>
    </row>
    <row r="31" spans="2:35">
      <c r="B31" s="39">
        <f t="shared" si="18"/>
        <v>3</v>
      </c>
      <c r="C31" s="42">
        <f t="shared" si="19"/>
        <v>5.64748201438788E-2</v>
      </c>
      <c r="D31" s="10">
        <f t="shared" si="20"/>
        <v>15.643525179856121</v>
      </c>
      <c r="E31" s="40">
        <f t="shared" si="21"/>
        <v>16.312949640287759</v>
      </c>
      <c r="F31" s="40">
        <f t="shared" si="22"/>
        <v>47.6</v>
      </c>
      <c r="G31" s="3">
        <f t="shared" si="23"/>
        <v>424.43525179856118</v>
      </c>
      <c r="H31" s="3">
        <f t="shared" si="0"/>
        <v>147.82900988183601</v>
      </c>
      <c r="I31">
        <f t="shared" si="1"/>
        <v>1.4782900988183603E-4</v>
      </c>
      <c r="J31" s="4">
        <f t="shared" si="2"/>
        <v>239.03775783988112</v>
      </c>
      <c r="K31" s="40">
        <f t="shared" si="3"/>
        <v>1.6169881542936051</v>
      </c>
      <c r="L31" s="40">
        <f t="shared" si="4"/>
        <v>4.3830118457063953</v>
      </c>
      <c r="M31" s="10">
        <f t="shared" si="24"/>
        <v>3.6704620880835983</v>
      </c>
      <c r="N31" s="10">
        <f t="shared" si="5"/>
        <v>8.26</v>
      </c>
      <c r="O31" s="10">
        <f t="shared" si="6"/>
        <v>0.31900000000000001</v>
      </c>
      <c r="P31" s="10">
        <f t="shared" si="7"/>
        <v>12.506217121153387</v>
      </c>
      <c r="Q31" s="42">
        <f t="shared" si="25"/>
        <v>7.922147485789871E-3</v>
      </c>
      <c r="R31" s="4">
        <f t="shared" si="8"/>
        <v>666583.88639140537</v>
      </c>
      <c r="S31">
        <f t="shared" si="9"/>
        <v>6.6658388639140537E-4</v>
      </c>
      <c r="T31" s="41">
        <f t="shared" si="10"/>
        <v>1.582666488772358E-4</v>
      </c>
      <c r="U31" s="42">
        <f t="shared" si="11"/>
        <v>1.1836263437097629</v>
      </c>
      <c r="V31" s="42">
        <f t="shared" si="26"/>
        <v>0.83145466192221229</v>
      </c>
      <c r="W31" s="42">
        <f t="shared" si="27"/>
        <v>0.59900412774003486</v>
      </c>
      <c r="X31" s="42">
        <f t="shared" si="12"/>
        <v>0.23245053418217743</v>
      </c>
      <c r="Y31" s="42">
        <f t="shared" si="29"/>
        <v>2.1462145289501328E-3</v>
      </c>
      <c r="Z31" s="10">
        <f t="shared" si="13"/>
        <v>13.560750443480405</v>
      </c>
      <c r="AA31">
        <f t="shared" si="14"/>
        <v>4346745.6188876927</v>
      </c>
      <c r="AB31" s="10">
        <f t="shared" si="15"/>
        <v>4.3467456188876925</v>
      </c>
      <c r="AC31" s="10">
        <f t="shared" si="16"/>
        <v>4.2457456188876925</v>
      </c>
      <c r="AD31" s="3">
        <f t="shared" si="17"/>
        <v>615.77166336297216</v>
      </c>
      <c r="AI31" s="94">
        <f t="shared" si="28"/>
        <v>0.59900412774003486</v>
      </c>
    </row>
    <row r="32" spans="2:35">
      <c r="B32" s="39">
        <f t="shared" si="18"/>
        <v>4</v>
      </c>
      <c r="C32" s="42">
        <f t="shared" si="19"/>
        <v>7.52997601918384E-2</v>
      </c>
      <c r="D32" s="10">
        <f t="shared" si="20"/>
        <v>15.624700239808162</v>
      </c>
      <c r="E32" s="40">
        <f t="shared" si="21"/>
        <v>16.350599520383678</v>
      </c>
      <c r="F32" s="40">
        <f t="shared" si="22"/>
        <v>47.6</v>
      </c>
      <c r="G32" s="3">
        <f t="shared" si="23"/>
        <v>424.24700239808158</v>
      </c>
      <c r="H32" s="3">
        <f t="shared" si="0"/>
        <v>147.82900988183601</v>
      </c>
      <c r="I32">
        <f t="shared" si="1"/>
        <v>1.4782900988183603E-4</v>
      </c>
      <c r="J32" s="4">
        <f t="shared" si="2"/>
        <v>240.00362377963415</v>
      </c>
      <c r="K32" s="40">
        <f t="shared" si="3"/>
        <v>1.6235218241093272</v>
      </c>
      <c r="L32" s="40">
        <f t="shared" si="4"/>
        <v>4.3764781758906732</v>
      </c>
      <c r="M32" s="10">
        <f t="shared" si="24"/>
        <v>4.3467456188876925</v>
      </c>
      <c r="N32" s="10">
        <f t="shared" si="5"/>
        <v>8.26</v>
      </c>
      <c r="O32" s="10">
        <f t="shared" si="6"/>
        <v>0.31900000000000001</v>
      </c>
      <c r="P32" s="10">
        <f t="shared" si="7"/>
        <v>13.199407446760061</v>
      </c>
      <c r="Q32" s="42">
        <f t="shared" si="25"/>
        <v>9.3483433301025931E-3</v>
      </c>
      <c r="R32" s="4">
        <f t="shared" si="8"/>
        <v>665878.47128660465</v>
      </c>
      <c r="S32">
        <f t="shared" si="9"/>
        <v>6.6587847128660464E-4</v>
      </c>
      <c r="T32" s="41">
        <f t="shared" si="10"/>
        <v>1.5897206398203653E-4</v>
      </c>
      <c r="U32" s="42">
        <f t="shared" si="11"/>
        <v>1.1823737663247724</v>
      </c>
      <c r="V32" s="42">
        <f t="shared" si="26"/>
        <v>0.87826464365707668</v>
      </c>
      <c r="W32" s="42">
        <f t="shared" si="27"/>
        <v>0.71249367223656956</v>
      </c>
      <c r="X32" s="42">
        <f t="shared" si="12"/>
        <v>0.16577097142050712</v>
      </c>
      <c r="Y32" s="42">
        <f t="shared" si="29"/>
        <v>2.3826363994977431E-3</v>
      </c>
      <c r="Z32" s="10">
        <f t="shared" si="13"/>
        <v>14.987767912272783</v>
      </c>
      <c r="AA32">
        <f t="shared" si="14"/>
        <v>4793531.5981337242</v>
      </c>
      <c r="AB32" s="10">
        <f t="shared" si="15"/>
        <v>4.7935315981337245</v>
      </c>
      <c r="AC32" s="10">
        <f t="shared" si="16"/>
        <v>4.6925315981337246</v>
      </c>
      <c r="AD32" s="3">
        <f t="shared" si="17"/>
        <v>680.57021002664601</v>
      </c>
      <c r="AI32" s="94">
        <f t="shared" si="28"/>
        <v>0.71249367223656956</v>
      </c>
    </row>
    <row r="33" spans="2:35">
      <c r="B33" s="39">
        <f t="shared" si="18"/>
        <v>5</v>
      </c>
      <c r="C33" s="42">
        <f t="shared" si="19"/>
        <v>9.4124700239797993E-2</v>
      </c>
      <c r="D33" s="10">
        <f t="shared" si="20"/>
        <v>15.605875299760202</v>
      </c>
      <c r="E33" s="40">
        <f t="shared" si="21"/>
        <v>16.388249400479598</v>
      </c>
      <c r="F33" s="40">
        <f t="shared" si="22"/>
        <v>47.6</v>
      </c>
      <c r="G33" s="3">
        <f t="shared" si="23"/>
        <v>424.05875299760197</v>
      </c>
      <c r="H33" s="3">
        <f t="shared" si="0"/>
        <v>147.82900988183601</v>
      </c>
      <c r="I33">
        <f t="shared" si="1"/>
        <v>1.4782900988183603E-4</v>
      </c>
      <c r="J33" s="4">
        <f t="shared" si="2"/>
        <v>240.97171634434108</v>
      </c>
      <c r="K33" s="40">
        <f t="shared" si="3"/>
        <v>1.6300705560901525</v>
      </c>
      <c r="L33" s="40">
        <f t="shared" si="4"/>
        <v>4.3699294439098475</v>
      </c>
      <c r="M33" s="10">
        <f t="shared" si="24"/>
        <v>4.7935315981337245</v>
      </c>
      <c r="N33" s="10">
        <f t="shared" si="5"/>
        <v>8.26</v>
      </c>
      <c r="O33" s="10">
        <f t="shared" si="6"/>
        <v>0.31900000000000001</v>
      </c>
      <c r="P33" s="10">
        <f t="shared" si="7"/>
        <v>13.617869937413717</v>
      </c>
      <c r="Q33" s="42">
        <f t="shared" si="25"/>
        <v>1.0730713710674373E-2</v>
      </c>
      <c r="R33" s="4">
        <f t="shared" si="8"/>
        <v>665172.47560937074</v>
      </c>
      <c r="S33">
        <f t="shared" si="9"/>
        <v>6.6517247560937069E-4</v>
      </c>
      <c r="T33" s="41">
        <f t="shared" si="10"/>
        <v>1.5967805965927048E-4</v>
      </c>
      <c r="U33" s="42">
        <f t="shared" si="11"/>
        <v>1.1811201580405353</v>
      </c>
      <c r="V33" s="42">
        <f t="shared" si="26"/>
        <v>0.90685412669116228</v>
      </c>
      <c r="W33" s="42">
        <f t="shared" si="27"/>
        <v>0.78747041640152371</v>
      </c>
      <c r="X33" s="42">
        <f t="shared" si="12"/>
        <v>0.11938371028963857</v>
      </c>
      <c r="Y33" s="42">
        <f t="shared" si="29"/>
        <v>2.5476689045249019E-3</v>
      </c>
      <c r="Z33" s="10">
        <f t="shared" si="13"/>
        <v>15.95503421046857</v>
      </c>
      <c r="AA33">
        <f t="shared" si="14"/>
        <v>5096373.7354460349</v>
      </c>
      <c r="AB33" s="10">
        <f t="shared" si="15"/>
        <v>5.0963737354460346</v>
      </c>
      <c r="AC33" s="10">
        <f t="shared" si="16"/>
        <v>4.9953737354460346</v>
      </c>
      <c r="AD33" s="3">
        <f t="shared" si="17"/>
        <v>724.49220238521173</v>
      </c>
      <c r="AI33" s="94">
        <f t="shared" si="28"/>
        <v>0.78747041640152371</v>
      </c>
    </row>
    <row r="34" spans="2:35">
      <c r="B34" s="39">
        <f t="shared" si="18"/>
        <v>6</v>
      </c>
      <c r="C34" s="42">
        <f t="shared" si="19"/>
        <v>0.11294964028775759</v>
      </c>
      <c r="D34" s="10">
        <f t="shared" si="20"/>
        <v>15.587050359712242</v>
      </c>
      <c r="E34" s="40">
        <f t="shared" si="21"/>
        <v>16.425899280575518</v>
      </c>
      <c r="F34" s="40">
        <f t="shared" si="22"/>
        <v>47.6</v>
      </c>
      <c r="G34" s="3">
        <f t="shared" si="23"/>
        <v>423.87050359712237</v>
      </c>
      <c r="H34" s="3">
        <f t="shared" si="0"/>
        <v>147.82900988183601</v>
      </c>
      <c r="I34">
        <f t="shared" si="1"/>
        <v>1.4782900988183603E-4</v>
      </c>
      <c r="J34" s="4">
        <f t="shared" si="2"/>
        <v>241.94203553400189</v>
      </c>
      <c r="K34" s="40">
        <f t="shared" si="3"/>
        <v>1.6366343502360809</v>
      </c>
      <c r="L34" s="40">
        <f t="shared" si="4"/>
        <v>4.3633656497639191</v>
      </c>
      <c r="M34" s="10">
        <f t="shared" si="24"/>
        <v>5.0963737354460346</v>
      </c>
      <c r="N34" s="10">
        <f t="shared" si="5"/>
        <v>8.26</v>
      </c>
      <c r="O34" s="10">
        <f t="shared" si="6"/>
        <v>0.31900000000000001</v>
      </c>
      <c r="P34" s="10">
        <f t="shared" si="7"/>
        <v>13.886614905230728</v>
      </c>
      <c r="Q34" s="41">
        <f t="shared" si="25"/>
        <v>1.2086331345096476E-2</v>
      </c>
      <c r="R34" s="4">
        <f t="shared" si="8"/>
        <v>664465.9006171861</v>
      </c>
      <c r="S34">
        <f t="shared" si="9"/>
        <v>6.6446590061718612E-4</v>
      </c>
      <c r="T34" s="41">
        <f t="shared" si="10"/>
        <v>1.6038463465145505E-4</v>
      </c>
      <c r="U34" s="42">
        <f t="shared" si="11"/>
        <v>1.1798655210899127</v>
      </c>
      <c r="V34" s="42">
        <f t="shared" si="26"/>
        <v>0.92550946429477898</v>
      </c>
      <c r="W34" s="42">
        <f t="shared" si="27"/>
        <v>0.8382914325174512</v>
      </c>
      <c r="X34" s="42">
        <f t="shared" si="12"/>
        <v>8.7218031777327787E-2</v>
      </c>
      <c r="Y34" s="42">
        <f t="shared" si="29"/>
        <v>2.6659032064418348E-3</v>
      </c>
      <c r="Z34" s="10">
        <f t="shared" si="13"/>
        <v>16.621936460654894</v>
      </c>
      <c r="AA34">
        <f t="shared" si="14"/>
        <v>5305174.6656568125</v>
      </c>
      <c r="AB34" s="10">
        <f t="shared" si="15"/>
        <v>5.3051746656568124</v>
      </c>
      <c r="AC34" s="10">
        <f t="shared" si="16"/>
        <v>5.2041746656568124</v>
      </c>
      <c r="AD34" s="3">
        <f t="shared" si="17"/>
        <v>754.77515092919691</v>
      </c>
      <c r="AI34" s="94">
        <f t="shared" si="28"/>
        <v>0.8382914325174512</v>
      </c>
    </row>
    <row r="35" spans="2:35">
      <c r="B35" s="39">
        <f t="shared" si="18"/>
        <v>7</v>
      </c>
      <c r="C35" s="42">
        <f t="shared" si="19"/>
        <v>0.13177458033571718</v>
      </c>
      <c r="D35" s="10">
        <f t="shared" si="20"/>
        <v>15.568225419664282</v>
      </c>
      <c r="E35" s="40">
        <f t="shared" si="21"/>
        <v>16.463549160671437</v>
      </c>
      <c r="F35" s="40">
        <f t="shared" si="22"/>
        <v>47.6</v>
      </c>
      <c r="G35" s="3">
        <f t="shared" si="23"/>
        <v>423.68225419664276</v>
      </c>
      <c r="H35" s="3">
        <f t="shared" si="0"/>
        <v>147.82900988183601</v>
      </c>
      <c r="I35">
        <f t="shared" si="1"/>
        <v>1.4782900988183603E-4</v>
      </c>
      <c r="J35" s="4">
        <f t="shared" si="2"/>
        <v>242.91458134861637</v>
      </c>
      <c r="K35" s="40">
        <f t="shared" si="3"/>
        <v>1.6432132065471112</v>
      </c>
      <c r="L35" s="40">
        <f t="shared" si="4"/>
        <v>4.3567867934528888</v>
      </c>
      <c r="M35" s="10">
        <f t="shared" si="24"/>
        <v>5.3051746656568124</v>
      </c>
      <c r="N35" s="10">
        <f t="shared" si="5"/>
        <v>8.26</v>
      </c>
      <c r="O35" s="10">
        <f t="shared" si="6"/>
        <v>0.31900000000000001</v>
      </c>
      <c r="P35" s="10">
        <f t="shared" si="7"/>
        <v>14.065631894078996</v>
      </c>
      <c r="Q35" s="41">
        <f t="shared" si="25"/>
        <v>1.3424695678083468E-2</v>
      </c>
      <c r="R35" s="4">
        <f t="shared" si="8"/>
        <v>663758.74756753328</v>
      </c>
      <c r="S35">
        <f t="shared" si="9"/>
        <v>6.6375874756753324E-4</v>
      </c>
      <c r="T35" s="41">
        <f t="shared" si="10"/>
        <v>1.6109178770110793E-4</v>
      </c>
      <c r="U35" s="42">
        <f t="shared" si="11"/>
        <v>1.1786098577057662</v>
      </c>
      <c r="V35" s="42">
        <f t="shared" si="26"/>
        <v>0.93820744710380333</v>
      </c>
      <c r="W35" s="42">
        <f t="shared" si="27"/>
        <v>0.87333105921351861</v>
      </c>
      <c r="X35" s="42">
        <f t="shared" si="12"/>
        <v>6.4876387890284715E-2</v>
      </c>
      <c r="Y35" s="42">
        <f t="shared" si="29"/>
        <v>2.7527314500472213E-3</v>
      </c>
      <c r="Z35" s="10">
        <f t="shared" si="13"/>
        <v>17.087968848881854</v>
      </c>
      <c r="AA35">
        <f t="shared" si="14"/>
        <v>5451085.0987719409</v>
      </c>
      <c r="AB35" s="10">
        <f t="shared" si="15"/>
        <v>5.4510850987719408</v>
      </c>
      <c r="AC35" s="10">
        <f t="shared" si="16"/>
        <v>5.3500850987719408</v>
      </c>
      <c r="AD35" s="3">
        <f t="shared" si="17"/>
        <v>775.93692513008568</v>
      </c>
      <c r="AI35" s="94">
        <f t="shared" si="28"/>
        <v>0.87333105921351861</v>
      </c>
    </row>
    <row r="36" spans="2:35">
      <c r="B36" s="39">
        <f t="shared" si="18"/>
        <v>8</v>
      </c>
      <c r="C36" s="42">
        <f t="shared" si="19"/>
        <v>0.15059952038367677</v>
      </c>
      <c r="D36" s="10">
        <f t="shared" si="20"/>
        <v>15.549400479616322</v>
      </c>
      <c r="E36" s="40">
        <f t="shared" si="21"/>
        <v>16.501199040767357</v>
      </c>
      <c r="F36" s="40">
        <f t="shared" si="22"/>
        <v>47.6</v>
      </c>
      <c r="G36" s="3">
        <f t="shared" si="23"/>
        <v>423.49400479616315</v>
      </c>
      <c r="H36" s="3">
        <f t="shared" si="0"/>
        <v>147.82900988183601</v>
      </c>
      <c r="I36">
        <f t="shared" si="1"/>
        <v>1.4782900988183603E-4</v>
      </c>
      <c r="J36" s="4">
        <f t="shared" si="2"/>
        <v>243.88935378818474</v>
      </c>
      <c r="K36" s="40">
        <f t="shared" si="3"/>
        <v>1.6498071250232449</v>
      </c>
      <c r="L36" s="40">
        <f t="shared" si="4"/>
        <v>4.3501928749767549</v>
      </c>
      <c r="M36" s="10">
        <f t="shared" si="24"/>
        <v>5.4510850987719408</v>
      </c>
      <c r="N36" s="10">
        <f t="shared" si="5"/>
        <v>8.26</v>
      </c>
      <c r="O36" s="10">
        <f t="shared" si="6"/>
        <v>0.31900000000000001</v>
      </c>
      <c r="P36" s="10">
        <f t="shared" si="7"/>
        <v>14.187899784660937</v>
      </c>
      <c r="Q36" s="42">
        <f t="shared" si="25"/>
        <v>1.4751526310783027E-2</v>
      </c>
      <c r="R36" s="4">
        <f t="shared" si="8"/>
        <v>663051.01771789475</v>
      </c>
      <c r="S36">
        <f t="shared" si="9"/>
        <v>6.6305101771789476E-4</v>
      </c>
      <c r="T36" s="41">
        <f t="shared" si="10"/>
        <v>1.6179951755074641E-4</v>
      </c>
      <c r="U36" s="42">
        <f t="shared" si="11"/>
        <v>1.177353170120957</v>
      </c>
      <c r="V36" s="42">
        <f t="shared" si="26"/>
        <v>0.94713488959204151</v>
      </c>
      <c r="W36" s="42">
        <f t="shared" si="27"/>
        <v>0.89781680792284935</v>
      </c>
      <c r="X36" s="42">
        <f t="shared" si="12"/>
        <v>4.931808166919216E-2</v>
      </c>
      <c r="Y36" s="42">
        <f t="shared" si="29"/>
        <v>2.818168191551884E-3</v>
      </c>
      <c r="Z36" s="10">
        <f t="shared" si="13"/>
        <v>17.417655096950462</v>
      </c>
      <c r="AA36">
        <f t="shared" si="14"/>
        <v>5554306.8156805197</v>
      </c>
      <c r="AB36" s="10">
        <f t="shared" si="15"/>
        <v>5.55430681568052</v>
      </c>
      <c r="AC36" s="10">
        <f t="shared" si="16"/>
        <v>5.45330681568052</v>
      </c>
      <c r="AD36" s="3">
        <f t="shared" si="17"/>
        <v>790.90744244822622</v>
      </c>
      <c r="AI36" s="94">
        <f t="shared" si="28"/>
        <v>0.89781680792284935</v>
      </c>
    </row>
    <row r="37" spans="2:35">
      <c r="B37" s="39">
        <f t="shared" si="18"/>
        <v>9</v>
      </c>
      <c r="C37" s="42">
        <f t="shared" si="19"/>
        <v>0.16942446043163636</v>
      </c>
      <c r="D37" s="10">
        <f t="shared" si="20"/>
        <v>15.530575539568362</v>
      </c>
      <c r="E37" s="40">
        <f t="shared" si="21"/>
        <v>16.538848920863277</v>
      </c>
      <c r="F37" s="40">
        <f t="shared" si="22"/>
        <v>47.6</v>
      </c>
      <c r="G37" s="3">
        <f t="shared" si="23"/>
        <v>423.30575539568355</v>
      </c>
      <c r="H37" s="3">
        <f t="shared" si="0"/>
        <v>147.82900988183601</v>
      </c>
      <c r="I37">
        <f t="shared" si="1"/>
        <v>1.4782900988183603E-4</v>
      </c>
      <c r="J37" s="4">
        <f t="shared" si="2"/>
        <v>244.86635285270677</v>
      </c>
      <c r="K37" s="40">
        <f t="shared" si="3"/>
        <v>1.6564161056644802</v>
      </c>
      <c r="L37" s="40">
        <f t="shared" si="4"/>
        <v>4.3435838943355201</v>
      </c>
      <c r="M37" s="10">
        <f t="shared" si="24"/>
        <v>5.55430681568052</v>
      </c>
      <c r="N37" s="10">
        <f t="shared" si="5"/>
        <v>8.26</v>
      </c>
      <c r="O37" s="10">
        <f t="shared" si="6"/>
        <v>0.31900000000000001</v>
      </c>
      <c r="P37" s="10">
        <f t="shared" si="7"/>
        <v>14.273056160702065</v>
      </c>
      <c r="Q37" s="42">
        <f t="shared" si="25"/>
        <v>1.6070440763021381E-2</v>
      </c>
      <c r="R37" s="4">
        <f t="shared" si="8"/>
        <v>662342.71232575283</v>
      </c>
      <c r="S37">
        <f t="shared" si="9"/>
        <v>6.6234271232575286E-4</v>
      </c>
      <c r="T37" s="41">
        <f t="shared" si="10"/>
        <v>1.6250782294288831E-4</v>
      </c>
      <c r="U37" s="42">
        <f t="shared" si="11"/>
        <v>1.1760954605683462</v>
      </c>
      <c r="V37" s="42">
        <f t="shared" si="26"/>
        <v>0.95359448861618668</v>
      </c>
      <c r="W37" s="42">
        <f t="shared" si="27"/>
        <v>0.91513881134377606</v>
      </c>
      <c r="X37" s="42">
        <f t="shared" si="12"/>
        <v>3.8455677272410616E-2</v>
      </c>
      <c r="Y37" s="42">
        <f t="shared" si="29"/>
        <v>2.8688879400770805E-3</v>
      </c>
      <c r="Z37" s="10">
        <f t="shared" si="13"/>
        <v>17.653845138798772</v>
      </c>
      <c r="AA37">
        <f t="shared" si="14"/>
        <v>5628255.7346272934</v>
      </c>
      <c r="AB37" s="10">
        <f t="shared" si="15"/>
        <v>5.6282557346272934</v>
      </c>
      <c r="AC37" s="10">
        <f t="shared" si="16"/>
        <v>5.5272557346272935</v>
      </c>
      <c r="AD37" s="3">
        <f t="shared" si="17"/>
        <v>801.63244882194249</v>
      </c>
      <c r="AI37" s="94">
        <f t="shared" si="28"/>
        <v>0.91513881134377606</v>
      </c>
    </row>
    <row r="38" spans="2:35">
      <c r="B38" s="39">
        <f t="shared" si="18"/>
        <v>10</v>
      </c>
      <c r="C38" s="42">
        <f t="shared" si="19"/>
        <v>0.18824940047959596</v>
      </c>
      <c r="D38" s="10">
        <f t="shared" si="20"/>
        <v>15.511750599520402</v>
      </c>
      <c r="E38" s="40">
        <f t="shared" si="21"/>
        <v>16.576498800959197</v>
      </c>
      <c r="F38" s="40">
        <f t="shared" si="22"/>
        <v>47.6</v>
      </c>
      <c r="G38" s="3">
        <f t="shared" si="23"/>
        <v>423.11750599520394</v>
      </c>
      <c r="H38" s="3">
        <f t="shared" si="0"/>
        <v>147.82900988183601</v>
      </c>
      <c r="I38">
        <f t="shared" si="1"/>
        <v>1.4782900988183603E-4</v>
      </c>
      <c r="J38" s="4">
        <f t="shared" si="2"/>
        <v>245.84557854218269</v>
      </c>
      <c r="K38" s="40">
        <f t="shared" si="3"/>
        <v>1.6630401484708188</v>
      </c>
      <c r="L38" s="40">
        <f t="shared" si="4"/>
        <v>4.3369598515291816</v>
      </c>
      <c r="M38" s="10">
        <f t="shared" si="24"/>
        <v>5.6282557346272934</v>
      </c>
      <c r="N38" s="10">
        <f t="shared" si="5"/>
        <v>8.26</v>
      </c>
      <c r="O38" s="10">
        <f t="shared" si="6"/>
        <v>0.31900000000000001</v>
      </c>
      <c r="P38" s="10">
        <f t="shared" si="7"/>
        <v>14.333402504211882</v>
      </c>
      <c r="Q38" s="42">
        <f t="shared" si="25"/>
        <v>1.7383802335225042E-2</v>
      </c>
      <c r="R38" s="4">
        <f t="shared" si="8"/>
        <v>661633.83264858997</v>
      </c>
      <c r="S38">
        <f t="shared" si="9"/>
        <v>6.6163383264858996E-4</v>
      </c>
      <c r="T38" s="41">
        <f t="shared" si="10"/>
        <v>1.6321670262005122E-4</v>
      </c>
      <c r="U38" s="42">
        <f t="shared" si="11"/>
        <v>1.1748367312807952</v>
      </c>
      <c r="V38" s="42">
        <f t="shared" si="26"/>
        <v>0.95840270812781692</v>
      </c>
      <c r="W38" s="42">
        <f t="shared" si="27"/>
        <v>0.92754844243046242</v>
      </c>
      <c r="X38" s="42">
        <f t="shared" si="12"/>
        <v>3.0854265697354499E-2</v>
      </c>
      <c r="Y38" s="42">
        <f t="shared" si="29"/>
        <v>2.9094107469825477E-3</v>
      </c>
      <c r="Z38" s="10">
        <f t="shared" si="13"/>
        <v>17.825447397717038</v>
      </c>
      <c r="AA38">
        <f t="shared" si="14"/>
        <v>5681982.8157375967</v>
      </c>
      <c r="AB38" s="10">
        <f t="shared" si="15"/>
        <v>5.6819828157375971</v>
      </c>
      <c r="AC38" s="10">
        <f t="shared" si="16"/>
        <v>5.5809828157375971</v>
      </c>
      <c r="AD38" s="3">
        <f t="shared" si="17"/>
        <v>809.42462882343682</v>
      </c>
      <c r="AI38" s="94">
        <f t="shared" si="28"/>
        <v>0.92754844243046242</v>
      </c>
    </row>
    <row r="39" spans="2:35">
      <c r="B39" s="39">
        <f t="shared" si="18"/>
        <v>11</v>
      </c>
      <c r="C39" s="42">
        <f t="shared" si="19"/>
        <v>0.20707434052755555</v>
      </c>
      <c r="D39" s="10">
        <f t="shared" si="20"/>
        <v>15.492925659472442</v>
      </c>
      <c r="E39" s="40">
        <f t="shared" si="21"/>
        <v>16.614148681055116</v>
      </c>
      <c r="F39" s="40">
        <f t="shared" si="22"/>
        <v>47.6</v>
      </c>
      <c r="G39" s="3">
        <f t="shared" si="23"/>
        <v>422.92925659472434</v>
      </c>
      <c r="H39" s="3">
        <f t="shared" si="0"/>
        <v>147.82900988183601</v>
      </c>
      <c r="I39">
        <f t="shared" si="1"/>
        <v>1.4782900988183603E-4</v>
      </c>
      <c r="J39" s="4">
        <f t="shared" si="2"/>
        <v>246.82703085661251</v>
      </c>
      <c r="K39" s="40">
        <f t="shared" si="3"/>
        <v>1.6696792534422604</v>
      </c>
      <c r="L39" s="40">
        <f t="shared" si="4"/>
        <v>4.3303207465577396</v>
      </c>
      <c r="M39" s="10">
        <f t="shared" si="24"/>
        <v>5.6819828157375971</v>
      </c>
      <c r="N39" s="10">
        <f t="shared" si="5"/>
        <v>8.26</v>
      </c>
      <c r="O39" s="10">
        <f t="shared" si="6"/>
        <v>0.31900000000000001</v>
      </c>
      <c r="P39" s="10">
        <f t="shared" si="7"/>
        <v>14.37690888955089</v>
      </c>
      <c r="Q39" s="42">
        <f t="shared" si="25"/>
        <v>1.869318950548398E-2</v>
      </c>
      <c r="R39" s="4">
        <f t="shared" si="8"/>
        <v>660924.37994388863</v>
      </c>
      <c r="S39">
        <f t="shared" si="9"/>
        <v>6.6092437994388865E-4</v>
      </c>
      <c r="T39" s="41">
        <f t="shared" si="10"/>
        <v>1.6392615532475252E-4</v>
      </c>
      <c r="U39" s="42">
        <f t="shared" si="11"/>
        <v>1.1735769844911652</v>
      </c>
      <c r="V39" s="42">
        <f t="shared" si="26"/>
        <v>0.96208884449426302</v>
      </c>
      <c r="W39" s="42">
        <f t="shared" si="27"/>
        <v>0.93656457499114565</v>
      </c>
      <c r="X39" s="42">
        <f t="shared" si="12"/>
        <v>2.5524269503117369E-2</v>
      </c>
      <c r="Y39" s="42">
        <f t="shared" si="29"/>
        <v>2.9428318980001611E-3</v>
      </c>
      <c r="Z39" s="10">
        <f t="shared" si="13"/>
        <v>17.952180310519363</v>
      </c>
      <c r="AA39">
        <f t="shared" si="14"/>
        <v>5721661.7193161258</v>
      </c>
      <c r="AB39" s="10">
        <f t="shared" si="15"/>
        <v>5.7216617193161259</v>
      </c>
      <c r="AC39" s="10">
        <f t="shared" si="16"/>
        <v>5.6206617193161259</v>
      </c>
      <c r="AD39" s="3">
        <f t="shared" si="17"/>
        <v>815.17936465788625</v>
      </c>
      <c r="AI39" s="94">
        <f t="shared" si="28"/>
        <v>0.93656457499114565</v>
      </c>
    </row>
    <row r="40" spans="2:35">
      <c r="B40" s="39">
        <f t="shared" ref="B40:B103" si="30">1+B39</f>
        <v>12</v>
      </c>
      <c r="C40" s="42">
        <f t="shared" ref="C40:C103" si="31">xincp+C39</f>
        <v>0.22589928057551514</v>
      </c>
      <c r="D40" s="10">
        <f t="shared" ref="D40:D103" si="32">(F40-E40)/2</f>
        <v>15.474100719424483</v>
      </c>
      <c r="E40" s="40">
        <f t="shared" ref="E40:E103" si="33">E39+ci*2*xincp</f>
        <v>16.651798561151036</v>
      </c>
      <c r="F40" s="40">
        <f t="shared" ref="F40:F103" si="34">F39-osi*2*xincp</f>
        <v>47.6</v>
      </c>
      <c r="G40" s="3">
        <f t="shared" ref="G40:G103" si="35">G39-ei*n*2*xincp</f>
        <v>422.74100719424473</v>
      </c>
      <c r="H40" s="3">
        <f t="shared" ref="H40:H103" si="36">PI()/4*(dto+erate*(two-D40)/two)^2</f>
        <v>147.82900988183601</v>
      </c>
      <c r="I40">
        <f t="shared" si="1"/>
        <v>1.4782900988183603E-4</v>
      </c>
      <c r="J40" s="4">
        <f t="shared" ref="J40:J103" si="37">PI()/4*dc^2-PI()/4*(F40^2-E40^2)</f>
        <v>247.81070979599622</v>
      </c>
      <c r="K40" s="40">
        <f t="shared" ref="K40:K103" si="38">J40/H40</f>
        <v>1.6763334205788056</v>
      </c>
      <c r="L40" s="40">
        <f t="shared" si="4"/>
        <v>4.3236665794211948</v>
      </c>
      <c r="M40" s="10">
        <f t="shared" ref="M40:M103" si="39">AB39</f>
        <v>5.7216617193161259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14.408860009341124</v>
      </c>
      <c r="Q40" s="42">
        <f t="shared" ref="Q40:Q103" si="41">xincp/P40+Q39</f>
        <v>1.9999673157608824E-2</v>
      </c>
      <c r="R40" s="4">
        <f t="shared" ref="R40:R103" si="42">PI()/4*(F40^2-E40^2)*G40</f>
        <v>660214.35546913126</v>
      </c>
      <c r="S40">
        <f t="shared" si="9"/>
        <v>6.6021435546913124E-4</v>
      </c>
      <c r="T40" s="41">
        <f t="shared" si="10"/>
        <v>1.6463617979950993E-4</v>
      </c>
      <c r="U40" s="42">
        <f t="shared" ref="U40:U103" si="43">rhopgrain*R40/1000^2</f>
        <v>1.1723162224323176</v>
      </c>
      <c r="V40" s="42">
        <f t="shared" ref="V40:V103" si="44">(U39-U40)/(Q40-Q39)</f>
        <v>0.96500408313348307</v>
      </c>
      <c r="W40" s="42">
        <f t="shared" ref="W40:W103" si="45">IF(V40&lt;AI40,IF(AB39&gt;pbd,AI40,0),AI40)</f>
        <v>0.94322323291808807</v>
      </c>
      <c r="X40" s="42">
        <f t="shared" ref="X40:X103" si="46">V40-W40</f>
        <v>2.1780850215394998E-2</v>
      </c>
      <c r="Y40" s="42">
        <f t="shared" si="29"/>
        <v>2.9712882227359546E-3</v>
      </c>
      <c r="Z40" s="10">
        <f t="shared" ref="Z40:Z103" si="47">Y40/T40</f>
        <v>18.047601847627416</v>
      </c>
      <c r="AA40">
        <f t="shared" si="14"/>
        <v>5751537.3205826338</v>
      </c>
      <c r="AB40" s="10">
        <f t="shared" si="15"/>
        <v>5.7515373205826341</v>
      </c>
      <c r="AC40" s="10">
        <f t="shared" si="16"/>
        <v>5.6505373205826341</v>
      </c>
      <c r="AD40" s="3">
        <f t="shared" si="17"/>
        <v>819.51230175237617</v>
      </c>
      <c r="AI40" s="94">
        <f t="shared" si="28"/>
        <v>0.94322323291808807</v>
      </c>
    </row>
    <row r="41" spans="2:35">
      <c r="B41" s="39">
        <f t="shared" si="30"/>
        <v>13</v>
      </c>
      <c r="C41" s="42">
        <f t="shared" si="31"/>
        <v>0.24472422062347474</v>
      </c>
      <c r="D41" s="10">
        <f t="shared" si="32"/>
        <v>15.455275779376523</v>
      </c>
      <c r="E41" s="40">
        <f t="shared" si="33"/>
        <v>16.689448441246956</v>
      </c>
      <c r="F41" s="40">
        <f t="shared" si="34"/>
        <v>47.6</v>
      </c>
      <c r="G41" s="3">
        <f t="shared" si="35"/>
        <v>422.55275779376512</v>
      </c>
      <c r="H41" s="3">
        <f t="shared" si="36"/>
        <v>147.82900988183601</v>
      </c>
      <c r="I41">
        <f t="shared" si="1"/>
        <v>1.4782900988183603E-4</v>
      </c>
      <c r="J41" s="4">
        <f t="shared" si="37"/>
        <v>248.79661536033336</v>
      </c>
      <c r="K41" s="40">
        <f t="shared" si="38"/>
        <v>1.6830026498804509</v>
      </c>
      <c r="L41" s="40">
        <f t="shared" si="4"/>
        <v>4.3169973501195491</v>
      </c>
      <c r="M41" s="10">
        <f t="shared" si="39"/>
        <v>5.7515373205826341</v>
      </c>
      <c r="N41" s="10">
        <f t="shared" si="5"/>
        <v>8.26</v>
      </c>
      <c r="O41" s="10">
        <f t="shared" si="6"/>
        <v>0.31900000000000001</v>
      </c>
      <c r="P41" s="10">
        <f t="shared" si="40"/>
        <v>14.4328176590273</v>
      </c>
      <c r="Q41" s="42">
        <f t="shared" si="41"/>
        <v>2.1303988121789443E-2</v>
      </c>
      <c r="R41" s="4">
        <f t="shared" si="42"/>
        <v>659503.7604818003</v>
      </c>
      <c r="S41">
        <f t="shared" si="9"/>
        <v>6.5950376048180034E-4</v>
      </c>
      <c r="T41" s="41">
        <f t="shared" si="10"/>
        <v>1.6534677478684083E-4</v>
      </c>
      <c r="U41" s="42">
        <f t="shared" si="43"/>
        <v>1.1710544473371136</v>
      </c>
      <c r="V41" s="42">
        <f t="shared" si="44"/>
        <v>0.96738527875177316</v>
      </c>
      <c r="W41" s="42">
        <f t="shared" si="45"/>
        <v>0.94823676381875144</v>
      </c>
      <c r="X41" s="42">
        <f t="shared" si="46"/>
        <v>1.9148514933021721E-2</v>
      </c>
      <c r="Y41" s="42">
        <f t="shared" si="29"/>
        <v>2.9962639173049307E-3</v>
      </c>
      <c r="Z41" s="10">
        <f t="shared" si="47"/>
        <v>18.121090787332303</v>
      </c>
      <c r="AA41">
        <f t="shared" si="14"/>
        <v>5774546.0283299796</v>
      </c>
      <c r="AB41" s="10">
        <f t="shared" si="15"/>
        <v>5.7745460283299792</v>
      </c>
      <c r="AC41" s="10">
        <f t="shared" si="16"/>
        <v>5.6735460283299792</v>
      </c>
      <c r="AD41" s="3">
        <f t="shared" si="17"/>
        <v>822.8493152037679</v>
      </c>
      <c r="AI41" s="94">
        <f t="shared" si="28"/>
        <v>0.94823676381875144</v>
      </c>
    </row>
    <row r="42" spans="2:35">
      <c r="B42" s="39">
        <f t="shared" si="30"/>
        <v>14</v>
      </c>
      <c r="C42" s="42">
        <f t="shared" si="31"/>
        <v>0.26354916067143436</v>
      </c>
      <c r="D42" s="10">
        <f t="shared" si="32"/>
        <v>15.436450839328563</v>
      </c>
      <c r="E42" s="40">
        <f t="shared" si="33"/>
        <v>16.727098321342876</v>
      </c>
      <c r="F42" s="40">
        <f t="shared" si="34"/>
        <v>47.6</v>
      </c>
      <c r="G42" s="3">
        <f t="shared" si="35"/>
        <v>422.36450839328552</v>
      </c>
      <c r="H42" s="3">
        <f t="shared" si="36"/>
        <v>147.82900988183601</v>
      </c>
      <c r="I42">
        <f t="shared" si="1"/>
        <v>1.4782900988183603E-4</v>
      </c>
      <c r="J42" s="4">
        <f t="shared" si="37"/>
        <v>249.7847475496244</v>
      </c>
      <c r="K42" s="40">
        <f t="shared" si="38"/>
        <v>1.6896869413471993</v>
      </c>
      <c r="L42" s="40">
        <f t="shared" si="4"/>
        <v>4.3103130586528007</v>
      </c>
      <c r="M42" s="10">
        <f t="shared" si="39"/>
        <v>5.7745460283299792</v>
      </c>
      <c r="N42" s="10">
        <f t="shared" si="5"/>
        <v>8.26</v>
      </c>
      <c r="O42" s="10">
        <f t="shared" si="6"/>
        <v>0.31900000000000001</v>
      </c>
      <c r="P42" s="10">
        <f t="shared" si="40"/>
        <v>14.451210949936637</v>
      </c>
      <c r="Q42" s="42">
        <f t="shared" si="41"/>
        <v>2.2606642972872501E-2</v>
      </c>
      <c r="R42" s="4">
        <f t="shared" si="42"/>
        <v>658792.59623937833</v>
      </c>
      <c r="S42">
        <f t="shared" si="9"/>
        <v>6.5879259623937835E-4</v>
      </c>
      <c r="T42" s="41">
        <f t="shared" si="10"/>
        <v>1.6605793902926282E-4</v>
      </c>
      <c r="U42" s="42">
        <f t="shared" si="43"/>
        <v>1.1697916614384145</v>
      </c>
      <c r="V42" s="42">
        <f t="shared" si="44"/>
        <v>0.96939407829264457</v>
      </c>
      <c r="W42" s="42">
        <f t="shared" si="45"/>
        <v>0.95209793689595967</v>
      </c>
      <c r="X42" s="42">
        <f t="shared" si="46"/>
        <v>1.7296141396684894E-2</v>
      </c>
      <c r="Y42" s="42">
        <f t="shared" si="29"/>
        <v>3.0187948198003409E-3</v>
      </c>
      <c r="Z42" s="10">
        <f t="shared" si="47"/>
        <v>18.179165882989594</v>
      </c>
      <c r="AA42">
        <f t="shared" si="14"/>
        <v>5792728.8039795356</v>
      </c>
      <c r="AB42" s="10">
        <f t="shared" si="15"/>
        <v>5.7927288039795357</v>
      </c>
      <c r="AC42" s="10">
        <f t="shared" si="16"/>
        <v>5.6917288039795357</v>
      </c>
      <c r="AD42" s="3">
        <f t="shared" si="17"/>
        <v>825.48641101951205</v>
      </c>
      <c r="AI42" s="94">
        <f t="shared" si="28"/>
        <v>0.95209793689595967</v>
      </c>
    </row>
    <row r="43" spans="2:35">
      <c r="B43" s="39">
        <f t="shared" si="30"/>
        <v>15</v>
      </c>
      <c r="C43" s="42">
        <f t="shared" si="31"/>
        <v>0.28237410071939395</v>
      </c>
      <c r="D43" s="10">
        <f t="shared" si="32"/>
        <v>15.417625899280603</v>
      </c>
      <c r="E43" s="40">
        <f t="shared" si="33"/>
        <v>16.764748201438795</v>
      </c>
      <c r="F43" s="40">
        <f t="shared" si="34"/>
        <v>47.6</v>
      </c>
      <c r="G43" s="3">
        <f t="shared" si="35"/>
        <v>422.17625899280591</v>
      </c>
      <c r="H43" s="3">
        <f t="shared" si="36"/>
        <v>147.82900988183601</v>
      </c>
      <c r="I43">
        <f t="shared" si="1"/>
        <v>1.4782900988183603E-4</v>
      </c>
      <c r="J43" s="4">
        <f t="shared" si="37"/>
        <v>250.77510636386955</v>
      </c>
      <c r="K43" s="40">
        <f t="shared" si="38"/>
        <v>1.6963862949790527</v>
      </c>
      <c r="L43" s="40">
        <f t="shared" si="4"/>
        <v>4.3036137050209469</v>
      </c>
      <c r="M43" s="10">
        <f t="shared" si="39"/>
        <v>5.7927288039795357</v>
      </c>
      <c r="N43" s="10">
        <f t="shared" si="5"/>
        <v>8.26</v>
      </c>
      <c r="O43" s="10">
        <f t="shared" si="6"/>
        <v>0.31900000000000001</v>
      </c>
      <c r="P43" s="10">
        <f t="shared" si="40"/>
        <v>14.465711089901383</v>
      </c>
      <c r="Q43" s="42">
        <f t="shared" si="41"/>
        <v>2.3907992068742487E-2</v>
      </c>
      <c r="R43" s="4">
        <f t="shared" si="42"/>
        <v>658080.86399934744</v>
      </c>
      <c r="S43">
        <f t="shared" si="9"/>
        <v>6.5808086399934745E-4</v>
      </c>
      <c r="T43" s="41">
        <f t="shared" si="10"/>
        <v>1.6676967126929372E-4</v>
      </c>
      <c r="U43" s="42">
        <f t="shared" si="43"/>
        <v>1.1685278669690813</v>
      </c>
      <c r="V43" s="42">
        <f t="shared" si="44"/>
        <v>0.97114177382844691</v>
      </c>
      <c r="W43" s="42">
        <f t="shared" si="45"/>
        <v>0.9551492531444824</v>
      </c>
      <c r="X43" s="42">
        <f t="shared" si="46"/>
        <v>1.5992520683964506E-2</v>
      </c>
      <c r="Y43" s="42">
        <f t="shared" si="29"/>
        <v>3.0396066721331003E-3</v>
      </c>
      <c r="Z43" s="10">
        <f t="shared" si="47"/>
        <v>18.226375629324423</v>
      </c>
      <c r="AA43">
        <f t="shared" si="14"/>
        <v>5807509.7391870171</v>
      </c>
      <c r="AB43" s="10">
        <f t="shared" si="15"/>
        <v>5.807509739187017</v>
      </c>
      <c r="AC43" s="10">
        <f t="shared" si="16"/>
        <v>5.706509739187017</v>
      </c>
      <c r="AD43" s="3">
        <f t="shared" si="17"/>
        <v>827.63012896113378</v>
      </c>
      <c r="AI43" s="94">
        <f t="shared" si="28"/>
        <v>0.9551492531444824</v>
      </c>
    </row>
    <row r="44" spans="2:35">
      <c r="B44" s="39">
        <f t="shared" si="30"/>
        <v>16</v>
      </c>
      <c r="C44" s="42">
        <f t="shared" si="31"/>
        <v>0.30119904076735354</v>
      </c>
      <c r="D44" s="10">
        <f t="shared" si="32"/>
        <v>15.398800959232643</v>
      </c>
      <c r="E44" s="40">
        <f t="shared" si="33"/>
        <v>16.802398081534715</v>
      </c>
      <c r="F44" s="40">
        <f t="shared" si="34"/>
        <v>47.6</v>
      </c>
      <c r="G44" s="3">
        <f t="shared" si="35"/>
        <v>421.98800959232631</v>
      </c>
      <c r="H44" s="3">
        <f t="shared" si="36"/>
        <v>147.82900988183601</v>
      </c>
      <c r="I44">
        <f t="shared" si="1"/>
        <v>1.4782900988183603E-4</v>
      </c>
      <c r="J44" s="4">
        <f t="shared" si="37"/>
        <v>251.76769180306815</v>
      </c>
      <c r="K44" s="40">
        <f t="shared" si="38"/>
        <v>1.7031007107760061</v>
      </c>
      <c r="L44" s="40">
        <f t="shared" si="4"/>
        <v>4.2968992892239939</v>
      </c>
      <c r="M44" s="10">
        <f t="shared" si="39"/>
        <v>5.807509739187017</v>
      </c>
      <c r="N44" s="10">
        <f t="shared" si="5"/>
        <v>8.26</v>
      </c>
      <c r="O44" s="10">
        <f t="shared" si="6"/>
        <v>0.31900000000000001</v>
      </c>
      <c r="P44" s="10">
        <f t="shared" si="40"/>
        <v>14.477475556274308</v>
      </c>
      <c r="Q44" s="42">
        <f t="shared" si="41"/>
        <v>2.5208283682068761E-2</v>
      </c>
      <c r="R44" s="4">
        <f t="shared" si="42"/>
        <v>657368.56501919031</v>
      </c>
      <c r="S44">
        <f t="shared" si="9"/>
        <v>6.5736856501919026E-4</v>
      </c>
      <c r="T44" s="41">
        <f t="shared" si="10"/>
        <v>1.6748197024945091E-4</v>
      </c>
      <c r="U44" s="42">
        <f t="shared" si="43"/>
        <v>1.1672630661619754</v>
      </c>
      <c r="V44" s="42">
        <f t="shared" si="44"/>
        <v>0.97270550247602361</v>
      </c>
      <c r="W44" s="42">
        <f t="shared" si="45"/>
        <v>0.95762969444982571</v>
      </c>
      <c r="X44" s="42">
        <f t="shared" si="46"/>
        <v>1.5075808026197901E-2</v>
      </c>
      <c r="Y44" s="42">
        <f t="shared" si="29"/>
        <v>3.0592096188736826E-3</v>
      </c>
      <c r="Z44" s="10">
        <f t="shared" si="47"/>
        <v>18.265904170563768</v>
      </c>
      <c r="AA44">
        <f t="shared" si="14"/>
        <v>5819885.7600781508</v>
      </c>
      <c r="AB44" s="10">
        <f t="shared" si="15"/>
        <v>5.8198857600781508</v>
      </c>
      <c r="AC44" s="10">
        <f t="shared" si="16"/>
        <v>5.7188857600781509</v>
      </c>
      <c r="AD44" s="3">
        <f t="shared" si="17"/>
        <v>829.42505584889784</v>
      </c>
      <c r="AI44" s="94">
        <f t="shared" si="28"/>
        <v>0.95762969444982571</v>
      </c>
    </row>
    <row r="45" spans="2:35">
      <c r="B45" s="39">
        <f t="shared" si="30"/>
        <v>17</v>
      </c>
      <c r="C45" s="42">
        <f t="shared" si="31"/>
        <v>0.32002398081531314</v>
      </c>
      <c r="D45" s="10">
        <f t="shared" si="32"/>
        <v>15.379976019184683</v>
      </c>
      <c r="E45" s="40">
        <f t="shared" si="33"/>
        <v>16.840047961630635</v>
      </c>
      <c r="F45" s="40">
        <f t="shared" si="34"/>
        <v>47.6</v>
      </c>
      <c r="G45" s="3">
        <f t="shared" si="35"/>
        <v>421.7997601918467</v>
      </c>
      <c r="H45" s="3">
        <f t="shared" si="36"/>
        <v>147.82900988183601</v>
      </c>
      <c r="I45">
        <f t="shared" si="1"/>
        <v>1.4782900988183603E-4</v>
      </c>
      <c r="J45" s="4">
        <f t="shared" si="37"/>
        <v>252.76250386722063</v>
      </c>
      <c r="K45" s="40">
        <f t="shared" si="38"/>
        <v>1.7098301887380629</v>
      </c>
      <c r="L45" s="40">
        <f t="shared" si="4"/>
        <v>4.2901698112619373</v>
      </c>
      <c r="M45" s="10">
        <f t="shared" si="39"/>
        <v>5.8198857600781508</v>
      </c>
      <c r="N45" s="10">
        <f t="shared" si="5"/>
        <v>8.26</v>
      </c>
      <c r="O45" s="10">
        <f t="shared" si="6"/>
        <v>0.31900000000000001</v>
      </c>
      <c r="P45" s="10">
        <f t="shared" si="40"/>
        <v>14.487310225101258</v>
      </c>
      <c r="Q45" s="42">
        <f t="shared" si="41"/>
        <v>2.6507692596177801E-2</v>
      </c>
      <c r="R45" s="4">
        <f t="shared" si="42"/>
        <v>656655.70055638941</v>
      </c>
      <c r="S45">
        <f t="shared" si="9"/>
        <v>6.566557005563894E-4</v>
      </c>
      <c r="T45" s="41">
        <f t="shared" si="10"/>
        <v>1.6819483471225177E-4</v>
      </c>
      <c r="U45" s="42">
        <f t="shared" si="43"/>
        <v>1.1659972612499585</v>
      </c>
      <c r="V45" s="42">
        <f t="shared" si="44"/>
        <v>0.97413900910846563</v>
      </c>
      <c r="W45" s="42">
        <f t="shared" si="45"/>
        <v>0.95970655853070075</v>
      </c>
      <c r="X45" s="42">
        <f t="shared" si="46"/>
        <v>1.4432450577764877E-2</v>
      </c>
      <c r="Y45" s="42">
        <f t="shared" si="29"/>
        <v>3.0779632738068682E-3</v>
      </c>
      <c r="Z45" s="10">
        <f t="shared" si="47"/>
        <v>18.299986911445032</v>
      </c>
      <c r="AA45">
        <f t="shared" si="14"/>
        <v>5830556.7512138868</v>
      </c>
      <c r="AB45" s="10">
        <f t="shared" si="15"/>
        <v>5.8305567512138872</v>
      </c>
      <c r="AC45" s="10">
        <f t="shared" si="16"/>
        <v>5.7295567512138872</v>
      </c>
      <c r="AD45" s="3">
        <f t="shared" si="17"/>
        <v>830.97269778301472</v>
      </c>
      <c r="AI45" s="94">
        <f t="shared" si="28"/>
        <v>0.95970655853070075</v>
      </c>
    </row>
    <row r="46" spans="2:35">
      <c r="B46" s="39">
        <f t="shared" si="30"/>
        <v>18</v>
      </c>
      <c r="C46" s="42">
        <f t="shared" si="31"/>
        <v>0.33884892086327273</v>
      </c>
      <c r="D46" s="10">
        <f t="shared" si="32"/>
        <v>15.361151079136723</v>
      </c>
      <c r="E46" s="40">
        <f t="shared" si="33"/>
        <v>16.877697841726555</v>
      </c>
      <c r="F46" s="40">
        <f t="shared" si="34"/>
        <v>47.6</v>
      </c>
      <c r="G46" s="3">
        <f t="shared" si="35"/>
        <v>421.6115107913671</v>
      </c>
      <c r="H46" s="3">
        <f t="shared" si="36"/>
        <v>147.82900988183601</v>
      </c>
      <c r="I46">
        <f t="shared" si="1"/>
        <v>1.4782900988183603E-4</v>
      </c>
      <c r="J46" s="4">
        <f t="shared" si="37"/>
        <v>253.75954255632701</v>
      </c>
      <c r="K46" s="40">
        <f t="shared" si="38"/>
        <v>1.7165747288652229</v>
      </c>
      <c r="L46" s="40">
        <f t="shared" si="4"/>
        <v>4.2834252711347771</v>
      </c>
      <c r="M46" s="10">
        <f t="shared" si="39"/>
        <v>5.8305567512138872</v>
      </c>
      <c r="N46" s="10">
        <f t="shared" si="5"/>
        <v>8.26</v>
      </c>
      <c r="O46" s="10">
        <f t="shared" si="6"/>
        <v>0.31900000000000001</v>
      </c>
      <c r="P46" s="10">
        <f t="shared" si="40"/>
        <v>14.49577855556266</v>
      </c>
      <c r="Q46" s="42">
        <f t="shared" si="41"/>
        <v>2.7806342404865424E-2</v>
      </c>
      <c r="R46" s="4">
        <f t="shared" si="42"/>
        <v>655942.27186842705</v>
      </c>
      <c r="S46">
        <f t="shared" si="9"/>
        <v>6.5594227186842704E-4</v>
      </c>
      <c r="T46" s="41">
        <f t="shared" si="10"/>
        <v>1.6890826340021413E-4</v>
      </c>
      <c r="U46" s="42">
        <f t="shared" si="43"/>
        <v>1.1647304544658912</v>
      </c>
      <c r="V46" s="42">
        <f t="shared" si="44"/>
        <v>0.97547989888630404</v>
      </c>
      <c r="W46" s="42">
        <f t="shared" si="45"/>
        <v>0.96149729550440965</v>
      </c>
      <c r="X46" s="42">
        <f t="shared" si="46"/>
        <v>1.3982603381894387E-2</v>
      </c>
      <c r="Y46" s="42">
        <f t="shared" si="29"/>
        <v>3.0961217790137201E-3</v>
      </c>
      <c r="Z46" s="10">
        <f t="shared" si="47"/>
        <v>18.330197212896067</v>
      </c>
      <c r="AA46">
        <f t="shared" si="14"/>
        <v>5840015.3173578186</v>
      </c>
      <c r="AB46" s="10">
        <f t="shared" si="15"/>
        <v>5.8400153173578184</v>
      </c>
      <c r="AC46" s="10">
        <f t="shared" si="16"/>
        <v>5.7390153173578184</v>
      </c>
      <c r="AD46" s="3">
        <f t="shared" si="17"/>
        <v>832.34449852905277</v>
      </c>
      <c r="AI46" s="94">
        <f t="shared" si="28"/>
        <v>0.96149729550440965</v>
      </c>
    </row>
    <row r="47" spans="2:35">
      <c r="B47" s="39">
        <f t="shared" si="30"/>
        <v>19</v>
      </c>
      <c r="C47" s="42">
        <f t="shared" si="31"/>
        <v>0.35767386091123232</v>
      </c>
      <c r="D47" s="10">
        <f t="shared" si="32"/>
        <v>15.342326139088764</v>
      </c>
      <c r="E47" s="40">
        <f t="shared" si="33"/>
        <v>16.915347721822474</v>
      </c>
      <c r="F47" s="40">
        <f t="shared" si="34"/>
        <v>47.6</v>
      </c>
      <c r="G47" s="3">
        <f t="shared" si="35"/>
        <v>421.42326139088749</v>
      </c>
      <c r="H47" s="3">
        <f t="shared" si="36"/>
        <v>147.82900988183601</v>
      </c>
      <c r="I47">
        <f t="shared" si="1"/>
        <v>1.4782900988183603E-4</v>
      </c>
      <c r="J47" s="4">
        <f t="shared" si="37"/>
        <v>254.75880787038705</v>
      </c>
      <c r="K47" s="40">
        <f t="shared" si="38"/>
        <v>1.7233343311574845</v>
      </c>
      <c r="L47" s="40">
        <f t="shared" si="4"/>
        <v>4.2766656688425151</v>
      </c>
      <c r="M47" s="10">
        <f t="shared" si="39"/>
        <v>5.8400153173578184</v>
      </c>
      <c r="N47" s="10">
        <f t="shared" si="5"/>
        <v>8.26</v>
      </c>
      <c r="O47" s="10">
        <f t="shared" si="6"/>
        <v>0.31900000000000001</v>
      </c>
      <c r="P47" s="10">
        <f t="shared" si="40"/>
        <v>14.503275905232641</v>
      </c>
      <c r="Q47" s="42">
        <f t="shared" si="41"/>
        <v>2.9104320887172842E-2</v>
      </c>
      <c r="R47" s="4">
        <f t="shared" si="42"/>
        <v>655228.28021278582</v>
      </c>
      <c r="S47">
        <f t="shared" si="9"/>
        <v>6.552282802127858E-4</v>
      </c>
      <c r="T47" s="41">
        <f t="shared" si="10"/>
        <v>1.6962225505585537E-4</v>
      </c>
      <c r="U47" s="42">
        <f t="shared" si="43"/>
        <v>1.1634626480426353</v>
      </c>
      <c r="V47" s="42">
        <f t="shared" si="44"/>
        <v>0.97675457685714184</v>
      </c>
      <c r="W47" s="42">
        <f t="shared" si="45"/>
        <v>0.96308457112827239</v>
      </c>
      <c r="X47" s="42">
        <f t="shared" si="46"/>
        <v>1.367000572886945E-2</v>
      </c>
      <c r="Y47" s="42">
        <f t="shared" si="29"/>
        <v>3.1138651523028118E-3</v>
      </c>
      <c r="Z47" s="10">
        <f t="shared" si="47"/>
        <v>18.357645058294025</v>
      </c>
      <c r="AA47">
        <f t="shared" si="14"/>
        <v>5848608.9840455139</v>
      </c>
      <c r="AB47" s="10">
        <f t="shared" si="15"/>
        <v>5.848608984045514</v>
      </c>
      <c r="AC47" s="10">
        <f t="shared" si="16"/>
        <v>5.747608984045514</v>
      </c>
      <c r="AD47" s="3">
        <f t="shared" si="17"/>
        <v>833.59086063024131</v>
      </c>
      <c r="AI47" s="94">
        <f t="shared" si="28"/>
        <v>0.96308457112827239</v>
      </c>
    </row>
    <row r="48" spans="2:35">
      <c r="B48" s="39">
        <f t="shared" si="30"/>
        <v>20</v>
      </c>
      <c r="C48" s="42">
        <f t="shared" si="31"/>
        <v>0.37649880095919191</v>
      </c>
      <c r="D48" s="10">
        <f t="shared" si="32"/>
        <v>15.323501199040804</v>
      </c>
      <c r="E48" s="40">
        <f t="shared" si="33"/>
        <v>16.952997601918394</v>
      </c>
      <c r="F48" s="40">
        <f t="shared" si="34"/>
        <v>47.6</v>
      </c>
      <c r="G48" s="3">
        <f t="shared" si="35"/>
        <v>421.23501199040788</v>
      </c>
      <c r="H48" s="3">
        <f t="shared" si="36"/>
        <v>147.82900988183601</v>
      </c>
      <c r="I48">
        <f t="shared" si="1"/>
        <v>1.4782900988183603E-4</v>
      </c>
      <c r="J48" s="4">
        <f t="shared" si="37"/>
        <v>255.76029980940098</v>
      </c>
      <c r="K48" s="40">
        <f t="shared" si="38"/>
        <v>1.7301089956148497</v>
      </c>
      <c r="L48" s="40">
        <f t="shared" si="4"/>
        <v>4.2698910043851503</v>
      </c>
      <c r="M48" s="10">
        <f t="shared" si="39"/>
        <v>5.848608984045514</v>
      </c>
      <c r="N48" s="10">
        <f t="shared" si="5"/>
        <v>8.26</v>
      </c>
      <c r="O48" s="10">
        <f t="shared" si="6"/>
        <v>0.31900000000000001</v>
      </c>
      <c r="P48" s="10">
        <f t="shared" si="40"/>
        <v>14.510080524526977</v>
      </c>
      <c r="Q48" s="42">
        <f t="shared" si="41"/>
        <v>3.0401690672002019E-2</v>
      </c>
      <c r="R48" s="4">
        <f t="shared" si="42"/>
        <v>654513.72684694803</v>
      </c>
      <c r="S48">
        <f t="shared" si="9"/>
        <v>6.5451372684694799E-4</v>
      </c>
      <c r="T48" s="41">
        <f t="shared" si="10"/>
        <v>1.7033680842169318E-4</v>
      </c>
      <c r="U48" s="42">
        <f t="shared" si="43"/>
        <v>1.1621938442130517</v>
      </c>
      <c r="V48" s="42">
        <f t="shared" si="44"/>
        <v>0.97798163979182762</v>
      </c>
      <c r="W48" s="42">
        <f t="shared" si="45"/>
        <v>0.96452670489838188</v>
      </c>
      <c r="X48" s="42">
        <f t="shared" si="46"/>
        <v>1.3454934893445736E-2</v>
      </c>
      <c r="Y48" s="42">
        <f t="shared" si="29"/>
        <v>3.1313211782904122E-3</v>
      </c>
      <c r="Z48" s="10">
        <f t="shared" si="47"/>
        <v>18.383115236833472</v>
      </c>
      <c r="AA48">
        <f t="shared" si="14"/>
        <v>5856583.4615198141</v>
      </c>
      <c r="AB48" s="10">
        <f t="shared" si="15"/>
        <v>5.856583461519814</v>
      </c>
      <c r="AC48" s="10">
        <f t="shared" si="16"/>
        <v>5.755583461519814</v>
      </c>
      <c r="AD48" s="3">
        <f t="shared" si="17"/>
        <v>834.74742008989324</v>
      </c>
      <c r="AI48" s="94">
        <f t="shared" si="28"/>
        <v>0.96452670489838188</v>
      </c>
    </row>
    <row r="49" spans="2:35">
      <c r="B49" s="39">
        <f t="shared" si="30"/>
        <v>21</v>
      </c>
      <c r="C49" s="42">
        <f t="shared" si="31"/>
        <v>0.39532374100715151</v>
      </c>
      <c r="D49" s="10">
        <f t="shared" si="32"/>
        <v>15.304676258992844</v>
      </c>
      <c r="E49" s="40">
        <f t="shared" si="33"/>
        <v>16.990647482014314</v>
      </c>
      <c r="F49" s="40">
        <f t="shared" si="34"/>
        <v>47.6</v>
      </c>
      <c r="G49" s="3">
        <f t="shared" si="35"/>
        <v>421.04676258992828</v>
      </c>
      <c r="H49" s="3">
        <f t="shared" si="36"/>
        <v>147.82900988183601</v>
      </c>
      <c r="I49">
        <f t="shared" si="1"/>
        <v>1.4782900988183603E-4</v>
      </c>
      <c r="J49" s="4">
        <f t="shared" si="37"/>
        <v>256.76401837336903</v>
      </c>
      <c r="K49" s="40">
        <f t="shared" si="38"/>
        <v>1.7368987222373193</v>
      </c>
      <c r="L49" s="40">
        <f t="shared" si="4"/>
        <v>4.2631012777626811</v>
      </c>
      <c r="M49" s="10">
        <f t="shared" si="39"/>
        <v>5.856583461519814</v>
      </c>
      <c r="N49" s="10">
        <f t="shared" si="5"/>
        <v>8.26</v>
      </c>
      <c r="O49" s="10">
        <f t="shared" si="6"/>
        <v>0.31900000000000001</v>
      </c>
      <c r="P49" s="10">
        <f t="shared" si="40"/>
        <v>14.516388770705436</v>
      </c>
      <c r="Q49" s="42">
        <f t="shared" si="41"/>
        <v>3.1698496671435497E-2</v>
      </c>
      <c r="R49" s="4">
        <f t="shared" si="42"/>
        <v>653798.61302839592</v>
      </c>
      <c r="S49">
        <f t="shared" si="9"/>
        <v>6.5379861302839587E-4</v>
      </c>
      <c r="T49" s="41">
        <f t="shared" si="10"/>
        <v>1.710519222402453E-4</v>
      </c>
      <c r="U49" s="42">
        <f t="shared" si="43"/>
        <v>1.1609240452100016</v>
      </c>
      <c r="V49" s="42">
        <f t="shared" si="44"/>
        <v>0.97917422004899335</v>
      </c>
      <c r="W49" s="42">
        <f t="shared" si="45"/>
        <v>0.96586493032445453</v>
      </c>
      <c r="X49" s="42">
        <f t="shared" si="46"/>
        <v>1.330928972453882E-2</v>
      </c>
      <c r="Y49" s="42">
        <f t="shared" si="29"/>
        <v>3.1485807450533925E-3</v>
      </c>
      <c r="Z49" s="10">
        <f t="shared" si="47"/>
        <v>18.40716376534581</v>
      </c>
      <c r="AA49">
        <f t="shared" si="14"/>
        <v>5864112.8335112473</v>
      </c>
      <c r="AB49" s="10">
        <f t="shared" si="15"/>
        <v>5.8641128335112471</v>
      </c>
      <c r="AC49" s="10">
        <f t="shared" si="16"/>
        <v>5.7631128335112471</v>
      </c>
      <c r="AD49" s="3">
        <f t="shared" si="17"/>
        <v>835.839424729695</v>
      </c>
      <c r="AI49" s="94">
        <f t="shared" si="28"/>
        <v>0.96586493032445453</v>
      </c>
    </row>
    <row r="50" spans="2:35">
      <c r="B50" s="39">
        <f t="shared" si="30"/>
        <v>22</v>
      </c>
      <c r="C50" s="42">
        <f t="shared" si="31"/>
        <v>0.4141486810551111</v>
      </c>
      <c r="D50" s="10">
        <f t="shared" si="32"/>
        <v>15.285851318944884</v>
      </c>
      <c r="E50" s="40">
        <f t="shared" si="33"/>
        <v>17.028297362110234</v>
      </c>
      <c r="F50" s="40">
        <f t="shared" si="34"/>
        <v>47.6</v>
      </c>
      <c r="G50" s="3">
        <f t="shared" si="35"/>
        <v>420.85851318944867</v>
      </c>
      <c r="H50" s="3">
        <f t="shared" si="36"/>
        <v>147.82900988183601</v>
      </c>
      <c r="I50">
        <f t="shared" si="1"/>
        <v>1.4782900988183603E-4</v>
      </c>
      <c r="J50" s="4">
        <f t="shared" si="37"/>
        <v>257.76996356229051</v>
      </c>
      <c r="K50" s="40">
        <f t="shared" si="38"/>
        <v>1.7437035110248893</v>
      </c>
      <c r="L50" s="40">
        <f t="shared" si="4"/>
        <v>4.2562964889751109</v>
      </c>
      <c r="M50" s="10">
        <f t="shared" si="39"/>
        <v>5.8641128335112471</v>
      </c>
      <c r="N50" s="10">
        <f t="shared" si="5"/>
        <v>8.26</v>
      </c>
      <c r="O50" s="10">
        <f t="shared" si="6"/>
        <v>0.31900000000000001</v>
      </c>
      <c r="P50" s="10">
        <f t="shared" si="40"/>
        <v>14.522339547649757</v>
      </c>
      <c r="Q50" s="42">
        <f t="shared" si="41"/>
        <v>3.2994771282436872E-2</v>
      </c>
      <c r="R50" s="4">
        <f t="shared" si="42"/>
        <v>653082.9400146124</v>
      </c>
      <c r="S50">
        <f t="shared" si="9"/>
        <v>6.5308294001461241E-4</v>
      </c>
      <c r="T50" s="41">
        <f t="shared" si="10"/>
        <v>1.7176759525402876E-4</v>
      </c>
      <c r="U50" s="42">
        <f t="shared" si="43"/>
        <v>1.1596532532663466</v>
      </c>
      <c r="V50" s="42">
        <f t="shared" si="44"/>
        <v>0.98034161347439464</v>
      </c>
      <c r="W50" s="42">
        <f t="shared" si="45"/>
        <v>0.96712846101643635</v>
      </c>
      <c r="X50" s="42">
        <f t="shared" si="46"/>
        <v>1.3213152457958288E-2</v>
      </c>
      <c r="Y50" s="42">
        <f t="shared" si="29"/>
        <v>3.165708619115934E-3</v>
      </c>
      <c r="Z50" s="10">
        <f t="shared" si="47"/>
        <v>18.430185358502207</v>
      </c>
      <c r="AA50">
        <f t="shared" si="14"/>
        <v>5871320.6815349227</v>
      </c>
      <c r="AB50" s="10">
        <f t="shared" si="15"/>
        <v>5.8713206815349226</v>
      </c>
      <c r="AC50" s="10">
        <f t="shared" si="16"/>
        <v>5.7703206815349226</v>
      </c>
      <c r="AD50" s="3">
        <f t="shared" si="17"/>
        <v>836.8847979020918</v>
      </c>
      <c r="AI50" s="94">
        <f t="shared" si="28"/>
        <v>0.96712846101643635</v>
      </c>
    </row>
    <row r="51" spans="2:35">
      <c r="B51" s="39">
        <f t="shared" si="30"/>
        <v>23</v>
      </c>
      <c r="C51" s="42">
        <f t="shared" si="31"/>
        <v>0.43297362110307069</v>
      </c>
      <c r="D51" s="10">
        <f t="shared" si="32"/>
        <v>15.267026378896924</v>
      </c>
      <c r="E51" s="40">
        <f t="shared" si="33"/>
        <v>17.065947242206153</v>
      </c>
      <c r="F51" s="40">
        <f t="shared" si="34"/>
        <v>47.6</v>
      </c>
      <c r="G51" s="3">
        <f t="shared" si="35"/>
        <v>420.67026378896907</v>
      </c>
      <c r="H51" s="3">
        <f t="shared" si="36"/>
        <v>147.82900988183601</v>
      </c>
      <c r="I51">
        <f t="shared" si="1"/>
        <v>1.4782900988183603E-4</v>
      </c>
      <c r="J51" s="4">
        <f t="shared" si="37"/>
        <v>258.77813537616566</v>
      </c>
      <c r="K51" s="40">
        <f t="shared" si="38"/>
        <v>1.7505233619775609</v>
      </c>
      <c r="L51" s="40">
        <f t="shared" si="4"/>
        <v>4.2494766380224389</v>
      </c>
      <c r="M51" s="10">
        <f t="shared" si="39"/>
        <v>5.8713206815349226</v>
      </c>
      <c r="N51" s="10">
        <f t="shared" si="5"/>
        <v>8.26</v>
      </c>
      <c r="O51" s="10">
        <f t="shared" si="6"/>
        <v>0.31900000000000001</v>
      </c>
      <c r="P51" s="10">
        <f t="shared" si="40"/>
        <v>14.528031338028068</v>
      </c>
      <c r="Q51" s="42">
        <f t="shared" si="41"/>
        <v>3.4290538039126343E-2</v>
      </c>
      <c r="R51" s="4">
        <f t="shared" si="42"/>
        <v>652366.70906307967</v>
      </c>
      <c r="S51">
        <f t="shared" si="9"/>
        <v>6.5236670906307966E-4</v>
      </c>
      <c r="T51" s="41">
        <f t="shared" si="10"/>
        <v>1.7248382620556151E-4</v>
      </c>
      <c r="U51" s="42">
        <f t="shared" si="43"/>
        <v>1.158381470614948</v>
      </c>
      <c r="V51" s="42">
        <f t="shared" si="44"/>
        <v>0.98149041471618903</v>
      </c>
      <c r="W51" s="42">
        <f t="shared" si="45"/>
        <v>0.96833803562789333</v>
      </c>
      <c r="X51" s="42">
        <f t="shared" si="46"/>
        <v>1.3152379088295696E-2</v>
      </c>
      <c r="Y51" s="42">
        <f t="shared" si="29"/>
        <v>3.1827510347099252E-3</v>
      </c>
      <c r="Z51" s="10">
        <f t="shared" si="47"/>
        <v>18.452460759519617</v>
      </c>
      <c r="AA51">
        <f t="shared" si="14"/>
        <v>5878294.9036970967</v>
      </c>
      <c r="AB51" s="10">
        <f t="shared" si="15"/>
        <v>5.8782949036970971</v>
      </c>
      <c r="AC51" s="10">
        <f t="shared" si="16"/>
        <v>5.7772949036970971</v>
      </c>
      <c r="AD51" s="3">
        <f t="shared" si="17"/>
        <v>837.89628770081174</v>
      </c>
      <c r="AI51" s="94">
        <f t="shared" si="28"/>
        <v>0.96833803562789333</v>
      </c>
    </row>
    <row r="52" spans="2:35">
      <c r="B52" s="39">
        <f t="shared" si="30"/>
        <v>24</v>
      </c>
      <c r="C52" s="42">
        <f t="shared" si="31"/>
        <v>0.45179856115103029</v>
      </c>
      <c r="D52" s="10">
        <f t="shared" si="32"/>
        <v>15.248201438848964</v>
      </c>
      <c r="E52" s="40">
        <f t="shared" si="33"/>
        <v>17.103597122302073</v>
      </c>
      <c r="F52" s="40">
        <f t="shared" si="34"/>
        <v>47.6</v>
      </c>
      <c r="G52" s="3">
        <f t="shared" si="35"/>
        <v>420.48201438848946</v>
      </c>
      <c r="H52" s="3">
        <f t="shared" si="36"/>
        <v>147.82900988183601</v>
      </c>
      <c r="I52">
        <f t="shared" si="1"/>
        <v>1.4782900988183603E-4</v>
      </c>
      <c r="J52" s="4">
        <f t="shared" si="37"/>
        <v>259.78853381499493</v>
      </c>
      <c r="K52" s="40">
        <f t="shared" si="38"/>
        <v>1.7573582750953374</v>
      </c>
      <c r="L52" s="40">
        <f t="shared" si="4"/>
        <v>4.2426417249046624</v>
      </c>
      <c r="M52" s="10">
        <f t="shared" si="39"/>
        <v>5.8782949036970971</v>
      </c>
      <c r="N52" s="10">
        <f t="shared" si="5"/>
        <v>8.26</v>
      </c>
      <c r="O52" s="10">
        <f t="shared" si="6"/>
        <v>0.31900000000000001</v>
      </c>
      <c r="P52" s="10">
        <f t="shared" si="40"/>
        <v>14.533534114265134</v>
      </c>
      <c r="Q52" s="42">
        <f t="shared" si="41"/>
        <v>3.5585814184622318E-2</v>
      </c>
      <c r="R52" s="4">
        <f t="shared" si="42"/>
        <v>651649.92143128009</v>
      </c>
      <c r="S52">
        <f t="shared" si="9"/>
        <v>6.5164992143128004E-4</v>
      </c>
      <c r="T52" s="41">
        <f t="shared" si="10"/>
        <v>1.7320061383736113E-4</v>
      </c>
      <c r="U52" s="42">
        <f t="shared" si="43"/>
        <v>1.1571086994886668</v>
      </c>
      <c r="V52" s="42">
        <f t="shared" si="44"/>
        <v>0.98262531175841006</v>
      </c>
      <c r="W52" s="42">
        <f t="shared" si="45"/>
        <v>0.96950840465264487</v>
      </c>
      <c r="X52" s="42">
        <f t="shared" si="46"/>
        <v>1.3116907105765185E-2</v>
      </c>
      <c r="Y52" s="42">
        <f t="shared" si="29"/>
        <v>3.1997410515867096E-3</v>
      </c>
      <c r="Z52" s="10">
        <f t="shared" si="47"/>
        <v>18.474190019853687</v>
      </c>
      <c r="AA52">
        <f t="shared" si="14"/>
        <v>5885098.1342594139</v>
      </c>
      <c r="AB52" s="10">
        <f t="shared" si="15"/>
        <v>5.8850981342594135</v>
      </c>
      <c r="AC52" s="10">
        <f t="shared" si="16"/>
        <v>5.7840981342594135</v>
      </c>
      <c r="AD52" s="3">
        <f t="shared" si="17"/>
        <v>838.882978137696</v>
      </c>
      <c r="AI52" s="94">
        <f t="shared" si="28"/>
        <v>0.96950840465264487</v>
      </c>
    </row>
    <row r="53" spans="2:35">
      <c r="B53" s="39">
        <f t="shared" si="30"/>
        <v>25</v>
      </c>
      <c r="C53" s="42">
        <f t="shared" si="31"/>
        <v>0.47062350119898988</v>
      </c>
      <c r="D53" s="10">
        <f t="shared" si="32"/>
        <v>15.229376498801004</v>
      </c>
      <c r="E53" s="40">
        <f t="shared" si="33"/>
        <v>17.141247002397993</v>
      </c>
      <c r="F53" s="40">
        <f t="shared" si="34"/>
        <v>47.6</v>
      </c>
      <c r="G53" s="3">
        <f t="shared" si="35"/>
        <v>420.29376498800985</v>
      </c>
      <c r="H53" s="3">
        <f t="shared" si="36"/>
        <v>147.82900988183601</v>
      </c>
      <c r="I53">
        <f t="shared" si="1"/>
        <v>1.4782900988183603E-4</v>
      </c>
      <c r="J53" s="4">
        <f t="shared" si="37"/>
        <v>260.80115887877787</v>
      </c>
      <c r="K53" s="40">
        <f t="shared" si="38"/>
        <v>1.7642082503782157</v>
      </c>
      <c r="L53" s="40">
        <f t="shared" si="4"/>
        <v>4.2357917496217841</v>
      </c>
      <c r="M53" s="10">
        <f t="shared" si="39"/>
        <v>5.8850981342594135</v>
      </c>
      <c r="N53" s="10">
        <f t="shared" si="5"/>
        <v>8.26</v>
      </c>
      <c r="O53" s="10">
        <f t="shared" si="6"/>
        <v>0.31900000000000001</v>
      </c>
      <c r="P53" s="10">
        <f t="shared" si="40"/>
        <v>14.538897693104007</v>
      </c>
      <c r="Q53" s="42">
        <f t="shared" si="41"/>
        <v>3.6880612486758287E-2</v>
      </c>
      <c r="R53" s="4">
        <f t="shared" si="42"/>
        <v>650932.5783766961</v>
      </c>
      <c r="S53">
        <f t="shared" si="9"/>
        <v>6.5093257837669605E-4</v>
      </c>
      <c r="T53" s="41">
        <f t="shared" si="10"/>
        <v>1.7391795689194512E-4</v>
      </c>
      <c r="U53" s="42">
        <f t="shared" si="43"/>
        <v>1.1558349421203642</v>
      </c>
      <c r="V53" s="42">
        <f t="shared" si="44"/>
        <v>0.98374964363278705</v>
      </c>
      <c r="W53" s="42">
        <f t="shared" si="45"/>
        <v>0.97065007896889544</v>
      </c>
      <c r="X53" s="42">
        <f t="shared" si="46"/>
        <v>1.3099564663891616E-2</v>
      </c>
      <c r="Y53" s="42">
        <f t="shared" si="29"/>
        <v>3.2167023456722366E-3</v>
      </c>
      <c r="Z53" s="10">
        <f t="shared" si="47"/>
        <v>18.495515949918659</v>
      </c>
      <c r="AA53">
        <f t="shared" si="14"/>
        <v>5891775.0858425461</v>
      </c>
      <c r="AB53" s="10">
        <f t="shared" si="15"/>
        <v>5.8917750858425464</v>
      </c>
      <c r="AC53" s="10">
        <f t="shared" si="16"/>
        <v>5.7907750858425464</v>
      </c>
      <c r="AD53" s="3">
        <f t="shared" si="17"/>
        <v>839.85135400181957</v>
      </c>
      <c r="AI53" s="94">
        <f t="shared" si="28"/>
        <v>0.97065007896889544</v>
      </c>
    </row>
    <row r="54" spans="2:35">
      <c r="B54" s="39">
        <f t="shared" si="30"/>
        <v>26</v>
      </c>
      <c r="C54" s="42">
        <f t="shared" si="31"/>
        <v>0.48944844124694947</v>
      </c>
      <c r="D54" s="10">
        <f t="shared" si="32"/>
        <v>15.210551558753044</v>
      </c>
      <c r="E54" s="40">
        <f t="shared" si="33"/>
        <v>17.178896882493913</v>
      </c>
      <c r="F54" s="40">
        <f t="shared" si="34"/>
        <v>47.6</v>
      </c>
      <c r="G54" s="3">
        <f t="shared" si="35"/>
        <v>420.10551558753025</v>
      </c>
      <c r="H54" s="3">
        <f t="shared" si="36"/>
        <v>147.82900988183601</v>
      </c>
      <c r="I54">
        <f t="shared" si="1"/>
        <v>1.4782900988183603E-4</v>
      </c>
      <c r="J54" s="4">
        <f t="shared" si="37"/>
        <v>261.81601056751447</v>
      </c>
      <c r="K54" s="40">
        <f t="shared" si="38"/>
        <v>1.7710732878261957</v>
      </c>
      <c r="L54" s="40">
        <f t="shared" si="4"/>
        <v>4.2289267121738039</v>
      </c>
      <c r="M54" s="10">
        <f t="shared" si="39"/>
        <v>5.8917750858425464</v>
      </c>
      <c r="N54" s="10">
        <f t="shared" si="5"/>
        <v>8.26</v>
      </c>
      <c r="O54" s="10">
        <f t="shared" si="6"/>
        <v>0.31900000000000001</v>
      </c>
      <c r="P54" s="10">
        <f t="shared" si="40"/>
        <v>14.544157611194484</v>
      </c>
      <c r="Q54" s="42">
        <f t="shared" si="41"/>
        <v>3.8174942522997045E-2</v>
      </c>
      <c r="R54" s="4">
        <f t="shared" si="42"/>
        <v>650214.68115681037</v>
      </c>
      <c r="S54">
        <f t="shared" si="9"/>
        <v>6.5021468115681041E-4</v>
      </c>
      <c r="T54" s="41">
        <f t="shared" si="10"/>
        <v>1.7463585411183077E-4</v>
      </c>
      <c r="U54" s="42">
        <f t="shared" si="43"/>
        <v>1.1545602007429021</v>
      </c>
      <c r="V54" s="42">
        <f t="shared" si="44"/>
        <v>0.98486579293670995</v>
      </c>
      <c r="W54" s="42">
        <f t="shared" si="45"/>
        <v>0.97177056196053979</v>
      </c>
      <c r="X54" s="42">
        <f t="shared" si="46"/>
        <v>1.3095230976170158E-2</v>
      </c>
      <c r="Y54" s="42">
        <f t="shared" si="29"/>
        <v>3.2336518964561777E-3</v>
      </c>
      <c r="Z54" s="10">
        <f t="shared" si="47"/>
        <v>18.516540677754861</v>
      </c>
      <c r="AA54">
        <f t="shared" si="14"/>
        <v>5898357.7337919287</v>
      </c>
      <c r="AB54" s="10">
        <f t="shared" si="15"/>
        <v>5.8983577337919284</v>
      </c>
      <c r="AC54" s="10">
        <f t="shared" si="16"/>
        <v>5.7973577337919284</v>
      </c>
      <c r="AD54" s="3">
        <f t="shared" si="17"/>
        <v>840.80605276170104</v>
      </c>
      <c r="AI54" s="94">
        <f t="shared" si="28"/>
        <v>0.97177056196053979</v>
      </c>
    </row>
    <row r="55" spans="2:35">
      <c r="B55" s="39">
        <f t="shared" si="30"/>
        <v>27</v>
      </c>
      <c r="C55" s="42">
        <f t="shared" si="31"/>
        <v>0.50827338129490907</v>
      </c>
      <c r="D55" s="10">
        <f t="shared" si="32"/>
        <v>15.191726618705085</v>
      </c>
      <c r="E55" s="40">
        <f t="shared" si="33"/>
        <v>17.216546762589832</v>
      </c>
      <c r="F55" s="40">
        <f t="shared" si="34"/>
        <v>47.6</v>
      </c>
      <c r="G55" s="3">
        <f t="shared" si="35"/>
        <v>419.91726618705064</v>
      </c>
      <c r="H55" s="3">
        <f t="shared" si="36"/>
        <v>147.82900988183601</v>
      </c>
      <c r="I55">
        <f t="shared" si="1"/>
        <v>1.4782900988183603E-4</v>
      </c>
      <c r="J55" s="4">
        <f t="shared" si="37"/>
        <v>262.83308888120519</v>
      </c>
      <c r="K55" s="40">
        <f t="shared" si="38"/>
        <v>1.7779533874392803</v>
      </c>
      <c r="L55" s="40">
        <f t="shared" si="4"/>
        <v>4.2220466125607192</v>
      </c>
      <c r="M55" s="10">
        <f t="shared" si="39"/>
        <v>5.8983577337919284</v>
      </c>
      <c r="N55" s="10">
        <f t="shared" si="5"/>
        <v>8.26</v>
      </c>
      <c r="O55" s="10">
        <f t="shared" si="6"/>
        <v>0.31900000000000001</v>
      </c>
      <c r="P55" s="10">
        <f t="shared" si="40"/>
        <v>14.549339267212309</v>
      </c>
      <c r="Q55" s="42">
        <f t="shared" si="41"/>
        <v>3.9468811591703318E-2</v>
      </c>
      <c r="R55" s="4">
        <f t="shared" si="42"/>
        <v>649496.23102910502</v>
      </c>
      <c r="S55">
        <f t="shared" si="9"/>
        <v>6.4949623102910498E-4</v>
      </c>
      <c r="T55" s="41">
        <f t="shared" si="10"/>
        <v>1.7535430423953619E-4</v>
      </c>
      <c r="U55" s="42">
        <f t="shared" si="43"/>
        <v>1.1532844775891407</v>
      </c>
      <c r="V55" s="42">
        <f t="shared" si="44"/>
        <v>0.98597546275454095</v>
      </c>
      <c r="W55" s="42">
        <f t="shared" si="45"/>
        <v>0.97287521952401512</v>
      </c>
      <c r="X55" s="42">
        <f t="shared" si="46"/>
        <v>1.3100243230525832E-2</v>
      </c>
      <c r="Y55" s="42">
        <f t="shared" si="29"/>
        <v>3.2506018959646836E-3</v>
      </c>
      <c r="Z55" s="10">
        <f t="shared" si="47"/>
        <v>18.53733736426749</v>
      </c>
      <c r="AA55">
        <f t="shared" si="14"/>
        <v>5904868.9841107354</v>
      </c>
      <c r="AB55" s="10">
        <f t="shared" si="15"/>
        <v>5.9048689841107356</v>
      </c>
      <c r="AC55" s="10">
        <f t="shared" si="16"/>
        <v>5.8038689841107356</v>
      </c>
      <c r="AD55" s="3">
        <f t="shared" si="17"/>
        <v>841.7503965352771</v>
      </c>
      <c r="AI55" s="94">
        <f t="shared" si="28"/>
        <v>0.97287521952401512</v>
      </c>
    </row>
    <row r="56" spans="2:35">
      <c r="B56" s="39">
        <f t="shared" si="30"/>
        <v>28</v>
      </c>
      <c r="C56" s="42">
        <f t="shared" si="31"/>
        <v>0.52709832134286871</v>
      </c>
      <c r="D56" s="10">
        <f t="shared" si="32"/>
        <v>15.172901678657125</v>
      </c>
      <c r="E56" s="40">
        <f t="shared" si="33"/>
        <v>17.254196642685752</v>
      </c>
      <c r="F56" s="40">
        <f t="shared" si="34"/>
        <v>47.6</v>
      </c>
      <c r="G56" s="3">
        <f t="shared" si="35"/>
        <v>419.72901678657104</v>
      </c>
      <c r="H56" s="3">
        <f t="shared" si="36"/>
        <v>147.82900988183601</v>
      </c>
      <c r="I56">
        <f t="shared" si="1"/>
        <v>1.4782900988183603E-4</v>
      </c>
      <c r="J56" s="4">
        <f t="shared" si="37"/>
        <v>263.85239381984934</v>
      </c>
      <c r="K56" s="40">
        <f t="shared" si="38"/>
        <v>1.7848485492174653</v>
      </c>
      <c r="L56" s="40">
        <f t="shared" si="4"/>
        <v>4.2151514507825345</v>
      </c>
      <c r="M56" s="10">
        <f t="shared" si="39"/>
        <v>5.9048689841107356</v>
      </c>
      <c r="N56" s="10">
        <f t="shared" si="5"/>
        <v>8.26</v>
      </c>
      <c r="O56" s="10">
        <f t="shared" si="6"/>
        <v>0.31900000000000001</v>
      </c>
      <c r="P56" s="10">
        <f t="shared" si="40"/>
        <v>14.554460848430324</v>
      </c>
      <c r="Q56" s="42">
        <f t="shared" si="41"/>
        <v>4.0762225359757105E-2</v>
      </c>
      <c r="R56" s="4">
        <f t="shared" si="42"/>
        <v>648777.22925106285</v>
      </c>
      <c r="S56">
        <f t="shared" si="9"/>
        <v>6.4877722925106281E-4</v>
      </c>
      <c r="T56" s="41">
        <f t="shared" si="10"/>
        <v>1.7607330601757836E-4</v>
      </c>
      <c r="U56" s="42">
        <f t="shared" si="43"/>
        <v>1.1520077748919422</v>
      </c>
      <c r="V56" s="42">
        <f t="shared" si="44"/>
        <v>0.98707987245222484</v>
      </c>
      <c r="W56" s="42">
        <f t="shared" si="45"/>
        <v>0.97396789559717867</v>
      </c>
      <c r="X56" s="42">
        <f t="shared" si="46"/>
        <v>1.311197685504617E-2</v>
      </c>
      <c r="Y56" s="42">
        <f t="shared" si="29"/>
        <v>3.2675611073554028E-3</v>
      </c>
      <c r="Z56" s="10">
        <f t="shared" si="47"/>
        <v>18.557958507516091</v>
      </c>
      <c r="AA56">
        <f t="shared" si="14"/>
        <v>5911325.2734561609</v>
      </c>
      <c r="AB56" s="10">
        <f t="shared" si="15"/>
        <v>5.9113252734561605</v>
      </c>
      <c r="AC56" s="10">
        <f t="shared" si="16"/>
        <v>5.8103252734561606</v>
      </c>
      <c r="AD56" s="3">
        <f t="shared" si="17"/>
        <v>842.68676917420748</v>
      </c>
      <c r="AI56" s="94">
        <f t="shared" si="28"/>
        <v>0.97396789559717867</v>
      </c>
    </row>
    <row r="57" spans="2:35">
      <c r="B57" s="39">
        <f t="shared" si="30"/>
        <v>29</v>
      </c>
      <c r="C57" s="42">
        <f t="shared" si="31"/>
        <v>0.54592326139082836</v>
      </c>
      <c r="D57" s="10">
        <f t="shared" si="32"/>
        <v>15.154076738609165</v>
      </c>
      <c r="E57" s="40">
        <f t="shared" si="33"/>
        <v>17.291846522781672</v>
      </c>
      <c r="F57" s="40">
        <f t="shared" si="34"/>
        <v>47.6</v>
      </c>
      <c r="G57" s="3">
        <f t="shared" si="35"/>
        <v>419.54076738609143</v>
      </c>
      <c r="H57" s="3">
        <f t="shared" si="36"/>
        <v>147.82900988183601</v>
      </c>
      <c r="I57">
        <f t="shared" si="1"/>
        <v>1.4782900988183603E-4</v>
      </c>
      <c r="J57" s="4">
        <f t="shared" si="37"/>
        <v>264.87392538344761</v>
      </c>
      <c r="K57" s="40">
        <f t="shared" si="38"/>
        <v>1.7917587731607549</v>
      </c>
      <c r="L57" s="40">
        <f t="shared" si="4"/>
        <v>4.2082412268392453</v>
      </c>
      <c r="M57" s="10">
        <f t="shared" si="39"/>
        <v>5.9113252734561605</v>
      </c>
      <c r="N57" s="10">
        <f t="shared" si="5"/>
        <v>8.26</v>
      </c>
      <c r="O57" s="10">
        <f t="shared" si="6"/>
        <v>0.31900000000000001</v>
      </c>
      <c r="P57" s="10">
        <f t="shared" si="40"/>
        <v>14.559535402765235</v>
      </c>
      <c r="Q57" s="42">
        <f t="shared" si="41"/>
        <v>4.2055188323697854E-2</v>
      </c>
      <c r="R57" s="4">
        <f t="shared" si="42"/>
        <v>648057.67708016583</v>
      </c>
      <c r="S57">
        <f t="shared" si="9"/>
        <v>6.4805767708016587E-4</v>
      </c>
      <c r="T57" s="41">
        <f t="shared" si="10"/>
        <v>1.767928581884753E-4</v>
      </c>
      <c r="U57" s="42">
        <f t="shared" si="43"/>
        <v>1.1507300948841672</v>
      </c>
      <c r="V57" s="42">
        <f t="shared" si="44"/>
        <v>0.98817989641465243</v>
      </c>
      <c r="W57" s="42">
        <f t="shared" si="45"/>
        <v>0.97505134847393138</v>
      </c>
      <c r="X57" s="42">
        <f t="shared" si="46"/>
        <v>1.3128547940721047E-2</v>
      </c>
      <c r="Y57" s="42">
        <f t="shared" si="29"/>
        <v>3.2845358336130756E-3</v>
      </c>
      <c r="Z57" s="10">
        <f t="shared" si="47"/>
        <v>18.578441840176023</v>
      </c>
      <c r="AA57">
        <f t="shared" si="14"/>
        <v>5917738.4155800855</v>
      </c>
      <c r="AB57" s="10">
        <f t="shared" si="15"/>
        <v>5.9177384155800858</v>
      </c>
      <c r="AC57" s="10">
        <f t="shared" si="16"/>
        <v>5.8167384155800859</v>
      </c>
      <c r="AD57" s="3">
        <f t="shared" si="17"/>
        <v>843.61688405802545</v>
      </c>
      <c r="AI57" s="94">
        <f t="shared" si="28"/>
        <v>0.97505134847393138</v>
      </c>
    </row>
    <row r="58" spans="2:35">
      <c r="B58" s="39">
        <f t="shared" si="30"/>
        <v>30</v>
      </c>
      <c r="C58" s="42">
        <f t="shared" si="31"/>
        <v>0.56474820143878801</v>
      </c>
      <c r="D58" s="10">
        <f t="shared" si="32"/>
        <v>15.135251798561205</v>
      </c>
      <c r="E58" s="40">
        <f t="shared" si="33"/>
        <v>17.329496402877592</v>
      </c>
      <c r="F58" s="40">
        <f t="shared" si="34"/>
        <v>47.6</v>
      </c>
      <c r="G58" s="3">
        <f t="shared" si="35"/>
        <v>419.35251798561183</v>
      </c>
      <c r="H58" s="3">
        <f t="shared" si="36"/>
        <v>147.82900988183601</v>
      </c>
      <c r="I58">
        <f t="shared" si="1"/>
        <v>1.4782900988183603E-4</v>
      </c>
      <c r="J58" s="4">
        <f t="shared" si="37"/>
        <v>265.89768357199978</v>
      </c>
      <c r="K58" s="40">
        <f t="shared" si="38"/>
        <v>1.798684059269148</v>
      </c>
      <c r="L58" s="40">
        <f t="shared" si="4"/>
        <v>4.2013159407308525</v>
      </c>
      <c r="M58" s="10">
        <f t="shared" si="39"/>
        <v>5.9177384155800858</v>
      </c>
      <c r="N58" s="10">
        <f t="shared" si="5"/>
        <v>8.26</v>
      </c>
      <c r="O58" s="10">
        <f t="shared" si="6"/>
        <v>0.31900000000000001</v>
      </c>
      <c r="P58" s="10">
        <f t="shared" si="40"/>
        <v>14.564572308745584</v>
      </c>
      <c r="Q58" s="42">
        <f t="shared" si="41"/>
        <v>4.3347704138711231E-2</v>
      </c>
      <c r="R58" s="4">
        <f t="shared" si="42"/>
        <v>647337.57577389677</v>
      </c>
      <c r="S58">
        <f t="shared" si="9"/>
        <v>6.4733757577389677E-4</v>
      </c>
      <c r="T58" s="41">
        <f t="shared" si="10"/>
        <v>1.775129594947444E-4</v>
      </c>
      <c r="U58" s="42">
        <f t="shared" si="43"/>
        <v>1.1494514397986775</v>
      </c>
      <c r="V58" s="42">
        <f t="shared" si="44"/>
        <v>0.98927616253307504</v>
      </c>
      <c r="W58" s="42">
        <f t="shared" si="45"/>
        <v>0.97612756066199158</v>
      </c>
      <c r="X58" s="42">
        <f t="shared" si="46"/>
        <v>1.3148601871083465E-2</v>
      </c>
      <c r="Y58" s="42">
        <f t="shared" si="29"/>
        <v>3.3015306094767655E-3</v>
      </c>
      <c r="Z58" s="10">
        <f t="shared" si="47"/>
        <v>18.598814525282666</v>
      </c>
      <c r="AA58">
        <f t="shared" si="14"/>
        <v>5924116.9149778159</v>
      </c>
      <c r="AB58" s="10">
        <f t="shared" si="15"/>
        <v>5.9241169149778159</v>
      </c>
      <c r="AC58" s="10">
        <f t="shared" si="16"/>
        <v>5.8231169149778159</v>
      </c>
      <c r="AD58" s="3">
        <f t="shared" si="17"/>
        <v>844.54197461607191</v>
      </c>
      <c r="AI58" s="94">
        <f t="shared" si="28"/>
        <v>0.97612756066199158</v>
      </c>
    </row>
    <row r="59" spans="2:35">
      <c r="B59" s="39">
        <f t="shared" si="30"/>
        <v>31</v>
      </c>
      <c r="C59" s="42">
        <f t="shared" si="31"/>
        <v>0.58357314148674766</v>
      </c>
      <c r="D59" s="10">
        <f t="shared" si="32"/>
        <v>15.116426858513245</v>
      </c>
      <c r="E59" s="40">
        <f t="shared" si="33"/>
        <v>17.367146282973511</v>
      </c>
      <c r="F59" s="40">
        <f t="shared" si="34"/>
        <v>47.6</v>
      </c>
      <c r="G59" s="3">
        <f t="shared" si="35"/>
        <v>419.16426858513222</v>
      </c>
      <c r="H59" s="3">
        <f t="shared" si="36"/>
        <v>147.82900988183601</v>
      </c>
      <c r="I59">
        <f t="shared" si="1"/>
        <v>1.4782900988183603E-4</v>
      </c>
      <c r="J59" s="4">
        <f t="shared" si="37"/>
        <v>266.92366838550538</v>
      </c>
      <c r="K59" s="40">
        <f t="shared" si="38"/>
        <v>1.8056244075426411</v>
      </c>
      <c r="L59" s="40">
        <f t="shared" si="4"/>
        <v>4.1943755924573587</v>
      </c>
      <c r="M59" s="10">
        <f t="shared" si="39"/>
        <v>5.9241169149778159</v>
      </c>
      <c r="N59" s="10">
        <f t="shared" si="5"/>
        <v>8.26</v>
      </c>
      <c r="O59" s="10">
        <f t="shared" si="6"/>
        <v>0.31900000000000001</v>
      </c>
      <c r="P59" s="10">
        <f t="shared" si="40"/>
        <v>14.56957832032483</v>
      </c>
      <c r="Q59" s="42">
        <f t="shared" si="41"/>
        <v>4.4639775853765502E-2</v>
      </c>
      <c r="R59" s="4">
        <f t="shared" si="42"/>
        <v>646616.92658973811</v>
      </c>
      <c r="S59">
        <f t="shared" si="9"/>
        <v>6.4661692658973813E-4</v>
      </c>
      <c r="T59" s="41">
        <f t="shared" si="10"/>
        <v>1.7823360867890304E-4</v>
      </c>
      <c r="U59" s="42">
        <f t="shared" si="43"/>
        <v>1.1481718118683344</v>
      </c>
      <c r="V59" s="42">
        <f t="shared" si="44"/>
        <v>0.99036912226604767</v>
      </c>
      <c r="W59" s="42">
        <f t="shared" si="45"/>
        <v>0.97719795933096276</v>
      </c>
      <c r="X59" s="42">
        <f t="shared" si="46"/>
        <v>1.3171162935084912E-2</v>
      </c>
      <c r="Y59" s="42">
        <f t="shared" si="29"/>
        <v>3.3185486965595598E-3</v>
      </c>
      <c r="Z59" s="10">
        <f t="shared" si="47"/>
        <v>18.619096146664994</v>
      </c>
      <c r="AA59">
        <f t="shared" si="14"/>
        <v>5930466.9031651849</v>
      </c>
      <c r="AB59" s="10">
        <f t="shared" si="15"/>
        <v>5.9304669031651853</v>
      </c>
      <c r="AC59" s="10">
        <f t="shared" si="16"/>
        <v>5.8294669031651853</v>
      </c>
      <c r="AD59" s="3">
        <f t="shared" si="17"/>
        <v>845.46293011822843</v>
      </c>
      <c r="AI59" s="94">
        <f t="shared" si="28"/>
        <v>0.97719795933096276</v>
      </c>
    </row>
    <row r="60" spans="2:35">
      <c r="B60" s="39">
        <f t="shared" si="30"/>
        <v>32</v>
      </c>
      <c r="C60" s="42">
        <f t="shared" si="31"/>
        <v>0.60239808153470731</v>
      </c>
      <c r="D60" s="10">
        <f t="shared" si="32"/>
        <v>15.097601918465285</v>
      </c>
      <c r="E60" s="40">
        <f t="shared" si="33"/>
        <v>17.404796163069431</v>
      </c>
      <c r="F60" s="40">
        <f t="shared" si="34"/>
        <v>47.6</v>
      </c>
      <c r="G60" s="3">
        <f t="shared" si="35"/>
        <v>418.97601918465261</v>
      </c>
      <c r="H60" s="3">
        <f t="shared" si="36"/>
        <v>147.82900988183601</v>
      </c>
      <c r="I60">
        <f t="shared" si="1"/>
        <v>1.4782900988183603E-4</v>
      </c>
      <c r="J60" s="4">
        <f t="shared" si="37"/>
        <v>267.9518798239651</v>
      </c>
      <c r="K60" s="40">
        <f t="shared" si="38"/>
        <v>1.8125798179812389</v>
      </c>
      <c r="L60" s="40">
        <f t="shared" si="4"/>
        <v>4.1874201820187613</v>
      </c>
      <c r="M60" s="10">
        <f t="shared" si="39"/>
        <v>5.9304669031651853</v>
      </c>
      <c r="N60" s="10">
        <f t="shared" si="5"/>
        <v>8.26</v>
      </c>
      <c r="O60" s="10">
        <f t="shared" si="6"/>
        <v>0.31900000000000001</v>
      </c>
      <c r="P60" s="10">
        <f t="shared" si="40"/>
        <v>14.574558310894101</v>
      </c>
      <c r="Q60" s="42">
        <f t="shared" si="41"/>
        <v>4.5931406079971974E-2</v>
      </c>
      <c r="R60" s="4">
        <f t="shared" si="42"/>
        <v>645895.73078517197</v>
      </c>
      <c r="S60">
        <f t="shared" si="9"/>
        <v>6.4589573078517191E-4</v>
      </c>
      <c r="T60" s="41">
        <f t="shared" si="10"/>
        <v>1.7895480448346926E-4</v>
      </c>
      <c r="U60" s="42">
        <f t="shared" si="43"/>
        <v>1.1468912133259985</v>
      </c>
      <c r="V60" s="42">
        <f t="shared" si="44"/>
        <v>0.99145910056393793</v>
      </c>
      <c r="W60" s="42">
        <f t="shared" si="45"/>
        <v>0.9782635734323234</v>
      </c>
      <c r="X60" s="42">
        <f t="shared" si="46"/>
        <v>1.3195527131614537E-2</v>
      </c>
      <c r="Y60" s="42">
        <f t="shared" si="29"/>
        <v>3.3355924382534809E-3</v>
      </c>
      <c r="Z60" s="10">
        <f t="shared" si="47"/>
        <v>18.639300844038544</v>
      </c>
      <c r="AA60">
        <f t="shared" si="14"/>
        <v>5936792.8071564306</v>
      </c>
      <c r="AB60" s="10">
        <f t="shared" si="15"/>
        <v>5.9367928071564302</v>
      </c>
      <c r="AC60" s="10">
        <f t="shared" si="16"/>
        <v>5.8357928071564302</v>
      </c>
      <c r="AD60" s="3">
        <f t="shared" si="17"/>
        <v>846.38039262602331</v>
      </c>
      <c r="AI60" s="94">
        <f t="shared" si="28"/>
        <v>0.9782635734323234</v>
      </c>
    </row>
    <row r="61" spans="2:35">
      <c r="B61" s="39">
        <f t="shared" si="30"/>
        <v>33</v>
      </c>
      <c r="C61" s="42">
        <f t="shared" si="31"/>
        <v>0.62122302158266696</v>
      </c>
      <c r="D61" s="10">
        <f t="shared" si="32"/>
        <v>15.078776978417325</v>
      </c>
      <c r="E61" s="40">
        <f t="shared" si="33"/>
        <v>17.442446043165351</v>
      </c>
      <c r="F61" s="40">
        <f t="shared" si="34"/>
        <v>47.6</v>
      </c>
      <c r="G61" s="3">
        <f t="shared" si="35"/>
        <v>418.78776978417301</v>
      </c>
      <c r="H61" s="3">
        <f t="shared" si="36"/>
        <v>147.82900988183601</v>
      </c>
      <c r="I61">
        <f t="shared" si="1"/>
        <v>1.4782900988183603E-4</v>
      </c>
      <c r="J61" s="4">
        <f t="shared" si="37"/>
        <v>268.98231788737826</v>
      </c>
      <c r="K61" s="40">
        <f t="shared" si="38"/>
        <v>1.819550290584937</v>
      </c>
      <c r="L61" s="40">
        <f t="shared" si="4"/>
        <v>4.180449709415063</v>
      </c>
      <c r="M61" s="10">
        <f t="shared" si="39"/>
        <v>5.9367928071564302</v>
      </c>
      <c r="N61" s="10">
        <f t="shared" si="5"/>
        <v>8.26</v>
      </c>
      <c r="O61" s="10">
        <f t="shared" si="6"/>
        <v>0.31900000000000001</v>
      </c>
      <c r="P61" s="10">
        <f t="shared" si="40"/>
        <v>14.579515804046274</v>
      </c>
      <c r="Q61" s="42">
        <f t="shared" si="41"/>
        <v>4.7222597111345944E-2</v>
      </c>
      <c r="R61" s="4">
        <f t="shared" si="42"/>
        <v>645173.98961768125</v>
      </c>
      <c r="S61">
        <f t="shared" si="9"/>
        <v>6.4517398961768128E-4</v>
      </c>
      <c r="T61" s="41">
        <f t="shared" si="10"/>
        <v>1.7967654565095989E-4</v>
      </c>
      <c r="U61" s="42">
        <f t="shared" si="43"/>
        <v>1.1456096464045318</v>
      </c>
      <c r="V61" s="42">
        <f t="shared" si="44"/>
        <v>0.99254633150837424</v>
      </c>
      <c r="W61" s="42">
        <f t="shared" si="45"/>
        <v>0.97932514587907771</v>
      </c>
      <c r="X61" s="42">
        <f t="shared" si="46"/>
        <v>1.3221185629296528E-2</v>
      </c>
      <c r="Y61" s="42">
        <f t="shared" si="29"/>
        <v>3.352663514562159E-3</v>
      </c>
      <c r="Z61" s="10">
        <f t="shared" si="47"/>
        <v>18.659438840031196</v>
      </c>
      <c r="AA61">
        <f t="shared" si="14"/>
        <v>5943097.8275618525</v>
      </c>
      <c r="AB61" s="10">
        <f t="shared" si="15"/>
        <v>5.9430978275618527</v>
      </c>
      <c r="AC61" s="10">
        <f t="shared" si="16"/>
        <v>5.8420978275618527</v>
      </c>
      <c r="AD61" s="3">
        <f t="shared" si="17"/>
        <v>847.29482633239343</v>
      </c>
      <c r="AI61" s="94">
        <f t="shared" si="28"/>
        <v>0.97932514587907771</v>
      </c>
    </row>
    <row r="62" spans="2:35">
      <c r="B62" s="39">
        <f t="shared" si="30"/>
        <v>34</v>
      </c>
      <c r="C62" s="42">
        <f t="shared" si="31"/>
        <v>0.64004796163062661</v>
      </c>
      <c r="D62" s="10">
        <f t="shared" si="32"/>
        <v>15.059952038369365</v>
      </c>
      <c r="E62" s="40">
        <f t="shared" si="33"/>
        <v>17.48009592326127</v>
      </c>
      <c r="F62" s="40">
        <f t="shared" si="34"/>
        <v>47.6</v>
      </c>
      <c r="G62" s="3">
        <f t="shared" si="35"/>
        <v>418.5995203836934</v>
      </c>
      <c r="H62" s="3">
        <f t="shared" si="36"/>
        <v>147.82900988183601</v>
      </c>
      <c r="I62">
        <f t="shared" si="1"/>
        <v>1.4782900988183603E-4</v>
      </c>
      <c r="J62" s="4">
        <f t="shared" si="37"/>
        <v>270.01498257574531</v>
      </c>
      <c r="K62" s="40">
        <f t="shared" si="38"/>
        <v>1.8265358253537385</v>
      </c>
      <c r="L62" s="40">
        <f t="shared" si="4"/>
        <v>4.1734641746462611</v>
      </c>
      <c r="M62" s="10">
        <f t="shared" si="39"/>
        <v>5.9430978275618527</v>
      </c>
      <c r="N62" s="10">
        <f t="shared" si="5"/>
        <v>8.26</v>
      </c>
      <c r="O62" s="10">
        <f t="shared" si="6"/>
        <v>0.31900000000000001</v>
      </c>
      <c r="P62" s="10">
        <f t="shared" si="40"/>
        <v>14.584453352878498</v>
      </c>
      <c r="Q62" s="42">
        <f t="shared" si="41"/>
        <v>4.8513351011576576E-2</v>
      </c>
      <c r="R62" s="4">
        <f t="shared" si="42"/>
        <v>644451.70434474794</v>
      </c>
      <c r="S62">
        <f t="shared" si="9"/>
        <v>6.4445170434474799E-4</v>
      </c>
      <c r="T62" s="41">
        <f t="shared" si="10"/>
        <v>1.8039883092389318E-4</v>
      </c>
      <c r="U62" s="42">
        <f t="shared" si="43"/>
        <v>1.1443271133367952</v>
      </c>
      <c r="V62" s="42">
        <f t="shared" si="44"/>
        <v>0.9936309838052485</v>
      </c>
      <c r="W62" s="42">
        <f t="shared" si="45"/>
        <v>0.98038321377702276</v>
      </c>
      <c r="X62" s="42">
        <f t="shared" si="46"/>
        <v>1.3247770028225747E-2</v>
      </c>
      <c r="Y62" s="42">
        <f t="shared" si="29"/>
        <v>3.3697631253954497E-3</v>
      </c>
      <c r="Z62" s="10">
        <f t="shared" si="47"/>
        <v>18.679517534218878</v>
      </c>
      <c r="AA62">
        <f t="shared" si="14"/>
        <v>5949384.2811202779</v>
      </c>
      <c r="AB62" s="10">
        <f t="shared" si="15"/>
        <v>5.9493842811202775</v>
      </c>
      <c r="AC62" s="10">
        <f t="shared" si="16"/>
        <v>5.8483842811202775</v>
      </c>
      <c r="AD62" s="3">
        <f t="shared" si="17"/>
        <v>848.20656724006926</v>
      </c>
      <c r="AI62" s="94">
        <f t="shared" si="28"/>
        <v>0.98038321377702276</v>
      </c>
    </row>
    <row r="63" spans="2:35">
      <c r="B63" s="39">
        <f t="shared" si="30"/>
        <v>35</v>
      </c>
      <c r="C63" s="42">
        <f t="shared" si="31"/>
        <v>0.65887290167858625</v>
      </c>
      <c r="D63" s="10">
        <f t="shared" si="32"/>
        <v>15.041127098321406</v>
      </c>
      <c r="E63" s="40">
        <f t="shared" si="33"/>
        <v>17.51774580335719</v>
      </c>
      <c r="F63" s="40">
        <f t="shared" si="34"/>
        <v>47.6</v>
      </c>
      <c r="G63" s="3">
        <f t="shared" si="35"/>
        <v>418.4112709832138</v>
      </c>
      <c r="H63" s="3">
        <f t="shared" si="36"/>
        <v>147.82900988183601</v>
      </c>
      <c r="I63">
        <f t="shared" si="1"/>
        <v>1.4782900988183603E-4</v>
      </c>
      <c r="J63" s="4">
        <f t="shared" si="37"/>
        <v>271.04987388906648</v>
      </c>
      <c r="K63" s="40">
        <f t="shared" si="38"/>
        <v>1.8335364222876447</v>
      </c>
      <c r="L63" s="40">
        <f t="shared" si="4"/>
        <v>4.1664635777123555</v>
      </c>
      <c r="M63" s="10">
        <f t="shared" si="39"/>
        <v>5.9493842811202775</v>
      </c>
      <c r="N63" s="10">
        <f t="shared" si="5"/>
        <v>8.26</v>
      </c>
      <c r="O63" s="10">
        <f t="shared" si="6"/>
        <v>0.31900000000000001</v>
      </c>
      <c r="P63" s="10">
        <f t="shared" si="40"/>
        <v>14.589372811534316</v>
      </c>
      <c r="Q63" s="42">
        <f t="shared" si="41"/>
        <v>4.9803669676480158E-2</v>
      </c>
      <c r="R63" s="4">
        <f t="shared" si="42"/>
        <v>643728.87622385472</v>
      </c>
      <c r="S63">
        <f t="shared" si="9"/>
        <v>6.4372887622385474E-4</v>
      </c>
      <c r="T63" s="41">
        <f t="shared" si="10"/>
        <v>1.8112165904478643E-4</v>
      </c>
      <c r="U63" s="42">
        <f t="shared" si="43"/>
        <v>1.1430436163556499</v>
      </c>
      <c r="V63" s="42">
        <f t="shared" si="44"/>
        <v>0.99471317904339485</v>
      </c>
      <c r="W63" s="42">
        <f t="shared" si="45"/>
        <v>0.98143816590634048</v>
      </c>
      <c r="X63" s="42">
        <f t="shared" si="46"/>
        <v>1.327501313705437E-2</v>
      </c>
      <c r="Y63" s="42">
        <f t="shared" si="29"/>
        <v>3.3868921226230314E-3</v>
      </c>
      <c r="Z63" s="10">
        <f t="shared" si="47"/>
        <v>18.699542288233712</v>
      </c>
      <c r="AA63">
        <f t="shared" si="14"/>
        <v>5955653.8465091651</v>
      </c>
      <c r="AB63" s="10">
        <f t="shared" si="15"/>
        <v>5.9556538465091649</v>
      </c>
      <c r="AC63" s="10">
        <f t="shared" si="16"/>
        <v>5.8546538465091649</v>
      </c>
      <c r="AD63" s="3">
        <f t="shared" si="17"/>
        <v>849.11585881206167</v>
      </c>
      <c r="AI63" s="94">
        <f t="shared" si="28"/>
        <v>0.98143816590634048</v>
      </c>
    </row>
    <row r="64" spans="2:35">
      <c r="B64" s="39">
        <f t="shared" si="30"/>
        <v>36</v>
      </c>
      <c r="C64" s="42">
        <f t="shared" si="31"/>
        <v>0.6776978417265459</v>
      </c>
      <c r="D64" s="10">
        <f t="shared" si="32"/>
        <v>15.022302158273446</v>
      </c>
      <c r="E64" s="40">
        <f t="shared" si="33"/>
        <v>17.55539568345311</v>
      </c>
      <c r="F64" s="40">
        <f t="shared" si="34"/>
        <v>47.6</v>
      </c>
      <c r="G64" s="3">
        <f t="shared" si="35"/>
        <v>418.22302158273419</v>
      </c>
      <c r="H64" s="3">
        <f t="shared" si="36"/>
        <v>147.82900988183601</v>
      </c>
      <c r="I64">
        <f t="shared" si="1"/>
        <v>1.4782900988183603E-4</v>
      </c>
      <c r="J64" s="4">
        <f t="shared" si="37"/>
        <v>272.08699182734108</v>
      </c>
      <c r="K64" s="40">
        <f t="shared" si="38"/>
        <v>1.8405520813866509</v>
      </c>
      <c r="L64" s="40">
        <f t="shared" si="4"/>
        <v>4.1594479186133491</v>
      </c>
      <c r="M64" s="10">
        <f t="shared" si="39"/>
        <v>5.9556538465091649</v>
      </c>
      <c r="N64" s="10">
        <f t="shared" si="5"/>
        <v>8.26</v>
      </c>
      <c r="O64" s="10">
        <f t="shared" si="6"/>
        <v>0.31900000000000001</v>
      </c>
      <c r="P64" s="10">
        <f t="shared" si="40"/>
        <v>14.594275529923761</v>
      </c>
      <c r="Q64" s="42">
        <f t="shared" si="41"/>
        <v>5.1093554879028336E-2</v>
      </c>
      <c r="R64" s="4">
        <f t="shared" si="42"/>
        <v>643005.50651248405</v>
      </c>
      <c r="S64">
        <f t="shared" si="9"/>
        <v>6.4300550651248407E-4</v>
      </c>
      <c r="T64" s="41">
        <f t="shared" si="10"/>
        <v>1.818450287561571E-4</v>
      </c>
      <c r="U64" s="42">
        <f t="shared" si="43"/>
        <v>1.1417591576939574</v>
      </c>
      <c r="V64" s="42">
        <f t="shared" si="44"/>
        <v>0.99579300479996968</v>
      </c>
      <c r="W64" s="42">
        <f t="shared" si="45"/>
        <v>0.98249028397186533</v>
      </c>
      <c r="X64" s="42">
        <f t="shared" si="46"/>
        <v>1.3302720828104353E-2</v>
      </c>
      <c r="Y64" s="42">
        <f t="shared" si="29"/>
        <v>3.4040511053728328E-3</v>
      </c>
      <c r="Z64" s="10">
        <f t="shared" si="47"/>
        <v>18.719516990136992</v>
      </c>
      <c r="AA64">
        <f t="shared" si="14"/>
        <v>5961907.7410445679</v>
      </c>
      <c r="AB64" s="10">
        <f t="shared" si="15"/>
        <v>5.961907741044568</v>
      </c>
      <c r="AC64" s="10">
        <f t="shared" si="16"/>
        <v>5.860907741044568</v>
      </c>
      <c r="AD64" s="3">
        <f t="shared" si="17"/>
        <v>850.02287759892215</v>
      </c>
      <c r="AI64" s="94">
        <f t="shared" si="28"/>
        <v>0.98249028397186533</v>
      </c>
    </row>
    <row r="65" spans="2:35">
      <c r="B65" s="39">
        <f t="shared" si="30"/>
        <v>37</v>
      </c>
      <c r="C65" s="42">
        <f t="shared" si="31"/>
        <v>0.69652278177450555</v>
      </c>
      <c r="D65" s="10">
        <f t="shared" si="32"/>
        <v>15.003477218225486</v>
      </c>
      <c r="E65" s="40">
        <f t="shared" si="33"/>
        <v>17.59304556354903</v>
      </c>
      <c r="F65" s="40">
        <f t="shared" si="34"/>
        <v>47.6</v>
      </c>
      <c r="G65" s="3">
        <f t="shared" si="35"/>
        <v>418.03477218225459</v>
      </c>
      <c r="H65" s="3">
        <f t="shared" si="36"/>
        <v>147.82900988183601</v>
      </c>
      <c r="I65">
        <f t="shared" si="1"/>
        <v>1.4782900988183603E-4</v>
      </c>
      <c r="J65" s="4">
        <f t="shared" si="37"/>
        <v>273.1263363905698</v>
      </c>
      <c r="K65" s="40">
        <f t="shared" si="38"/>
        <v>1.8475828026507621</v>
      </c>
      <c r="L65" s="40">
        <f t="shared" si="4"/>
        <v>4.1524171973492381</v>
      </c>
      <c r="M65" s="10">
        <f t="shared" si="39"/>
        <v>5.961907741044568</v>
      </c>
      <c r="N65" s="10">
        <f t="shared" si="5"/>
        <v>8.26</v>
      </c>
      <c r="O65" s="10">
        <f t="shared" si="6"/>
        <v>0.31900000000000001</v>
      </c>
      <c r="P65" s="10">
        <f t="shared" si="40"/>
        <v>14.599162493594946</v>
      </c>
      <c r="Q65" s="42">
        <f t="shared" si="41"/>
        <v>5.2383008301868081E-2</v>
      </c>
      <c r="R65" s="4">
        <f t="shared" si="42"/>
        <v>642281.59646811814</v>
      </c>
      <c r="S65">
        <f t="shared" si="9"/>
        <v>6.4228159646811814E-4</v>
      </c>
      <c r="T65" s="41">
        <f t="shared" si="10"/>
        <v>1.8256893880052303E-4</v>
      </c>
      <c r="U65" s="42">
        <f t="shared" si="43"/>
        <v>1.1404737395845788</v>
      </c>
      <c r="V65" s="42">
        <f t="shared" si="44"/>
        <v>0.99687052406111498</v>
      </c>
      <c r="W65" s="42">
        <f t="shared" si="45"/>
        <v>0.98353977225573408</v>
      </c>
      <c r="X65" s="42">
        <f t="shared" si="46"/>
        <v>1.3330751805380903E-2</v>
      </c>
      <c r="Y65" s="42">
        <f t="shared" si="29"/>
        <v>3.4212404889173084E-3</v>
      </c>
      <c r="Z65" s="10">
        <f t="shared" si="47"/>
        <v>18.739444460787475</v>
      </c>
      <c r="AA65">
        <f t="shared" si="14"/>
        <v>5968146.847911288</v>
      </c>
      <c r="AB65" s="10">
        <f t="shared" si="15"/>
        <v>5.9681468479112878</v>
      </c>
      <c r="AC65" s="10">
        <f t="shared" si="16"/>
        <v>5.8671468479112878</v>
      </c>
      <c r="AD65" s="3">
        <f t="shared" si="17"/>
        <v>850.9277516912673</v>
      </c>
      <c r="AI65" s="94">
        <f t="shared" si="28"/>
        <v>0.98353977225573408</v>
      </c>
    </row>
    <row r="66" spans="2:35">
      <c r="B66" s="39">
        <f t="shared" si="30"/>
        <v>38</v>
      </c>
      <c r="C66" s="42">
        <f t="shared" si="31"/>
        <v>0.7153477218224652</v>
      </c>
      <c r="D66" s="10">
        <f t="shared" si="32"/>
        <v>14.984652278177526</v>
      </c>
      <c r="E66" s="40">
        <f t="shared" si="33"/>
        <v>17.630695443644949</v>
      </c>
      <c r="F66" s="40">
        <f t="shared" si="34"/>
        <v>47.6</v>
      </c>
      <c r="G66" s="3">
        <f t="shared" si="35"/>
        <v>417.84652278177498</v>
      </c>
      <c r="H66" s="3">
        <f t="shared" si="36"/>
        <v>147.82900988183601</v>
      </c>
      <c r="I66">
        <f t="shared" si="1"/>
        <v>1.4782900988183603E-4</v>
      </c>
      <c r="J66" s="4">
        <f t="shared" si="37"/>
        <v>274.16790757875219</v>
      </c>
      <c r="K66" s="40">
        <f t="shared" si="38"/>
        <v>1.8546285860799752</v>
      </c>
      <c r="L66" s="40">
        <f t="shared" si="4"/>
        <v>4.1453714139200244</v>
      </c>
      <c r="M66" s="10">
        <f t="shared" si="39"/>
        <v>5.9681468479112878</v>
      </c>
      <c r="N66" s="10">
        <f t="shared" si="5"/>
        <v>8.26</v>
      </c>
      <c r="O66" s="10">
        <f t="shared" si="6"/>
        <v>0.31900000000000001</v>
      </c>
      <c r="P66" s="10">
        <f t="shared" si="40"/>
        <v>14.604034424374019</v>
      </c>
      <c r="Q66" s="42">
        <f t="shared" si="41"/>
        <v>5.367203156084787E-2</v>
      </c>
      <c r="R66" s="4">
        <f t="shared" si="42"/>
        <v>641557.14734823967</v>
      </c>
      <c r="S66">
        <f t="shared" si="9"/>
        <v>6.4155714734823969E-4</v>
      </c>
      <c r="T66" s="41">
        <f t="shared" si="10"/>
        <v>1.8329338792040148E-4</v>
      </c>
      <c r="U66" s="42">
        <f t="shared" si="43"/>
        <v>1.1391873642603754</v>
      </c>
      <c r="V66" s="42">
        <f t="shared" si="44"/>
        <v>0.99794578200358275</v>
      </c>
      <c r="W66" s="42">
        <f t="shared" si="45"/>
        <v>0.98458677896832902</v>
      </c>
      <c r="X66" s="42">
        <f t="shared" si="46"/>
        <v>1.3359003035253725E-2</v>
      </c>
      <c r="Y66" s="42">
        <f t="shared" si="29"/>
        <v>3.4384605545465319E-3</v>
      </c>
      <c r="Z66" s="10">
        <f t="shared" si="47"/>
        <v>18.759326746907785</v>
      </c>
      <c r="AA66">
        <f t="shared" si="14"/>
        <v>5974371.807919262</v>
      </c>
      <c r="AB66" s="10">
        <f t="shared" si="15"/>
        <v>5.9743718079192618</v>
      </c>
      <c r="AC66" s="10">
        <f t="shared" si="16"/>
        <v>5.8733718079192618</v>
      </c>
      <c r="AD66" s="3">
        <f t="shared" si="17"/>
        <v>851.83057402744919</v>
      </c>
      <c r="AI66" s="94">
        <f t="shared" si="28"/>
        <v>0.98458677896832902</v>
      </c>
    </row>
    <row r="67" spans="2:35">
      <c r="B67" s="39">
        <f t="shared" si="30"/>
        <v>39</v>
      </c>
      <c r="C67" s="42">
        <f t="shared" si="31"/>
        <v>0.73417266187042485</v>
      </c>
      <c r="D67" s="10">
        <f t="shared" si="32"/>
        <v>14.965827338129566</v>
      </c>
      <c r="E67" s="40">
        <f t="shared" si="33"/>
        <v>17.668345323740869</v>
      </c>
      <c r="F67" s="40">
        <f t="shared" si="34"/>
        <v>47.6</v>
      </c>
      <c r="G67" s="3">
        <f t="shared" si="35"/>
        <v>417.65827338129537</v>
      </c>
      <c r="H67" s="3">
        <f t="shared" si="36"/>
        <v>147.82900988183601</v>
      </c>
      <c r="I67">
        <f t="shared" si="1"/>
        <v>1.4782900988183603E-4</v>
      </c>
      <c r="J67" s="4">
        <f t="shared" si="37"/>
        <v>275.21170539188847</v>
      </c>
      <c r="K67" s="40">
        <f t="shared" si="38"/>
        <v>1.8616894316742911</v>
      </c>
      <c r="L67" s="40">
        <f t="shared" si="4"/>
        <v>4.1383105683257089</v>
      </c>
      <c r="M67" s="10">
        <f t="shared" si="39"/>
        <v>5.9743718079192618</v>
      </c>
      <c r="N67" s="10">
        <f t="shared" si="5"/>
        <v>8.26</v>
      </c>
      <c r="O67" s="10">
        <f t="shared" si="6"/>
        <v>0.31900000000000001</v>
      </c>
      <c r="P67" s="10">
        <f t="shared" si="40"/>
        <v>14.608891852893617</v>
      </c>
      <c r="Q67" s="42">
        <f t="shared" si="41"/>
        <v>5.4960626222066537E-2</v>
      </c>
      <c r="R67" s="4">
        <f t="shared" si="42"/>
        <v>640832.16041033086</v>
      </c>
      <c r="S67">
        <f t="shared" si="9"/>
        <v>6.4083216041033089E-4</v>
      </c>
      <c r="T67" s="41">
        <f t="shared" si="10"/>
        <v>1.8401837485831029E-4</v>
      </c>
      <c r="U67" s="42">
        <f t="shared" si="43"/>
        <v>1.137900033954208</v>
      </c>
      <c r="V67" s="42">
        <f t="shared" si="44"/>
        <v>0.99901881088803612</v>
      </c>
      <c r="W67" s="42">
        <f t="shared" si="45"/>
        <v>0.98563141164624468</v>
      </c>
      <c r="X67" s="42">
        <f t="shared" si="46"/>
        <v>1.3387399241791442E-2</v>
      </c>
      <c r="Y67" s="42">
        <f t="shared" si="29"/>
        <v>3.455711485737107E-3</v>
      </c>
      <c r="Z67" s="10">
        <f t="shared" si="47"/>
        <v>18.779165332798541</v>
      </c>
      <c r="AA67">
        <f t="shared" si="14"/>
        <v>5980583.085789294</v>
      </c>
      <c r="AB67" s="10">
        <f t="shared" si="15"/>
        <v>5.9805830857892941</v>
      </c>
      <c r="AC67" s="10">
        <f t="shared" si="16"/>
        <v>5.8795830857892941</v>
      </c>
      <c r="AD67" s="3">
        <f t="shared" si="17"/>
        <v>852.73141200714929</v>
      </c>
      <c r="AI67" s="94">
        <f t="shared" si="28"/>
        <v>0.98563141164624468</v>
      </c>
    </row>
    <row r="68" spans="2:35">
      <c r="B68" s="39">
        <f t="shared" si="30"/>
        <v>40</v>
      </c>
      <c r="C68" s="42">
        <f t="shared" si="31"/>
        <v>0.7529976019183845</v>
      </c>
      <c r="D68" s="10">
        <f t="shared" si="32"/>
        <v>14.947002398081606</v>
      </c>
      <c r="E68" s="40">
        <f t="shared" si="33"/>
        <v>17.705995203836789</v>
      </c>
      <c r="F68" s="40">
        <f t="shared" si="34"/>
        <v>47.6</v>
      </c>
      <c r="G68" s="3">
        <f t="shared" si="35"/>
        <v>417.47002398081577</v>
      </c>
      <c r="H68" s="3">
        <f t="shared" si="36"/>
        <v>147.82900988183601</v>
      </c>
      <c r="I68">
        <f t="shared" si="1"/>
        <v>1.4782900988183603E-4</v>
      </c>
      <c r="J68" s="4">
        <f t="shared" si="37"/>
        <v>276.25772982997819</v>
      </c>
      <c r="K68" s="40">
        <f t="shared" si="38"/>
        <v>1.8687653394337076</v>
      </c>
      <c r="L68" s="40">
        <f t="shared" si="4"/>
        <v>4.1312346605662924</v>
      </c>
      <c r="M68" s="10">
        <f t="shared" si="39"/>
        <v>5.9805830857892941</v>
      </c>
      <c r="N68" s="10">
        <f t="shared" si="5"/>
        <v>8.26</v>
      </c>
      <c r="O68" s="10">
        <f t="shared" si="6"/>
        <v>0.31900000000000001</v>
      </c>
      <c r="P68" s="10">
        <f t="shared" si="40"/>
        <v>14.61373517095128</v>
      </c>
      <c r="Q68" s="42">
        <f t="shared" si="41"/>
        <v>5.6248793814249215E-2</v>
      </c>
      <c r="R68" s="4">
        <f t="shared" si="42"/>
        <v>640106.63691187452</v>
      </c>
      <c r="S68">
        <f t="shared" si="9"/>
        <v>6.4010663691187457E-4</v>
      </c>
      <c r="T68" s="41">
        <f t="shared" si="10"/>
        <v>1.847438983567666E-4</v>
      </c>
      <c r="U68" s="42">
        <f t="shared" si="43"/>
        <v>1.1366117508989391</v>
      </c>
      <c r="V68" s="42">
        <f t="shared" si="44"/>
        <v>1.0000896335903653</v>
      </c>
      <c r="W68" s="42">
        <f t="shared" si="45"/>
        <v>0.98667374827593213</v>
      </c>
      <c r="X68" s="42">
        <f t="shared" si="46"/>
        <v>1.3415885314433162E-2</v>
      </c>
      <c r="Y68" s="42">
        <f t="shared" si="29"/>
        <v>3.4729933944195992E-3</v>
      </c>
      <c r="Z68" s="10">
        <f t="shared" si="47"/>
        <v>18.798961293502412</v>
      </c>
      <c r="AA68">
        <f t="shared" si="14"/>
        <v>5986781.0181073043</v>
      </c>
      <c r="AB68" s="10">
        <f t="shared" si="15"/>
        <v>5.9867810181073047</v>
      </c>
      <c r="AC68" s="10">
        <f t="shared" si="16"/>
        <v>5.8857810181073047</v>
      </c>
      <c r="AD68" s="3">
        <f t="shared" si="17"/>
        <v>853.63031444630951</v>
      </c>
      <c r="AI68" s="94">
        <f t="shared" si="28"/>
        <v>0.98667374827593213</v>
      </c>
    </row>
    <row r="69" spans="2:35">
      <c r="B69" s="39">
        <f t="shared" si="30"/>
        <v>41</v>
      </c>
      <c r="C69" s="42">
        <f t="shared" si="31"/>
        <v>0.77182254196634414</v>
      </c>
      <c r="D69" s="10">
        <f t="shared" si="32"/>
        <v>14.928177458033646</v>
      </c>
      <c r="E69" s="40">
        <f t="shared" si="33"/>
        <v>17.743645083932709</v>
      </c>
      <c r="F69" s="40">
        <f t="shared" si="34"/>
        <v>47.6</v>
      </c>
      <c r="G69" s="3">
        <f t="shared" si="35"/>
        <v>417.28177458033616</v>
      </c>
      <c r="H69" s="3">
        <f t="shared" si="36"/>
        <v>147.82900988183601</v>
      </c>
      <c r="I69">
        <f t="shared" si="1"/>
        <v>1.4782900988183603E-4</v>
      </c>
      <c r="J69" s="4">
        <f t="shared" si="37"/>
        <v>277.30598089302202</v>
      </c>
      <c r="K69" s="40">
        <f t="shared" si="38"/>
        <v>1.8758563093582288</v>
      </c>
      <c r="L69" s="40">
        <f t="shared" si="4"/>
        <v>4.1241436906417714</v>
      </c>
      <c r="M69" s="10">
        <f t="shared" si="39"/>
        <v>5.9867810181073047</v>
      </c>
      <c r="N69" s="10">
        <f t="shared" si="5"/>
        <v>8.26</v>
      </c>
      <c r="O69" s="10">
        <f t="shared" si="6"/>
        <v>0.31900000000000001</v>
      </c>
      <c r="P69" s="10">
        <f t="shared" si="40"/>
        <v>14.618564669361717</v>
      </c>
      <c r="Q69" s="42">
        <f t="shared" si="41"/>
        <v>5.753653583774717E-2</v>
      </c>
      <c r="R69" s="4">
        <f t="shared" si="42"/>
        <v>639380.57811035274</v>
      </c>
      <c r="S69">
        <f t="shared" si="9"/>
        <v>6.3938057811035271E-4</v>
      </c>
      <c r="T69" s="41">
        <f t="shared" si="10"/>
        <v>1.8546995715828846E-4</v>
      </c>
      <c r="U69" s="42">
        <f t="shared" si="43"/>
        <v>1.1353225173274291</v>
      </c>
      <c r="V69" s="42">
        <f t="shared" si="44"/>
        <v>1.001158266162659</v>
      </c>
      <c r="W69" s="42">
        <f t="shared" si="45"/>
        <v>0.98771384534107121</v>
      </c>
      <c r="X69" s="42">
        <f t="shared" si="46"/>
        <v>1.344442082158781E-2</v>
      </c>
      <c r="Y69" s="42">
        <f t="shared" si="29"/>
        <v>3.4903063400931488E-3</v>
      </c>
      <c r="Z69" s="10">
        <f t="shared" si="47"/>
        <v>18.818715405829114</v>
      </c>
      <c r="AA69">
        <f t="shared" si="14"/>
        <v>5992965.8480852377</v>
      </c>
      <c r="AB69" s="10">
        <f t="shared" si="15"/>
        <v>5.9929658480852375</v>
      </c>
      <c r="AC69" s="10">
        <f t="shared" si="16"/>
        <v>5.8919658480852375</v>
      </c>
      <c r="AD69" s="3">
        <f t="shared" si="17"/>
        <v>854.52731661859866</v>
      </c>
      <c r="AI69" s="94">
        <f t="shared" si="28"/>
        <v>0.98771384534107121</v>
      </c>
    </row>
    <row r="70" spans="2:35">
      <c r="B70" s="39">
        <f t="shared" si="30"/>
        <v>42</v>
      </c>
      <c r="C70" s="42">
        <f t="shared" si="31"/>
        <v>0.79064748201430379</v>
      </c>
      <c r="D70" s="10">
        <f t="shared" si="32"/>
        <v>14.909352517985687</v>
      </c>
      <c r="E70" s="40">
        <f t="shared" si="33"/>
        <v>17.781294964028628</v>
      </c>
      <c r="F70" s="40">
        <f t="shared" si="34"/>
        <v>47.6</v>
      </c>
      <c r="G70" s="3">
        <f t="shared" si="35"/>
        <v>417.09352517985656</v>
      </c>
      <c r="H70" s="3">
        <f t="shared" si="36"/>
        <v>147.82900988183601</v>
      </c>
      <c r="I70">
        <f t="shared" si="1"/>
        <v>1.4782900988183603E-4</v>
      </c>
      <c r="J70" s="4">
        <f t="shared" si="37"/>
        <v>278.35645858101975</v>
      </c>
      <c r="K70" s="40">
        <f t="shared" si="38"/>
        <v>1.8829623414478531</v>
      </c>
      <c r="L70" s="40">
        <f t="shared" si="4"/>
        <v>4.1170376585521469</v>
      </c>
      <c r="M70" s="10">
        <f t="shared" si="39"/>
        <v>5.9929658480852375</v>
      </c>
      <c r="N70" s="10">
        <f t="shared" si="5"/>
        <v>8.26</v>
      </c>
      <c r="O70" s="10">
        <f t="shared" si="6"/>
        <v>0.31900000000000001</v>
      </c>
      <c r="P70" s="10">
        <f t="shared" si="40"/>
        <v>14.623380565375999</v>
      </c>
      <c r="Q70" s="42">
        <f t="shared" si="41"/>
        <v>5.8823853771093698E-2</v>
      </c>
      <c r="R70" s="4">
        <f t="shared" si="42"/>
        <v>638653.98526324797</v>
      </c>
      <c r="S70">
        <f t="shared" si="9"/>
        <v>6.3865398526324793E-4</v>
      </c>
      <c r="T70" s="41">
        <f t="shared" si="10"/>
        <v>1.8619655000539324E-4</v>
      </c>
      <c r="U70" s="42">
        <f t="shared" si="43"/>
        <v>1.1340323354725388</v>
      </c>
      <c r="V70" s="42">
        <f t="shared" si="44"/>
        <v>1.0022247196823382</v>
      </c>
      <c r="W70" s="42">
        <f t="shared" si="45"/>
        <v>0.98875174365592378</v>
      </c>
      <c r="X70" s="42">
        <f t="shared" si="46"/>
        <v>1.3472976026414396E-2</v>
      </c>
      <c r="Y70" s="42">
        <f t="shared" si="29"/>
        <v>3.5076503437474998E-3</v>
      </c>
      <c r="Z70" s="10">
        <f t="shared" si="47"/>
        <v>18.838428228911329</v>
      </c>
      <c r="AA70">
        <f t="shared" si="14"/>
        <v>5999137.7507823678</v>
      </c>
      <c r="AB70" s="10">
        <f t="shared" si="15"/>
        <v>5.999137750782368</v>
      </c>
      <c r="AC70" s="10">
        <f t="shared" si="16"/>
        <v>5.898137750782368</v>
      </c>
      <c r="AD70" s="3">
        <f t="shared" si="17"/>
        <v>855.42244391332383</v>
      </c>
      <c r="AI70" s="94">
        <f t="shared" si="28"/>
        <v>0.98875174365592378</v>
      </c>
    </row>
    <row r="71" spans="2:35">
      <c r="B71" s="39">
        <f t="shared" si="30"/>
        <v>43</v>
      </c>
      <c r="C71" s="42">
        <f t="shared" si="31"/>
        <v>0.80947242206226344</v>
      </c>
      <c r="D71" s="10">
        <f t="shared" si="32"/>
        <v>14.890527577937727</v>
      </c>
      <c r="E71" s="40">
        <f t="shared" si="33"/>
        <v>17.818944844124548</v>
      </c>
      <c r="F71" s="40">
        <f t="shared" si="34"/>
        <v>47.6</v>
      </c>
      <c r="G71" s="3">
        <f t="shared" si="35"/>
        <v>416.90527577937695</v>
      </c>
      <c r="H71" s="3">
        <f t="shared" si="36"/>
        <v>147.82900988183601</v>
      </c>
      <c r="I71">
        <f t="shared" si="1"/>
        <v>1.4782900988183603E-4</v>
      </c>
      <c r="J71" s="4">
        <f t="shared" si="37"/>
        <v>279.40916289397114</v>
      </c>
      <c r="K71" s="40">
        <f t="shared" si="38"/>
        <v>1.8900834357025791</v>
      </c>
      <c r="L71" s="40">
        <f t="shared" si="4"/>
        <v>4.1099165642974214</v>
      </c>
      <c r="M71" s="10">
        <f t="shared" si="39"/>
        <v>5.999137750782368</v>
      </c>
      <c r="N71" s="10">
        <f t="shared" si="5"/>
        <v>8.26</v>
      </c>
      <c r="O71" s="10">
        <f t="shared" si="6"/>
        <v>0.31900000000000001</v>
      </c>
      <c r="P71" s="10">
        <f t="shared" si="40"/>
        <v>14.6281830225624</v>
      </c>
      <c r="Q71" s="42">
        <f t="shared" si="41"/>
        <v>6.0110749075789033E-2</v>
      </c>
      <c r="R71" s="4">
        <f t="shared" si="42"/>
        <v>637926.8596280429</v>
      </c>
      <c r="S71">
        <f t="shared" si="9"/>
        <v>6.3792685962804293E-4</v>
      </c>
      <c r="T71" s="41">
        <f t="shared" si="10"/>
        <v>1.8692367564059824E-4</v>
      </c>
      <c r="U71" s="42">
        <f t="shared" si="43"/>
        <v>1.1327412075671306</v>
      </c>
      <c r="V71" s="42">
        <f t="shared" si="44"/>
        <v>1.0032890015974247</v>
      </c>
      <c r="W71" s="42">
        <f t="shared" si="45"/>
        <v>0.98978747259780919</v>
      </c>
      <c r="X71" s="42">
        <f t="shared" si="46"/>
        <v>1.3501528999615542E-2</v>
      </c>
      <c r="Y71" s="42">
        <f t="shared" si="29"/>
        <v>3.5250253980233129E-3</v>
      </c>
      <c r="Z71" s="10">
        <f t="shared" si="47"/>
        <v>18.858100162768825</v>
      </c>
      <c r="AA71">
        <f t="shared" si="14"/>
        <v>6005296.8514411859</v>
      </c>
      <c r="AB71" s="10">
        <f t="shared" si="15"/>
        <v>6.0052968514411855</v>
      </c>
      <c r="AC71" s="10">
        <f t="shared" si="16"/>
        <v>5.9042968514411855</v>
      </c>
      <c r="AD71" s="3">
        <f t="shared" si="17"/>
        <v>856.31571449473324</v>
      </c>
      <c r="AI71" s="94">
        <f t="shared" si="28"/>
        <v>0.98978747259780919</v>
      </c>
    </row>
    <row r="72" spans="2:35">
      <c r="B72" s="39">
        <f t="shared" si="30"/>
        <v>44</v>
      </c>
      <c r="C72" s="42">
        <f t="shared" si="31"/>
        <v>0.82829736211022309</v>
      </c>
      <c r="D72" s="10">
        <f t="shared" si="32"/>
        <v>14.871702637889767</v>
      </c>
      <c r="E72" s="40">
        <f t="shared" si="33"/>
        <v>17.856594724220468</v>
      </c>
      <c r="F72" s="40">
        <f t="shared" si="34"/>
        <v>47.6</v>
      </c>
      <c r="G72" s="3">
        <f t="shared" si="35"/>
        <v>416.71702637889734</v>
      </c>
      <c r="H72" s="3">
        <f t="shared" si="36"/>
        <v>147.82900988183601</v>
      </c>
      <c r="I72">
        <f t="shared" si="1"/>
        <v>1.4782900988183603E-4</v>
      </c>
      <c r="J72" s="4">
        <f t="shared" si="37"/>
        <v>280.46409383187643</v>
      </c>
      <c r="K72" s="40">
        <f t="shared" si="38"/>
        <v>1.8972195921224086</v>
      </c>
      <c r="L72" s="40">
        <f t="shared" si="4"/>
        <v>4.1027804078775914</v>
      </c>
      <c r="M72" s="10">
        <f t="shared" si="39"/>
        <v>6.0052968514411855</v>
      </c>
      <c r="N72" s="10">
        <f t="shared" si="5"/>
        <v>8.26</v>
      </c>
      <c r="O72" s="10">
        <f t="shared" si="6"/>
        <v>0.31900000000000001</v>
      </c>
      <c r="P72" s="10">
        <f t="shared" si="40"/>
        <v>14.632972165249956</v>
      </c>
      <c r="Q72" s="42">
        <f t="shared" si="41"/>
        <v>6.1397223199799511E-2</v>
      </c>
      <c r="R72" s="4">
        <f t="shared" si="42"/>
        <v>637199.20246221975</v>
      </c>
      <c r="S72">
        <f t="shared" si="9"/>
        <v>6.371992024622197E-4</v>
      </c>
      <c r="T72" s="41">
        <f t="shared" si="10"/>
        <v>1.8765133280642147E-4</v>
      </c>
      <c r="U72" s="42">
        <f t="shared" si="43"/>
        <v>1.131449135844065</v>
      </c>
      <c r="V72" s="42">
        <f t="shared" si="44"/>
        <v>1.0043511167077572</v>
      </c>
      <c r="W72" s="42">
        <f t="shared" si="45"/>
        <v>0.99082105318411529</v>
      </c>
      <c r="X72" s="42">
        <f t="shared" si="46"/>
        <v>1.3530063523641944E-2</v>
      </c>
      <c r="Y72" s="42">
        <f t="shared" si="29"/>
        <v>3.5424314746426962E-3</v>
      </c>
      <c r="Z72" s="10">
        <f t="shared" si="47"/>
        <v>18.877731490972248</v>
      </c>
      <c r="AA72">
        <f t="shared" si="14"/>
        <v>6011443.238845042</v>
      </c>
      <c r="AB72" s="10">
        <f t="shared" si="15"/>
        <v>6.0114432388450423</v>
      </c>
      <c r="AC72" s="10">
        <f t="shared" si="16"/>
        <v>5.9104432388450423</v>
      </c>
      <c r="AD72" s="3">
        <f t="shared" si="17"/>
        <v>857.20714123930998</v>
      </c>
      <c r="AI72" s="94">
        <f t="shared" si="28"/>
        <v>0.99082105318411529</v>
      </c>
    </row>
    <row r="73" spans="2:35">
      <c r="B73" s="39">
        <f t="shared" si="30"/>
        <v>45</v>
      </c>
      <c r="C73" s="42">
        <f t="shared" si="31"/>
        <v>0.84712230215818274</v>
      </c>
      <c r="D73" s="10">
        <f t="shared" si="32"/>
        <v>14.852877697841807</v>
      </c>
      <c r="E73" s="40">
        <f t="shared" si="33"/>
        <v>17.894244604316388</v>
      </c>
      <c r="F73" s="40">
        <f t="shared" si="34"/>
        <v>47.6</v>
      </c>
      <c r="G73" s="3">
        <f t="shared" si="35"/>
        <v>416.52877697841774</v>
      </c>
      <c r="H73" s="3">
        <f t="shared" si="36"/>
        <v>147.82900988183601</v>
      </c>
      <c r="I73">
        <f t="shared" si="1"/>
        <v>1.4782900988183603E-4</v>
      </c>
      <c r="J73" s="4">
        <f t="shared" si="37"/>
        <v>281.52125139473515</v>
      </c>
      <c r="K73" s="40">
        <f t="shared" si="38"/>
        <v>1.904370810707338</v>
      </c>
      <c r="L73" s="40">
        <f t="shared" si="4"/>
        <v>4.0956291892926622</v>
      </c>
      <c r="M73" s="10">
        <f t="shared" si="39"/>
        <v>6.0114432388450423</v>
      </c>
      <c r="N73" s="10">
        <f t="shared" si="5"/>
        <v>8.26</v>
      </c>
      <c r="O73" s="10">
        <f t="shared" si="6"/>
        <v>0.31900000000000001</v>
      </c>
      <c r="P73" s="10">
        <f t="shared" si="40"/>
        <v>14.637748089043381</v>
      </c>
      <c r="Q73" s="42">
        <f t="shared" si="41"/>
        <v>6.2683277580121197E-2</v>
      </c>
      <c r="R73" s="4">
        <f t="shared" si="42"/>
        <v>636471.01502326108</v>
      </c>
      <c r="S73">
        <f t="shared" si="9"/>
        <v>6.3647101502326106E-4</v>
      </c>
      <c r="T73" s="41">
        <f t="shared" si="10"/>
        <v>1.8837952024538011E-4</v>
      </c>
      <c r="U73" s="42">
        <f t="shared" si="43"/>
        <v>1.1301561225362038</v>
      </c>
      <c r="V73" s="42">
        <f t="shared" si="44"/>
        <v>1.0054110678724331</v>
      </c>
      <c r="W73" s="42">
        <f t="shared" si="45"/>
        <v>0.99185250031389149</v>
      </c>
      <c r="X73" s="42">
        <f t="shared" si="46"/>
        <v>1.3558567558541568E-2</v>
      </c>
      <c r="Y73" s="42">
        <f t="shared" si="29"/>
        <v>3.5598685298422459E-3</v>
      </c>
      <c r="Z73" s="10">
        <f t="shared" si="47"/>
        <v>18.897322411720864</v>
      </c>
      <c r="AA73">
        <f t="shared" si="14"/>
        <v>6017576.9750482915</v>
      </c>
      <c r="AB73" s="10">
        <f t="shared" si="15"/>
        <v>6.0175769750482919</v>
      </c>
      <c r="AC73" s="10">
        <f t="shared" si="16"/>
        <v>5.9165769750482919</v>
      </c>
      <c r="AD73" s="3">
        <f t="shared" si="17"/>
        <v>858.09673314696033</v>
      </c>
      <c r="AI73" s="94">
        <f t="shared" si="28"/>
        <v>0.99185250031389149</v>
      </c>
    </row>
    <row r="74" spans="2:35">
      <c r="B74" s="39">
        <f t="shared" si="30"/>
        <v>46</v>
      </c>
      <c r="C74" s="42">
        <f t="shared" si="31"/>
        <v>0.86594724220614239</v>
      </c>
      <c r="D74" s="10">
        <f t="shared" si="32"/>
        <v>14.834052757793847</v>
      </c>
      <c r="E74" s="40">
        <f t="shared" si="33"/>
        <v>17.931894484412307</v>
      </c>
      <c r="F74" s="40">
        <f t="shared" si="34"/>
        <v>47.6</v>
      </c>
      <c r="G74" s="3">
        <f t="shared" si="35"/>
        <v>416.34052757793813</v>
      </c>
      <c r="H74" s="3">
        <f t="shared" si="36"/>
        <v>147.82900988183601</v>
      </c>
      <c r="I74">
        <f t="shared" si="1"/>
        <v>1.4782900988183603E-4</v>
      </c>
      <c r="J74" s="4">
        <f t="shared" si="37"/>
        <v>282.58063558254798</v>
      </c>
      <c r="K74" s="40">
        <f t="shared" si="38"/>
        <v>1.9115370914573724</v>
      </c>
      <c r="L74" s="40">
        <f t="shared" si="4"/>
        <v>4.0884629085426276</v>
      </c>
      <c r="M74" s="10">
        <f t="shared" si="39"/>
        <v>6.0175769750482919</v>
      </c>
      <c r="N74" s="10">
        <f t="shared" si="5"/>
        <v>8.26</v>
      </c>
      <c r="O74" s="10">
        <f t="shared" si="6"/>
        <v>0.31900000000000001</v>
      </c>
      <c r="P74" s="10">
        <f t="shared" si="40"/>
        <v>14.642510868477419</v>
      </c>
      <c r="Q74" s="42">
        <f t="shared" si="41"/>
        <v>6.3968913644662978E-2</v>
      </c>
      <c r="R74" s="4">
        <f t="shared" si="42"/>
        <v>635742.29856864922</v>
      </c>
      <c r="S74">
        <f t="shared" si="9"/>
        <v>6.357422985686492E-4</v>
      </c>
      <c r="T74" s="41">
        <f t="shared" si="10"/>
        <v>1.8910823669999197E-4</v>
      </c>
      <c r="U74" s="42">
        <f t="shared" si="43"/>
        <v>1.1288621698764076</v>
      </c>
      <c r="V74" s="42">
        <f t="shared" si="44"/>
        <v>1.0064688565323749</v>
      </c>
      <c r="W74" s="42">
        <f t="shared" si="45"/>
        <v>0.99288182440070016</v>
      </c>
      <c r="X74" s="42">
        <f t="shared" si="46"/>
        <v>1.3587032131674781E-2</v>
      </c>
      <c r="Y74" s="42">
        <f t="shared" si="29"/>
        <v>3.5773365083608152E-3</v>
      </c>
      <c r="Z74" s="10">
        <f t="shared" si="47"/>
        <v>18.916873060563876</v>
      </c>
      <c r="AA74">
        <f t="shared" si="14"/>
        <v>6023698.1024901383</v>
      </c>
      <c r="AB74" s="10">
        <f t="shared" si="15"/>
        <v>6.0236981024901386</v>
      </c>
      <c r="AC74" s="10">
        <f t="shared" si="16"/>
        <v>5.9226981024901386</v>
      </c>
      <c r="AD74" s="3">
        <f t="shared" si="17"/>
        <v>858.98449637275394</v>
      </c>
      <c r="AI74" s="94">
        <f t="shared" si="28"/>
        <v>0.99288182440070016</v>
      </c>
    </row>
    <row r="75" spans="2:35">
      <c r="B75" s="39">
        <f t="shared" si="30"/>
        <v>47</v>
      </c>
      <c r="C75" s="42">
        <f t="shared" si="31"/>
        <v>0.88477218225410204</v>
      </c>
      <c r="D75" s="10">
        <f t="shared" si="32"/>
        <v>14.815227817745887</v>
      </c>
      <c r="E75" s="40">
        <f t="shared" si="33"/>
        <v>17.969544364508227</v>
      </c>
      <c r="F75" s="40">
        <f t="shared" si="34"/>
        <v>47.6</v>
      </c>
      <c r="G75" s="3">
        <f t="shared" si="35"/>
        <v>416.15227817745853</v>
      </c>
      <c r="H75" s="3">
        <f t="shared" si="36"/>
        <v>147.82900988183601</v>
      </c>
      <c r="I75">
        <f t="shared" si="1"/>
        <v>1.4782900988183603E-4</v>
      </c>
      <c r="J75" s="4">
        <f t="shared" si="37"/>
        <v>283.64224639531449</v>
      </c>
      <c r="K75" s="40">
        <f t="shared" si="38"/>
        <v>1.9187184343725086</v>
      </c>
      <c r="L75" s="40">
        <f t="shared" si="4"/>
        <v>4.0812815656274912</v>
      </c>
      <c r="M75" s="10">
        <f t="shared" si="39"/>
        <v>6.0236981024901386</v>
      </c>
      <c r="N75" s="10">
        <f t="shared" si="5"/>
        <v>8.26</v>
      </c>
      <c r="O75" s="10">
        <f t="shared" si="6"/>
        <v>0.31900000000000001</v>
      </c>
      <c r="P75" s="10">
        <f t="shared" si="40"/>
        <v>14.64726056260934</v>
      </c>
      <c r="Q75" s="42">
        <f t="shared" si="41"/>
        <v>6.5254132813632695E-2</v>
      </c>
      <c r="R75" s="4">
        <f t="shared" si="42"/>
        <v>635013.05435586662</v>
      </c>
      <c r="S75">
        <f t="shared" si="9"/>
        <v>6.3501305435586662E-4</v>
      </c>
      <c r="T75" s="41">
        <f t="shared" si="10"/>
        <v>1.8983748091277455E-4</v>
      </c>
      <c r="U75" s="42">
        <f t="shared" si="43"/>
        <v>1.127567280097538</v>
      </c>
      <c r="V75" s="42">
        <f t="shared" si="44"/>
        <v>1.007524483086909</v>
      </c>
      <c r="W75" s="42">
        <f t="shared" si="45"/>
        <v>0.99390903256641505</v>
      </c>
      <c r="X75" s="42">
        <f t="shared" si="46"/>
        <v>1.3615450520493955E-2</v>
      </c>
      <c r="Y75" s="42">
        <f t="shared" si="29"/>
        <v>3.5948353463639126E-3</v>
      </c>
      <c r="Z75" s="10">
        <f t="shared" si="47"/>
        <v>18.936383527000377</v>
      </c>
      <c r="AA75">
        <f t="shared" si="14"/>
        <v>6029806.6491919216</v>
      </c>
      <c r="AB75" s="10">
        <f t="shared" si="15"/>
        <v>6.0298066491919213</v>
      </c>
      <c r="AC75" s="10">
        <f t="shared" si="16"/>
        <v>5.9288066491919214</v>
      </c>
      <c r="AD75" s="3">
        <f t="shared" si="17"/>
        <v>859.87043498069932</v>
      </c>
      <c r="AI75" s="94">
        <f t="shared" si="28"/>
        <v>0.99390903256641505</v>
      </c>
    </row>
    <row r="76" spans="2:35">
      <c r="B76" s="39">
        <f t="shared" si="30"/>
        <v>48</v>
      </c>
      <c r="C76" s="42">
        <f t="shared" si="31"/>
        <v>0.90359712230206168</v>
      </c>
      <c r="D76" s="10">
        <f t="shared" si="32"/>
        <v>14.796402877697927</v>
      </c>
      <c r="E76" s="40">
        <f t="shared" si="33"/>
        <v>18.007194244604147</v>
      </c>
      <c r="F76" s="40">
        <f t="shared" si="34"/>
        <v>47.6</v>
      </c>
      <c r="G76" s="3">
        <f t="shared" si="35"/>
        <v>415.96402877697892</v>
      </c>
      <c r="H76" s="3">
        <f t="shared" si="36"/>
        <v>147.82900988183601</v>
      </c>
      <c r="I76">
        <f t="shared" si="1"/>
        <v>1.4782900988183603E-4</v>
      </c>
      <c r="J76" s="4">
        <f t="shared" si="37"/>
        <v>284.70608383303511</v>
      </c>
      <c r="K76" s="40">
        <f t="shared" si="38"/>
        <v>1.9259148394527494</v>
      </c>
      <c r="L76" s="40">
        <f t="shared" si="4"/>
        <v>4.0740851605472503</v>
      </c>
      <c r="M76" s="10">
        <f t="shared" si="39"/>
        <v>6.0298066491919213</v>
      </c>
      <c r="N76" s="10">
        <f t="shared" si="5"/>
        <v>8.26</v>
      </c>
      <c r="O76" s="10">
        <f t="shared" si="6"/>
        <v>0.31900000000000001</v>
      </c>
      <c r="P76" s="10">
        <f t="shared" si="40"/>
        <v>14.651997219102034</v>
      </c>
      <c r="Q76" s="42">
        <f t="shared" si="41"/>
        <v>6.65389365005606E-2</v>
      </c>
      <c r="R76" s="4">
        <f t="shared" si="42"/>
        <v>634283.28364239563</v>
      </c>
      <c r="S76">
        <f t="shared" si="9"/>
        <v>6.3428328364239562E-4</v>
      </c>
      <c r="T76" s="41">
        <f t="shared" si="10"/>
        <v>1.9056725162624555E-4</v>
      </c>
      <c r="U76" s="42">
        <f t="shared" si="43"/>
        <v>1.1262714554324562</v>
      </c>
      <c r="V76" s="42">
        <f t="shared" si="44"/>
        <v>1.0085779471728258</v>
      </c>
      <c r="W76" s="42">
        <f t="shared" si="45"/>
        <v>0.99493412951339677</v>
      </c>
      <c r="X76" s="42">
        <f t="shared" si="46"/>
        <v>1.3643817659429014E-2</v>
      </c>
      <c r="Y76" s="42">
        <f t="shared" si="29"/>
        <v>3.6123649735965192E-3</v>
      </c>
      <c r="Z76" s="10">
        <f t="shared" si="47"/>
        <v>18.955853866651516</v>
      </c>
      <c r="AA76">
        <f t="shared" si="14"/>
        <v>6035902.6325681088</v>
      </c>
      <c r="AB76" s="10">
        <f t="shared" si="15"/>
        <v>6.0359026325681091</v>
      </c>
      <c r="AC76" s="10">
        <f t="shared" si="16"/>
        <v>5.9349026325681091</v>
      </c>
      <c r="AD76" s="3">
        <f t="shared" si="17"/>
        <v>860.75455149646245</v>
      </c>
      <c r="AI76" s="94">
        <f t="shared" si="28"/>
        <v>0.99493412951339677</v>
      </c>
    </row>
    <row r="77" spans="2:35">
      <c r="B77" s="39">
        <f t="shared" si="30"/>
        <v>49</v>
      </c>
      <c r="C77" s="42">
        <f t="shared" si="31"/>
        <v>0.92242206235002133</v>
      </c>
      <c r="D77" s="10">
        <f t="shared" si="32"/>
        <v>14.777577937649967</v>
      </c>
      <c r="E77" s="40">
        <f t="shared" si="33"/>
        <v>18.044844124700067</v>
      </c>
      <c r="F77" s="40">
        <f t="shared" si="34"/>
        <v>47.6</v>
      </c>
      <c r="G77" s="3">
        <f t="shared" si="35"/>
        <v>415.77577937649932</v>
      </c>
      <c r="H77" s="3">
        <f t="shared" si="36"/>
        <v>147.82900988183601</v>
      </c>
      <c r="I77">
        <f t="shared" si="1"/>
        <v>1.4782900988183603E-4</v>
      </c>
      <c r="J77" s="4">
        <f t="shared" si="37"/>
        <v>285.77214789570917</v>
      </c>
      <c r="K77" s="40">
        <f t="shared" si="38"/>
        <v>1.9331263066980904</v>
      </c>
      <c r="L77" s="40">
        <f t="shared" si="4"/>
        <v>4.0668736933019094</v>
      </c>
      <c r="M77" s="10">
        <f t="shared" si="39"/>
        <v>6.0359026325681091</v>
      </c>
      <c r="N77" s="10">
        <f t="shared" si="5"/>
        <v>8.26</v>
      </c>
      <c r="O77" s="10">
        <f t="shared" si="6"/>
        <v>0.31900000000000001</v>
      </c>
      <c r="P77" s="10">
        <f t="shared" si="40"/>
        <v>14.656720877216147</v>
      </c>
      <c r="Q77" s="42">
        <f t="shared" si="41"/>
        <v>6.7823326113057275E-2</v>
      </c>
      <c r="R77" s="4">
        <f t="shared" si="42"/>
        <v>633552.98768571904</v>
      </c>
      <c r="S77">
        <f t="shared" si="9"/>
        <v>6.3355298768571903E-4</v>
      </c>
      <c r="T77" s="41">
        <f t="shared" si="10"/>
        <v>1.9129754758292214E-4</v>
      </c>
      <c r="U77" s="42">
        <f t="shared" si="43"/>
        <v>1.1249746981140238</v>
      </c>
      <c r="V77" s="42">
        <f t="shared" si="44"/>
        <v>1.0096292478663518</v>
      </c>
      <c r="W77" s="42">
        <f t="shared" si="45"/>
        <v>0.99595711816402865</v>
      </c>
      <c r="X77" s="42">
        <f t="shared" si="46"/>
        <v>1.3672129702323121E-2</v>
      </c>
      <c r="Y77" s="42">
        <f t="shared" si="29"/>
        <v>3.6299253149668902E-3</v>
      </c>
      <c r="Z77" s="10">
        <f t="shared" si="47"/>
        <v>18.975284110181388</v>
      </c>
      <c r="AA77">
        <f t="shared" si="14"/>
        <v>6041986.0622193441</v>
      </c>
      <c r="AB77" s="10">
        <f t="shared" si="15"/>
        <v>6.041986062219344</v>
      </c>
      <c r="AC77" s="10">
        <f t="shared" si="16"/>
        <v>5.940986062219344</v>
      </c>
      <c r="AD77" s="3">
        <f t="shared" si="17"/>
        <v>861.63684731245019</v>
      </c>
      <c r="AI77" s="94">
        <f t="shared" si="28"/>
        <v>0.99595711816402865</v>
      </c>
    </row>
    <row r="78" spans="2:35">
      <c r="B78" s="39">
        <f t="shared" si="30"/>
        <v>50</v>
      </c>
      <c r="C78" s="42">
        <f t="shared" si="31"/>
        <v>0.94124700239798098</v>
      </c>
      <c r="D78" s="10">
        <f t="shared" si="32"/>
        <v>14.758752997602008</v>
      </c>
      <c r="E78" s="40">
        <f t="shared" si="33"/>
        <v>18.082494004795986</v>
      </c>
      <c r="F78" s="40">
        <f t="shared" si="34"/>
        <v>47.6</v>
      </c>
      <c r="G78" s="3">
        <f t="shared" si="35"/>
        <v>415.58752997601971</v>
      </c>
      <c r="H78" s="3">
        <f t="shared" si="36"/>
        <v>147.82900988183601</v>
      </c>
      <c r="I78">
        <f t="shared" si="1"/>
        <v>1.4782900988183603E-4</v>
      </c>
      <c r="J78" s="4">
        <f t="shared" si="37"/>
        <v>286.84043858333712</v>
      </c>
      <c r="K78" s="40">
        <f t="shared" si="38"/>
        <v>1.9403528361085347</v>
      </c>
      <c r="L78" s="40">
        <f t="shared" si="4"/>
        <v>4.0596471638914657</v>
      </c>
      <c r="M78" s="10">
        <f t="shared" si="39"/>
        <v>6.041986062219344</v>
      </c>
      <c r="N78" s="10">
        <f t="shared" si="5"/>
        <v>8.26</v>
      </c>
      <c r="O78" s="10">
        <f t="shared" si="6"/>
        <v>0.31900000000000001</v>
      </c>
      <c r="P78" s="10">
        <f t="shared" si="40"/>
        <v>14.661431570001531</v>
      </c>
      <c r="Q78" s="42">
        <f t="shared" si="41"/>
        <v>6.9107303053377131E-2</v>
      </c>
      <c r="R78" s="4">
        <f t="shared" si="42"/>
        <v>632822.16774331906</v>
      </c>
      <c r="S78">
        <f t="shared" si="9"/>
        <v>6.3282216774331902E-4</v>
      </c>
      <c r="T78" s="41">
        <f t="shared" si="10"/>
        <v>1.9202836752532215E-4</v>
      </c>
      <c r="U78" s="42">
        <f t="shared" si="43"/>
        <v>1.1236770103751021</v>
      </c>
      <c r="V78" s="42">
        <f t="shared" si="44"/>
        <v>1.0106783838332969</v>
      </c>
      <c r="W78" s="42">
        <f t="shared" si="45"/>
        <v>0.99697800012942939</v>
      </c>
      <c r="X78" s="42">
        <f t="shared" si="46"/>
        <v>1.3700383703867502E-2</v>
      </c>
      <c r="Y78" s="42">
        <f t="shared" si="29"/>
        <v>3.6475162917161902E-3</v>
      </c>
      <c r="Z78" s="10">
        <f t="shared" si="47"/>
        <v>18.994674269858614</v>
      </c>
      <c r="AA78">
        <f t="shared" si="14"/>
        <v>6048056.9419868207</v>
      </c>
      <c r="AB78" s="10">
        <f t="shared" si="15"/>
        <v>6.0480569419868209</v>
      </c>
      <c r="AC78" s="10">
        <f t="shared" si="16"/>
        <v>5.9470569419868209</v>
      </c>
      <c r="AD78" s="3">
        <f t="shared" si="17"/>
        <v>862.51732298576076</v>
      </c>
      <c r="AI78" s="94">
        <f t="shared" si="28"/>
        <v>0.99697800012942939</v>
      </c>
    </row>
    <row r="79" spans="2:35">
      <c r="B79" s="39">
        <f t="shared" si="30"/>
        <v>51</v>
      </c>
      <c r="C79" s="42">
        <f t="shared" si="31"/>
        <v>0.96007194244594063</v>
      </c>
      <c r="D79" s="10">
        <f t="shared" si="32"/>
        <v>14.739928057554048</v>
      </c>
      <c r="E79" s="40">
        <f t="shared" si="33"/>
        <v>18.120143884891906</v>
      </c>
      <c r="F79" s="40">
        <f t="shared" si="34"/>
        <v>47.6</v>
      </c>
      <c r="G79" s="3">
        <f t="shared" si="35"/>
        <v>415.3992805755401</v>
      </c>
      <c r="H79" s="3">
        <f t="shared" si="36"/>
        <v>147.82900988183601</v>
      </c>
      <c r="I79">
        <f t="shared" si="1"/>
        <v>1.4782900988183603E-4</v>
      </c>
      <c r="J79" s="4">
        <f t="shared" si="37"/>
        <v>287.91095589591896</v>
      </c>
      <c r="K79" s="40">
        <f t="shared" si="38"/>
        <v>1.9475944276840822</v>
      </c>
      <c r="L79" s="40">
        <f t="shared" si="4"/>
        <v>4.0524055723159176</v>
      </c>
      <c r="M79" s="10">
        <f t="shared" si="39"/>
        <v>6.0480569419868209</v>
      </c>
      <c r="N79" s="10">
        <f t="shared" si="5"/>
        <v>8.26</v>
      </c>
      <c r="O79" s="10">
        <f t="shared" si="6"/>
        <v>0.31900000000000001</v>
      </c>
      <c r="P79" s="10">
        <f t="shared" si="40"/>
        <v>14.666129325908203</v>
      </c>
      <c r="Q79" s="42">
        <f t="shared" si="41"/>
        <v>7.0390868718839025E-2</v>
      </c>
      <c r="R79" s="4">
        <f t="shared" si="42"/>
        <v>632090.82507267804</v>
      </c>
      <c r="S79">
        <f t="shared" si="9"/>
        <v>6.3209082507267801E-4</v>
      </c>
      <c r="T79" s="41">
        <f t="shared" si="10"/>
        <v>1.9275971019596316E-4</v>
      </c>
      <c r="U79" s="42">
        <f t="shared" si="43"/>
        <v>1.1223783944485515</v>
      </c>
      <c r="V79" s="42">
        <f t="shared" si="44"/>
        <v>1.0117253534382771</v>
      </c>
      <c r="W79" s="42">
        <f t="shared" si="45"/>
        <v>0.99799677605420312</v>
      </c>
      <c r="X79" s="42">
        <f t="shared" si="46"/>
        <v>1.3728577384073959E-2</v>
      </c>
      <c r="Y79" s="42">
        <f t="shared" si="29"/>
        <v>3.6651378222820243E-3</v>
      </c>
      <c r="Z79" s="10">
        <f t="shared" si="47"/>
        <v>19.014024344381802</v>
      </c>
      <c r="AA79">
        <f t="shared" si="14"/>
        <v>6054115.2714630822</v>
      </c>
      <c r="AB79" s="10">
        <f t="shared" si="15"/>
        <v>6.0541152714630826</v>
      </c>
      <c r="AC79" s="10">
        <f t="shared" si="16"/>
        <v>5.9531152714630826</v>
      </c>
      <c r="AD79" s="3">
        <f t="shared" si="17"/>
        <v>863.39597845729986</v>
      </c>
      <c r="AI79" s="94">
        <f t="shared" si="28"/>
        <v>0.99799677605420312</v>
      </c>
    </row>
    <row r="80" spans="2:35">
      <c r="B80" s="39">
        <f t="shared" si="30"/>
        <v>52</v>
      </c>
      <c r="C80" s="42">
        <f t="shared" si="31"/>
        <v>0.97889688249390028</v>
      </c>
      <c r="D80" s="10">
        <f t="shared" si="32"/>
        <v>14.721103117506088</v>
      </c>
      <c r="E80" s="40">
        <f t="shared" si="33"/>
        <v>18.157793764987826</v>
      </c>
      <c r="F80" s="40">
        <f t="shared" si="34"/>
        <v>47.6</v>
      </c>
      <c r="G80" s="3">
        <f t="shared" si="35"/>
        <v>415.2110311750605</v>
      </c>
      <c r="H80" s="3">
        <f t="shared" si="36"/>
        <v>147.82900988183601</v>
      </c>
      <c r="I80">
        <f t="shared" si="1"/>
        <v>1.4782900988183603E-4</v>
      </c>
      <c r="J80" s="4">
        <f t="shared" si="37"/>
        <v>288.98369983345469</v>
      </c>
      <c r="K80" s="40">
        <f t="shared" si="38"/>
        <v>1.9548510814247331</v>
      </c>
      <c r="L80" s="40">
        <f t="shared" si="4"/>
        <v>4.0451489185752667</v>
      </c>
      <c r="M80" s="10">
        <f t="shared" si="39"/>
        <v>6.0541152714630826</v>
      </c>
      <c r="N80" s="10">
        <f t="shared" si="5"/>
        <v>8.26</v>
      </c>
      <c r="O80" s="10">
        <f t="shared" si="6"/>
        <v>0.31900000000000001</v>
      </c>
      <c r="P80" s="10">
        <f t="shared" si="40"/>
        <v>14.670814169970281</v>
      </c>
      <c r="Q80" s="42">
        <f t="shared" si="41"/>
        <v>7.1674024502141928E-2</v>
      </c>
      <c r="R80" s="4">
        <f t="shared" si="42"/>
        <v>631358.96093127842</v>
      </c>
      <c r="S80">
        <f t="shared" si="9"/>
        <v>6.3135896093127839E-4</v>
      </c>
      <c r="T80" s="41">
        <f t="shared" si="10"/>
        <v>1.9349157433736278E-4</v>
      </c>
      <c r="U80" s="42">
        <f t="shared" si="43"/>
        <v>1.1210788525672339</v>
      </c>
      <c r="V80" s="42">
        <f t="shared" si="44"/>
        <v>1.012770154822864</v>
      </c>
      <c r="W80" s="42">
        <f t="shared" si="45"/>
        <v>0.99901344586997287</v>
      </c>
      <c r="X80" s="42">
        <f t="shared" si="46"/>
        <v>1.3756708952891161E-2</v>
      </c>
      <c r="Y80" s="42">
        <f t="shared" si="29"/>
        <v>3.6827898229341415E-3</v>
      </c>
      <c r="Z80" s="10">
        <f t="shared" si="47"/>
        <v>19.033334322418625</v>
      </c>
      <c r="AA80">
        <f t="shared" si="14"/>
        <v>6060161.0471000848</v>
      </c>
      <c r="AB80" s="10">
        <f t="shared" si="15"/>
        <v>6.0601610471000846</v>
      </c>
      <c r="AC80" s="10">
        <f t="shared" si="16"/>
        <v>5.9591610471000847</v>
      </c>
      <c r="AD80" s="3">
        <f t="shared" si="17"/>
        <v>864.27281321248506</v>
      </c>
      <c r="AI80" s="94">
        <f t="shared" si="28"/>
        <v>0.99901344586997287</v>
      </c>
    </row>
    <row r="81" spans="2:35">
      <c r="B81" s="39">
        <f t="shared" si="30"/>
        <v>53</v>
      </c>
      <c r="C81" s="42">
        <f t="shared" si="31"/>
        <v>0.99772182254185993</v>
      </c>
      <c r="D81" s="10">
        <f t="shared" si="32"/>
        <v>14.702278177458128</v>
      </c>
      <c r="E81" s="40">
        <f t="shared" si="33"/>
        <v>18.195443645083746</v>
      </c>
      <c r="F81" s="40">
        <f t="shared" si="34"/>
        <v>47.6</v>
      </c>
      <c r="G81" s="3">
        <f t="shared" si="35"/>
        <v>415.02278177458089</v>
      </c>
      <c r="H81" s="3">
        <f t="shared" si="36"/>
        <v>147.82900988183601</v>
      </c>
      <c r="I81">
        <f t="shared" si="1"/>
        <v>1.4782900988183603E-4</v>
      </c>
      <c r="J81" s="4">
        <f t="shared" si="37"/>
        <v>290.05867039594386</v>
      </c>
      <c r="K81" s="40">
        <f t="shared" si="38"/>
        <v>1.9621227973304842</v>
      </c>
      <c r="L81" s="40">
        <f t="shared" si="4"/>
        <v>4.0378772026695158</v>
      </c>
      <c r="M81" s="10">
        <f t="shared" si="39"/>
        <v>6.0601610471000846</v>
      </c>
      <c r="N81" s="10">
        <f t="shared" si="5"/>
        <v>8.26</v>
      </c>
      <c r="O81" s="10">
        <f t="shared" si="6"/>
        <v>0.31900000000000001</v>
      </c>
      <c r="P81" s="10">
        <f t="shared" si="40"/>
        <v>14.675486124673917</v>
      </c>
      <c r="Q81" s="42">
        <f t="shared" si="41"/>
        <v>7.2956771791603717E-2</v>
      </c>
      <c r="R81" s="4">
        <f t="shared" si="42"/>
        <v>630626.57657660288</v>
      </c>
      <c r="S81">
        <f t="shared" si="9"/>
        <v>6.3062657657660288E-4</v>
      </c>
      <c r="T81" s="41">
        <f t="shared" si="10"/>
        <v>1.9422395869203829E-4</v>
      </c>
      <c r="U81" s="42">
        <f t="shared" si="43"/>
        <v>1.1197783869640108</v>
      </c>
      <c r="V81" s="42">
        <f t="shared" si="44"/>
        <v>1.0138127859687873</v>
      </c>
      <c r="W81" s="42">
        <f t="shared" si="45"/>
        <v>1.0000280089813294</v>
      </c>
      <c r="X81" s="42">
        <f t="shared" si="46"/>
        <v>1.3784776987457947E-2</v>
      </c>
      <c r="Y81" s="42">
        <f t="shared" si="29"/>
        <v>3.7004722082506383E-3</v>
      </c>
      <c r="Z81" s="10">
        <f t="shared" si="47"/>
        <v>19.052604185244267</v>
      </c>
      <c r="AA81">
        <f t="shared" si="14"/>
        <v>6066194.2630352592</v>
      </c>
      <c r="AB81" s="10">
        <f t="shared" si="15"/>
        <v>6.0661942630352588</v>
      </c>
      <c r="AC81" s="10">
        <f t="shared" si="16"/>
        <v>5.9651942630352588</v>
      </c>
      <c r="AD81" s="3">
        <f t="shared" si="17"/>
        <v>865.14782640105284</v>
      </c>
      <c r="AI81" s="94">
        <f t="shared" si="28"/>
        <v>1.0000280089813294</v>
      </c>
    </row>
    <row r="82" spans="2:35">
      <c r="B82" s="39">
        <f t="shared" si="30"/>
        <v>54</v>
      </c>
      <c r="C82" s="42">
        <f t="shared" si="31"/>
        <v>1.0165467625898195</v>
      </c>
      <c r="D82" s="10">
        <f t="shared" si="32"/>
        <v>14.683453237410168</v>
      </c>
      <c r="E82" s="40">
        <f t="shared" si="33"/>
        <v>18.233093525179665</v>
      </c>
      <c r="F82" s="40">
        <f t="shared" si="34"/>
        <v>47.6</v>
      </c>
      <c r="G82" s="3">
        <f t="shared" si="35"/>
        <v>414.83453237410129</v>
      </c>
      <c r="H82" s="3">
        <f t="shared" si="36"/>
        <v>147.82900988183601</v>
      </c>
      <c r="I82">
        <f t="shared" si="1"/>
        <v>1.4782900988183603E-4</v>
      </c>
      <c r="J82" s="4">
        <f t="shared" si="37"/>
        <v>291.13586758338715</v>
      </c>
      <c r="K82" s="40">
        <f t="shared" si="38"/>
        <v>1.9694095754013399</v>
      </c>
      <c r="L82" s="40">
        <f t="shared" si="4"/>
        <v>4.0305904245986603</v>
      </c>
      <c r="M82" s="10">
        <f t="shared" si="39"/>
        <v>6.0661942630352588</v>
      </c>
      <c r="N82" s="10">
        <f t="shared" si="5"/>
        <v>8.26</v>
      </c>
      <c r="O82" s="10">
        <f t="shared" si="6"/>
        <v>0.31900000000000001</v>
      </c>
      <c r="P82" s="10">
        <f t="shared" si="40"/>
        <v>14.680145210603905</v>
      </c>
      <c r="Q82" s="42">
        <f t="shared" si="41"/>
        <v>7.4239111971342656E-2</v>
      </c>
      <c r="R82" s="4">
        <f t="shared" si="42"/>
        <v>629893.67326613364</v>
      </c>
      <c r="S82">
        <f t="shared" si="9"/>
        <v>6.2989367326613368E-4</v>
      </c>
      <c r="T82" s="41">
        <f t="shared" si="10"/>
        <v>1.9495686200250749E-4</v>
      </c>
      <c r="U82" s="42">
        <f t="shared" si="43"/>
        <v>1.118476999871743</v>
      </c>
      <c r="V82" s="42">
        <f t="shared" si="44"/>
        <v>1.014853244739419</v>
      </c>
      <c r="W82" s="42">
        <f t="shared" si="45"/>
        <v>1.0010404644044535</v>
      </c>
      <c r="X82" s="42">
        <f t="shared" si="46"/>
        <v>1.3812780334965469E-2</v>
      </c>
      <c r="Y82" s="42">
        <f t="shared" si="29"/>
        <v>3.7181848914680724E-3</v>
      </c>
      <c r="Z82" s="10">
        <f t="shared" si="47"/>
        <v>19.071833908673856</v>
      </c>
      <c r="AA82">
        <f t="shared" si="14"/>
        <v>6072214.9116965476</v>
      </c>
      <c r="AB82" s="10">
        <f t="shared" si="15"/>
        <v>6.0722149116965474</v>
      </c>
      <c r="AC82" s="10">
        <f t="shared" si="16"/>
        <v>5.9712149116965474</v>
      </c>
      <c r="AD82" s="3">
        <f t="shared" si="17"/>
        <v>866.02101692480744</v>
      </c>
      <c r="AI82" s="94">
        <f t="shared" si="28"/>
        <v>1.0010404644044535</v>
      </c>
    </row>
    <row r="83" spans="2:35">
      <c r="B83" s="39">
        <f t="shared" si="30"/>
        <v>55</v>
      </c>
      <c r="C83" s="42">
        <f t="shared" si="31"/>
        <v>1.0353717026377791</v>
      </c>
      <c r="D83" s="10">
        <f t="shared" si="32"/>
        <v>14.664628297362208</v>
      </c>
      <c r="E83" s="40">
        <f t="shared" si="33"/>
        <v>18.270743405275585</v>
      </c>
      <c r="F83" s="40">
        <f t="shared" si="34"/>
        <v>47.6</v>
      </c>
      <c r="G83" s="3">
        <f t="shared" si="35"/>
        <v>414.64628297362168</v>
      </c>
      <c r="H83" s="3">
        <f t="shared" si="36"/>
        <v>147.82900988183601</v>
      </c>
      <c r="I83">
        <f t="shared" si="1"/>
        <v>1.4782900988183603E-4</v>
      </c>
      <c r="J83" s="4">
        <f t="shared" si="37"/>
        <v>292.21529139578411</v>
      </c>
      <c r="K83" s="40">
        <f t="shared" si="38"/>
        <v>1.9767114156372976</v>
      </c>
      <c r="L83" s="40">
        <f t="shared" si="4"/>
        <v>4.0232885843627022</v>
      </c>
      <c r="M83" s="10">
        <f t="shared" si="39"/>
        <v>6.0722149116965474</v>
      </c>
      <c r="N83" s="10">
        <f t="shared" si="5"/>
        <v>8.26</v>
      </c>
      <c r="O83" s="10">
        <f t="shared" si="6"/>
        <v>0.31900000000000001</v>
      </c>
      <c r="P83" s="10">
        <f t="shared" si="40"/>
        <v>14.684791446917098</v>
      </c>
      <c r="Q83" s="42">
        <f t="shared" si="41"/>
        <v>7.5521046421416965E-2</v>
      </c>
      <c r="R83" s="4">
        <f t="shared" si="42"/>
        <v>629160.25225735316</v>
      </c>
      <c r="S83">
        <f t="shared" si="9"/>
        <v>6.2916025225735316E-4</v>
      </c>
      <c r="T83" s="41">
        <f t="shared" si="10"/>
        <v>1.9569028301128801E-4</v>
      </c>
      <c r="U83" s="42">
        <f t="shared" si="43"/>
        <v>1.1171746935232918</v>
      </c>
      <c r="V83" s="42">
        <f t="shared" si="44"/>
        <v>1.0158915289121819</v>
      </c>
      <c r="W83" s="42">
        <f t="shared" si="45"/>
        <v>1.0020508108686514</v>
      </c>
      <c r="X83" s="42">
        <f t="shared" si="46"/>
        <v>1.3840718043530487E-2</v>
      </c>
      <c r="Y83" s="42">
        <f t="shared" si="29"/>
        <v>3.7359277847418392E-3</v>
      </c>
      <c r="Z83" s="10">
        <f t="shared" si="47"/>
        <v>19.091023464493325</v>
      </c>
      <c r="AA83">
        <f t="shared" si="14"/>
        <v>6078222.9842503853</v>
      </c>
      <c r="AB83" s="10">
        <f t="shared" si="15"/>
        <v>6.0782229842503854</v>
      </c>
      <c r="AC83" s="10">
        <f t="shared" si="16"/>
        <v>5.9772229842503855</v>
      </c>
      <c r="AD83" s="3">
        <f t="shared" si="17"/>
        <v>866.89238350259393</v>
      </c>
      <c r="AI83" s="94">
        <f t="shared" si="28"/>
        <v>1.0020508108686514</v>
      </c>
    </row>
    <row r="84" spans="2:35">
      <c r="B84" s="39">
        <f t="shared" si="30"/>
        <v>56</v>
      </c>
      <c r="C84" s="42">
        <f t="shared" si="31"/>
        <v>1.0541966426857388</v>
      </c>
      <c r="D84" s="10">
        <f t="shared" si="32"/>
        <v>14.645803357314248</v>
      </c>
      <c r="E84" s="40">
        <f t="shared" si="33"/>
        <v>18.308393285371505</v>
      </c>
      <c r="F84" s="40">
        <f t="shared" si="34"/>
        <v>47.6</v>
      </c>
      <c r="G84" s="3">
        <f t="shared" si="35"/>
        <v>414.45803357314207</v>
      </c>
      <c r="H84" s="3">
        <f t="shared" si="36"/>
        <v>147.82900988183601</v>
      </c>
      <c r="I84">
        <f t="shared" si="1"/>
        <v>1.4782900988183603E-4</v>
      </c>
      <c r="J84" s="4">
        <f t="shared" si="37"/>
        <v>293.29694183313495</v>
      </c>
      <c r="K84" s="40">
        <f t="shared" si="38"/>
        <v>1.9840283180383582</v>
      </c>
      <c r="L84" s="40">
        <f t="shared" si="4"/>
        <v>4.0159716819616413</v>
      </c>
      <c r="M84" s="10">
        <f t="shared" si="39"/>
        <v>6.0782229842503854</v>
      </c>
      <c r="N84" s="10">
        <f t="shared" si="5"/>
        <v>8.26</v>
      </c>
      <c r="O84" s="10">
        <f t="shared" si="6"/>
        <v>0.31900000000000001</v>
      </c>
      <c r="P84" s="10">
        <f t="shared" si="40"/>
        <v>14.689424851692774</v>
      </c>
      <c r="Q84" s="42">
        <f t="shared" si="41"/>
        <v>7.6802576517933319E-2</v>
      </c>
      <c r="R84" s="4">
        <f t="shared" si="42"/>
        <v>628426.31480774388</v>
      </c>
      <c r="S84">
        <f t="shared" si="9"/>
        <v>6.2842631480774386E-4</v>
      </c>
      <c r="T84" s="41">
        <f t="shared" si="10"/>
        <v>1.9642422046089732E-4</v>
      </c>
      <c r="U84" s="42">
        <f t="shared" si="43"/>
        <v>1.1158714701515184</v>
      </c>
      <c r="V84" s="42">
        <f t="shared" si="44"/>
        <v>1.0169276362029818</v>
      </c>
      <c r="W84" s="42">
        <f t="shared" si="45"/>
        <v>1.0030590468915317</v>
      </c>
      <c r="X84" s="42">
        <f t="shared" si="46"/>
        <v>1.3868589311450075E-2</v>
      </c>
      <c r="Y84" s="42">
        <f t="shared" si="29"/>
        <v>3.7537007993406874E-3</v>
      </c>
      <c r="Z84" s="10">
        <f t="shared" si="47"/>
        <v>19.11017282152303</v>
      </c>
      <c r="AA84">
        <f t="shared" si="14"/>
        <v>6084218.4709347133</v>
      </c>
      <c r="AB84" s="10">
        <f t="shared" si="15"/>
        <v>6.0842184709347134</v>
      </c>
      <c r="AC84" s="10">
        <f t="shared" si="16"/>
        <v>5.9832184709347134</v>
      </c>
      <c r="AD84" s="3">
        <f t="shared" si="17"/>
        <v>867.76192471859508</v>
      </c>
      <c r="AI84" s="94">
        <f t="shared" si="28"/>
        <v>1.0030590468915317</v>
      </c>
    </row>
    <row r="85" spans="2:35">
      <c r="B85" s="39">
        <f t="shared" si="30"/>
        <v>57</v>
      </c>
      <c r="C85" s="42">
        <f t="shared" si="31"/>
        <v>1.0730215827336984</v>
      </c>
      <c r="D85" s="10">
        <f t="shared" si="32"/>
        <v>14.626978417266288</v>
      </c>
      <c r="E85" s="40">
        <f t="shared" si="33"/>
        <v>18.346043165467425</v>
      </c>
      <c r="F85" s="40">
        <f t="shared" si="34"/>
        <v>47.6</v>
      </c>
      <c r="G85" s="3">
        <f t="shared" si="35"/>
        <v>414.26978417266247</v>
      </c>
      <c r="H85" s="3">
        <f t="shared" si="36"/>
        <v>147.82900988183601</v>
      </c>
      <c r="I85">
        <f t="shared" si="1"/>
        <v>1.4782900988183603E-4</v>
      </c>
      <c r="J85" s="4">
        <f t="shared" si="37"/>
        <v>294.38081889543946</v>
      </c>
      <c r="K85" s="40">
        <f t="shared" si="38"/>
        <v>1.9913602826045207</v>
      </c>
      <c r="L85" s="40">
        <f t="shared" si="4"/>
        <v>4.0086397173954795</v>
      </c>
      <c r="M85" s="10">
        <f t="shared" si="39"/>
        <v>6.0842184709347134</v>
      </c>
      <c r="N85" s="10">
        <f t="shared" si="5"/>
        <v>8.26</v>
      </c>
      <c r="O85" s="10">
        <f t="shared" si="6"/>
        <v>0.31900000000000001</v>
      </c>
      <c r="P85" s="10">
        <f t="shared" si="40"/>
        <v>14.694045442193012</v>
      </c>
      <c r="Q85" s="42">
        <f t="shared" si="41"/>
        <v>7.8083703633132315E-2</v>
      </c>
      <c r="R85" s="4">
        <f t="shared" si="42"/>
        <v>627691.86217478837</v>
      </c>
      <c r="S85">
        <f t="shared" si="9"/>
        <v>6.2769186217478837E-4</v>
      </c>
      <c r="T85" s="41">
        <f t="shared" si="10"/>
        <v>1.971586730938528E-4</v>
      </c>
      <c r="U85" s="42">
        <f t="shared" si="43"/>
        <v>1.1145673319892848</v>
      </c>
      <c r="V85" s="42">
        <f t="shared" si="44"/>
        <v>1.0179615642832252</v>
      </c>
      <c r="W85" s="42">
        <f t="shared" si="45"/>
        <v>1.0040651708348878</v>
      </c>
      <c r="X85" s="42">
        <f t="shared" si="46"/>
        <v>1.3896393448337374E-2</v>
      </c>
      <c r="Y85" s="42">
        <f t="shared" si="29"/>
        <v>3.7715038457908261E-3</v>
      </c>
      <c r="Z85" s="10">
        <f t="shared" si="47"/>
        <v>19.12928194640207</v>
      </c>
      <c r="AA85">
        <f t="shared" si="14"/>
        <v>6090201.361304543</v>
      </c>
      <c r="AB85" s="10">
        <f t="shared" si="15"/>
        <v>6.0902013613045431</v>
      </c>
      <c r="AC85" s="10">
        <f t="shared" si="16"/>
        <v>5.9892013613045432</v>
      </c>
      <c r="AD85" s="3">
        <f t="shared" si="17"/>
        <v>868.62963905794675</v>
      </c>
      <c r="AI85" s="94">
        <f t="shared" si="28"/>
        <v>1.0040651708348878</v>
      </c>
    </row>
    <row r="86" spans="2:35">
      <c r="B86" s="39">
        <f t="shared" si="30"/>
        <v>58</v>
      </c>
      <c r="C86" s="42">
        <f t="shared" si="31"/>
        <v>1.0918465227816581</v>
      </c>
      <c r="D86" s="10">
        <f t="shared" si="32"/>
        <v>14.608153477218329</v>
      </c>
      <c r="E86" s="40">
        <f t="shared" si="33"/>
        <v>18.383693045563344</v>
      </c>
      <c r="F86" s="40">
        <f t="shared" si="34"/>
        <v>47.6</v>
      </c>
      <c r="G86" s="3">
        <f t="shared" si="35"/>
        <v>414.08153477218286</v>
      </c>
      <c r="H86" s="3">
        <f t="shared" si="36"/>
        <v>147.82900988183601</v>
      </c>
      <c r="I86">
        <f t="shared" si="1"/>
        <v>1.4782900988183603E-4</v>
      </c>
      <c r="J86" s="4">
        <f t="shared" si="37"/>
        <v>295.46692258269786</v>
      </c>
      <c r="K86" s="40">
        <f t="shared" si="38"/>
        <v>1.9987073093357866</v>
      </c>
      <c r="L86" s="40">
        <f t="shared" si="4"/>
        <v>4.0012926906642132</v>
      </c>
      <c r="M86" s="10">
        <f t="shared" si="39"/>
        <v>6.0902013613045431</v>
      </c>
      <c r="N86" s="10">
        <f t="shared" si="5"/>
        <v>8.26</v>
      </c>
      <c r="O86" s="10">
        <f t="shared" si="6"/>
        <v>0.31900000000000001</v>
      </c>
      <c r="P86" s="10">
        <f t="shared" si="40"/>
        <v>14.698653235054646</v>
      </c>
      <c r="Q86" s="42">
        <f t="shared" si="41"/>
        <v>7.9364429135456854E-2</v>
      </c>
      <c r="R86" s="4">
        <f t="shared" si="42"/>
        <v>626956.89561596897</v>
      </c>
      <c r="S86">
        <f t="shared" si="9"/>
        <v>6.2695689561596899E-4</v>
      </c>
      <c r="T86" s="41">
        <f t="shared" si="10"/>
        <v>1.9789363965267218E-4</v>
      </c>
      <c r="U86" s="42">
        <f t="shared" si="43"/>
        <v>1.1132622812694515</v>
      </c>
      <c r="V86" s="42">
        <f t="shared" si="44"/>
        <v>1.0189933107950484</v>
      </c>
      <c r="W86" s="42">
        <f t="shared" si="45"/>
        <v>1.0050691809459094</v>
      </c>
      <c r="X86" s="42">
        <f t="shared" si="46"/>
        <v>1.3924129849139044E-2</v>
      </c>
      <c r="Y86" s="42">
        <f t="shared" si="29"/>
        <v>3.7893368339862966E-3</v>
      </c>
      <c r="Z86" s="10">
        <f t="shared" si="47"/>
        <v>19.148350804184773</v>
      </c>
      <c r="AA86">
        <f t="shared" si="14"/>
        <v>6096171.6444187062</v>
      </c>
      <c r="AB86" s="10">
        <f t="shared" si="15"/>
        <v>6.096171644418706</v>
      </c>
      <c r="AC86" s="10">
        <f t="shared" si="16"/>
        <v>5.995171644418706</v>
      </c>
      <c r="AD86" s="3">
        <f t="shared" si="17"/>
        <v>869.49552493382248</v>
      </c>
      <c r="AI86" s="94">
        <f t="shared" si="28"/>
        <v>1.0050691809459094</v>
      </c>
    </row>
    <row r="87" spans="2:35">
      <c r="B87" s="39">
        <f t="shared" si="30"/>
        <v>59</v>
      </c>
      <c r="C87" s="42">
        <f t="shared" si="31"/>
        <v>1.1106714628296177</v>
      </c>
      <c r="D87" s="10">
        <f t="shared" si="32"/>
        <v>14.589328537170369</v>
      </c>
      <c r="E87" s="40">
        <f t="shared" si="33"/>
        <v>18.421342925659264</v>
      </c>
      <c r="F87" s="40">
        <f t="shared" si="34"/>
        <v>47.6</v>
      </c>
      <c r="G87" s="3">
        <f t="shared" si="35"/>
        <v>413.89328537170326</v>
      </c>
      <c r="H87" s="3">
        <f t="shared" si="36"/>
        <v>147.82900988183601</v>
      </c>
      <c r="I87">
        <f t="shared" si="1"/>
        <v>1.4782900988183603E-4</v>
      </c>
      <c r="J87" s="4">
        <f t="shared" si="37"/>
        <v>296.55525289491015</v>
      </c>
      <c r="K87" s="40">
        <f t="shared" si="38"/>
        <v>2.0060693982321554</v>
      </c>
      <c r="L87" s="40">
        <f t="shared" si="4"/>
        <v>3.9939306017678446</v>
      </c>
      <c r="M87" s="10">
        <f t="shared" si="39"/>
        <v>6.096171644418706</v>
      </c>
      <c r="N87" s="10">
        <f t="shared" si="5"/>
        <v>8.26</v>
      </c>
      <c r="O87" s="10">
        <f t="shared" si="6"/>
        <v>0.31900000000000001</v>
      </c>
      <c r="P87" s="10">
        <f t="shared" si="40"/>
        <v>14.703248246435182</v>
      </c>
      <c r="Q87" s="42">
        <f t="shared" si="41"/>
        <v>8.0644754389607665E-2</v>
      </c>
      <c r="R87" s="4">
        <f t="shared" si="42"/>
        <v>626221.41638876812</v>
      </c>
      <c r="S87">
        <f t="shared" si="9"/>
        <v>6.2622141638876813E-4</v>
      </c>
      <c r="T87" s="41">
        <f t="shared" si="10"/>
        <v>1.9862911887987304E-4</v>
      </c>
      <c r="U87" s="42">
        <f t="shared" si="43"/>
        <v>1.1119563202248801</v>
      </c>
      <c r="V87" s="42">
        <f t="shared" si="44"/>
        <v>1.0200228733577248</v>
      </c>
      <c r="W87" s="42">
        <f t="shared" si="45"/>
        <v>1.0060710753885198</v>
      </c>
      <c r="X87" s="42">
        <f t="shared" si="46"/>
        <v>1.3951797969204982E-2</v>
      </c>
      <c r="Y87" s="42">
        <f t="shared" si="29"/>
        <v>3.8071996732670799E-3</v>
      </c>
      <c r="Z87" s="10">
        <f t="shared" si="47"/>
        <v>19.167379358761586</v>
      </c>
      <c r="AA87">
        <f t="shared" si="14"/>
        <v>6102129.3089716379</v>
      </c>
      <c r="AB87" s="10">
        <f t="shared" si="15"/>
        <v>6.1021293089716382</v>
      </c>
      <c r="AC87" s="10">
        <f t="shared" si="16"/>
        <v>6.0011293089716382</v>
      </c>
      <c r="AD87" s="3">
        <f t="shared" si="17"/>
        <v>870.35958070654647</v>
      </c>
      <c r="AI87" s="94">
        <f t="shared" si="28"/>
        <v>1.0060710753885198</v>
      </c>
    </row>
    <row r="88" spans="2:35">
      <c r="B88" s="39">
        <f t="shared" si="30"/>
        <v>60</v>
      </c>
      <c r="C88" s="42">
        <f t="shared" si="31"/>
        <v>1.1294964028775774</v>
      </c>
      <c r="D88" s="10">
        <f t="shared" si="32"/>
        <v>14.570503597122409</v>
      </c>
      <c r="E88" s="40">
        <f t="shared" si="33"/>
        <v>18.458992805755184</v>
      </c>
      <c r="F88" s="40">
        <f t="shared" si="34"/>
        <v>47.6</v>
      </c>
      <c r="G88" s="3">
        <f t="shared" si="35"/>
        <v>413.70503597122365</v>
      </c>
      <c r="H88" s="3">
        <f t="shared" si="36"/>
        <v>147.82900988183601</v>
      </c>
      <c r="I88">
        <f t="shared" si="1"/>
        <v>1.4782900988183603E-4</v>
      </c>
      <c r="J88" s="4">
        <f t="shared" si="37"/>
        <v>297.64580983207611</v>
      </c>
      <c r="K88" s="40">
        <f t="shared" si="38"/>
        <v>2.0134465492936262</v>
      </c>
      <c r="L88" s="40">
        <f t="shared" si="4"/>
        <v>3.9865534507063738</v>
      </c>
      <c r="M88" s="10">
        <f t="shared" si="39"/>
        <v>6.1021293089716382</v>
      </c>
      <c r="N88" s="10">
        <f t="shared" si="5"/>
        <v>8.26</v>
      </c>
      <c r="O88" s="10">
        <f t="shared" si="6"/>
        <v>0.31900000000000001</v>
      </c>
      <c r="P88" s="10">
        <f t="shared" si="40"/>
        <v>14.707830492115868</v>
      </c>
      <c r="Q88" s="42">
        <f t="shared" si="41"/>
        <v>8.1924680756589568E-2</v>
      </c>
      <c r="R88" s="4">
        <f t="shared" si="42"/>
        <v>625485.42575066816</v>
      </c>
      <c r="S88">
        <f t="shared" si="9"/>
        <v>6.2548542575066818E-4</v>
      </c>
      <c r="T88" s="41">
        <f t="shared" si="10"/>
        <v>1.9936510951797299E-4</v>
      </c>
      <c r="U88" s="42">
        <f t="shared" si="43"/>
        <v>1.1106494510884315</v>
      </c>
      <c r="V88" s="42">
        <f t="shared" si="44"/>
        <v>1.0210502495782208</v>
      </c>
      <c r="W88" s="42">
        <f t="shared" si="45"/>
        <v>1.0070708522654925</v>
      </c>
      <c r="X88" s="42">
        <f t="shared" si="46"/>
        <v>1.3979397312728237E-2</v>
      </c>
      <c r="Y88" s="42">
        <f t="shared" si="29"/>
        <v>3.8250922724821566E-3</v>
      </c>
      <c r="Z88" s="10">
        <f t="shared" si="47"/>
        <v>19.186367573195248</v>
      </c>
      <c r="AA88">
        <f t="shared" si="14"/>
        <v>6108074.3433986213</v>
      </c>
      <c r="AB88" s="10">
        <f t="shared" si="15"/>
        <v>6.1080743433986209</v>
      </c>
      <c r="AC88" s="10">
        <f t="shared" si="16"/>
        <v>6.0070743433986209</v>
      </c>
      <c r="AD88" s="3">
        <f t="shared" si="17"/>
        <v>871.22180469885734</v>
      </c>
      <c r="AI88" s="94">
        <f t="shared" si="28"/>
        <v>1.0070708522654925</v>
      </c>
    </row>
    <row r="89" spans="2:35">
      <c r="B89" s="39">
        <f t="shared" si="30"/>
        <v>61</v>
      </c>
      <c r="C89" s="42">
        <f t="shared" si="31"/>
        <v>1.148321342925537</v>
      </c>
      <c r="D89" s="10">
        <f t="shared" si="32"/>
        <v>14.551678657074449</v>
      </c>
      <c r="E89" s="40">
        <f t="shared" si="33"/>
        <v>18.496642685851103</v>
      </c>
      <c r="F89" s="40">
        <f t="shared" si="34"/>
        <v>47.6</v>
      </c>
      <c r="G89" s="3">
        <f t="shared" si="35"/>
        <v>413.51678657074405</v>
      </c>
      <c r="H89" s="3">
        <f t="shared" si="36"/>
        <v>147.82900988183601</v>
      </c>
      <c r="I89">
        <f t="shared" si="1"/>
        <v>1.4782900988183603E-4</v>
      </c>
      <c r="J89" s="4">
        <f t="shared" si="37"/>
        <v>298.73859339419596</v>
      </c>
      <c r="K89" s="40">
        <f t="shared" si="38"/>
        <v>2.0208387625202002</v>
      </c>
      <c r="L89" s="40">
        <f t="shared" si="4"/>
        <v>3.9791612374797998</v>
      </c>
      <c r="M89" s="10">
        <f t="shared" si="39"/>
        <v>6.1080743433986209</v>
      </c>
      <c r="N89" s="10">
        <f t="shared" si="5"/>
        <v>8.26</v>
      </c>
      <c r="O89" s="10">
        <f t="shared" si="6"/>
        <v>0.31900000000000001</v>
      </c>
      <c r="P89" s="10">
        <f t="shared" si="40"/>
        <v>14.71239998758394</v>
      </c>
      <c r="Q89" s="42">
        <f t="shared" si="41"/>
        <v>8.3204209593750494E-2</v>
      </c>
      <c r="R89" s="4">
        <f t="shared" si="42"/>
        <v>624748.92495915177</v>
      </c>
      <c r="S89">
        <f t="shared" si="9"/>
        <v>6.2474892495915175E-4</v>
      </c>
      <c r="T89" s="41">
        <f t="shared" si="10"/>
        <v>2.0010161030948942E-4</v>
      </c>
      <c r="U89" s="42">
        <f t="shared" si="43"/>
        <v>1.1093416760929673</v>
      </c>
      <c r="V89" s="42">
        <f t="shared" si="44"/>
        <v>1.0220754370538008</v>
      </c>
      <c r="W89" s="42">
        <f t="shared" si="45"/>
        <v>1.0080685096361111</v>
      </c>
      <c r="X89" s="42">
        <f t="shared" si="46"/>
        <v>1.4006927417689718E-2</v>
      </c>
      <c r="Y89" s="42">
        <f t="shared" si="29"/>
        <v>3.8430145400331107E-3</v>
      </c>
      <c r="Z89" s="10">
        <f t="shared" si="47"/>
        <v>19.20531540995232</v>
      </c>
      <c r="AA89">
        <f t="shared" si="14"/>
        <v>6114006.7359482842</v>
      </c>
      <c r="AB89" s="10">
        <f t="shared" si="15"/>
        <v>6.1140067359482844</v>
      </c>
      <c r="AC89" s="10">
        <f t="shared" si="16"/>
        <v>6.0130067359482844</v>
      </c>
      <c r="AD89" s="3">
        <f t="shared" si="17"/>
        <v>872.08219520642263</v>
      </c>
      <c r="AI89" s="94">
        <f t="shared" si="28"/>
        <v>1.0080685096361111</v>
      </c>
    </row>
    <row r="90" spans="2:35">
      <c r="B90" s="39">
        <f t="shared" si="30"/>
        <v>62</v>
      </c>
      <c r="C90" s="42">
        <f t="shared" si="31"/>
        <v>1.1671462829734967</v>
      </c>
      <c r="D90" s="10">
        <f t="shared" si="32"/>
        <v>14.532853717026489</v>
      </c>
      <c r="E90" s="40">
        <f t="shared" si="33"/>
        <v>18.534292565947023</v>
      </c>
      <c r="F90" s="40">
        <f t="shared" si="34"/>
        <v>47.6</v>
      </c>
      <c r="G90" s="3">
        <f t="shared" si="35"/>
        <v>413.32853717026444</v>
      </c>
      <c r="H90" s="3">
        <f t="shared" si="36"/>
        <v>147.82900988183601</v>
      </c>
      <c r="I90">
        <f t="shared" si="1"/>
        <v>1.4782900988183603E-4</v>
      </c>
      <c r="J90" s="4">
        <f t="shared" si="37"/>
        <v>299.8336035812697</v>
      </c>
      <c r="K90" s="40">
        <f t="shared" si="38"/>
        <v>2.0282460379118774</v>
      </c>
      <c r="L90" s="40">
        <f t="shared" si="4"/>
        <v>3.9717539620881226</v>
      </c>
      <c r="M90" s="10">
        <f t="shared" si="39"/>
        <v>6.1140067359482844</v>
      </c>
      <c r="N90" s="10">
        <f t="shared" si="5"/>
        <v>8.26</v>
      </c>
      <c r="O90" s="10">
        <f t="shared" si="6"/>
        <v>0.31900000000000001</v>
      </c>
      <c r="P90" s="10">
        <f t="shared" si="40"/>
        <v>14.716956748089393</v>
      </c>
      <c r="Q90" s="42">
        <f t="shared" si="41"/>
        <v>8.4483342254815325E-2</v>
      </c>
      <c r="R90" s="4">
        <f t="shared" si="42"/>
        <v>624011.91527170106</v>
      </c>
      <c r="S90">
        <f t="shared" si="9"/>
        <v>6.2401191527170104E-4</v>
      </c>
      <c r="T90" s="41">
        <f t="shared" si="10"/>
        <v>2.0083861999694013E-4</v>
      </c>
      <c r="U90" s="42">
        <f t="shared" si="43"/>
        <v>1.1080329974713485</v>
      </c>
      <c r="V90" s="42">
        <f t="shared" si="44"/>
        <v>1.0230984333785504</v>
      </c>
      <c r="W90" s="42">
        <f t="shared" si="45"/>
        <v>1.0090640455283357</v>
      </c>
      <c r="X90" s="42">
        <f t="shared" si="46"/>
        <v>1.4034387850214713E-2</v>
      </c>
      <c r="Y90" s="42">
        <f t="shared" si="29"/>
        <v>3.8609663839103718E-3</v>
      </c>
      <c r="Z90" s="10">
        <f t="shared" si="47"/>
        <v>19.22422283109292</v>
      </c>
      <c r="AA90">
        <f t="shared" si="14"/>
        <v>6119926.474742</v>
      </c>
      <c r="AB90" s="10">
        <f t="shared" si="15"/>
        <v>6.1199264747419999</v>
      </c>
      <c r="AC90" s="10">
        <f t="shared" si="16"/>
        <v>6.0189264747419999</v>
      </c>
      <c r="AD90" s="3">
        <f t="shared" si="17"/>
        <v>872.94075050645392</v>
      </c>
      <c r="AI90" s="94">
        <f t="shared" si="28"/>
        <v>1.0090640455283357</v>
      </c>
    </row>
    <row r="91" spans="2:35">
      <c r="B91" s="39">
        <f t="shared" si="30"/>
        <v>63</v>
      </c>
      <c r="C91" s="42">
        <f t="shared" si="31"/>
        <v>1.1859712230214563</v>
      </c>
      <c r="D91" s="10">
        <f t="shared" si="32"/>
        <v>14.514028776978529</v>
      </c>
      <c r="E91" s="40">
        <f t="shared" si="33"/>
        <v>18.571942446042943</v>
      </c>
      <c r="F91" s="40">
        <f t="shared" si="34"/>
        <v>47.6</v>
      </c>
      <c r="G91" s="3">
        <f t="shared" si="35"/>
        <v>413.14028776978483</v>
      </c>
      <c r="H91" s="3">
        <f t="shared" si="36"/>
        <v>147.82900988183601</v>
      </c>
      <c r="I91">
        <f t="shared" si="1"/>
        <v>1.4782900988183603E-4</v>
      </c>
      <c r="J91" s="4">
        <f t="shared" si="37"/>
        <v>300.93084039329688</v>
      </c>
      <c r="K91" s="40">
        <f t="shared" si="38"/>
        <v>2.0356683754686551</v>
      </c>
      <c r="L91" s="40">
        <f t="shared" si="4"/>
        <v>3.9643316245313449</v>
      </c>
      <c r="M91" s="10">
        <f t="shared" si="39"/>
        <v>6.1199264747419999</v>
      </c>
      <c r="N91" s="10">
        <f t="shared" si="5"/>
        <v>8.26</v>
      </c>
      <c r="O91" s="10">
        <f t="shared" si="6"/>
        <v>0.31900000000000001</v>
      </c>
      <c r="P91" s="10">
        <f t="shared" si="40"/>
        <v>14.721500788691472</v>
      </c>
      <c r="Q91" s="42">
        <f t="shared" si="41"/>
        <v>8.576208008991569E-2</v>
      </c>
      <c r="R91" s="4">
        <f t="shared" si="42"/>
        <v>623274.39794579893</v>
      </c>
      <c r="S91">
        <f t="shared" si="9"/>
        <v>6.2327439794579898E-4</v>
      </c>
      <c r="T91" s="41">
        <f t="shared" si="10"/>
        <v>2.0157613732284219E-4</v>
      </c>
      <c r="U91" s="42">
        <f t="shared" si="43"/>
        <v>1.1067234174564373</v>
      </c>
      <c r="V91" s="42">
        <f t="shared" si="44"/>
        <v>1.0241192361438411</v>
      </c>
      <c r="W91" s="42">
        <f t="shared" si="45"/>
        <v>1.0100574579487718</v>
      </c>
      <c r="X91" s="42">
        <f t="shared" si="46"/>
        <v>1.4061778195069374E-2</v>
      </c>
      <c r="Y91" s="42">
        <f t="shared" si="29"/>
        <v>3.8789477117171962E-3</v>
      </c>
      <c r="Z91" s="10">
        <f t="shared" si="47"/>
        <v>19.243089798395705</v>
      </c>
      <c r="AA91">
        <f t="shared" si="14"/>
        <v>6125833.5478130188</v>
      </c>
      <c r="AB91" s="10">
        <f t="shared" si="15"/>
        <v>6.125833547813019</v>
      </c>
      <c r="AC91" s="10">
        <f t="shared" si="16"/>
        <v>6.0248335478130191</v>
      </c>
      <c r="AD91" s="3">
        <f t="shared" si="17"/>
        <v>873.79746886338194</v>
      </c>
      <c r="AI91" s="94">
        <f t="shared" si="28"/>
        <v>1.0100574579487718</v>
      </c>
    </row>
    <row r="92" spans="2:35">
      <c r="B92" s="39">
        <f t="shared" si="30"/>
        <v>64</v>
      </c>
      <c r="C92" s="42">
        <f t="shared" si="31"/>
        <v>1.2047961630694159</v>
      </c>
      <c r="D92" s="10">
        <f t="shared" si="32"/>
        <v>14.495203836930569</v>
      </c>
      <c r="E92" s="40">
        <f t="shared" si="33"/>
        <v>18.609592326138863</v>
      </c>
      <c r="F92" s="40">
        <f t="shared" si="34"/>
        <v>47.6</v>
      </c>
      <c r="G92" s="3">
        <f t="shared" si="35"/>
        <v>412.95203836930523</v>
      </c>
      <c r="H92" s="3">
        <f t="shared" si="36"/>
        <v>147.82900988183601</v>
      </c>
      <c r="I92">
        <f t="shared" ref="I92:I155" si="48">H92/1000^2</f>
        <v>1.4782900988183603E-4</v>
      </c>
      <c r="J92" s="4">
        <f t="shared" si="37"/>
        <v>302.03030383027817</v>
      </c>
      <c r="K92" s="40">
        <f t="shared" si="38"/>
        <v>2.0431057751905373</v>
      </c>
      <c r="L92" s="40">
        <f t="shared" ref="L92:L155" si="49">IF((gstar-K92)&lt;0,0,gstar-K92)</f>
        <v>3.9568942248094627</v>
      </c>
      <c r="M92" s="10">
        <f t="shared" si="39"/>
        <v>6.125833547813019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14.726032124289436</v>
      </c>
      <c r="Q92" s="42">
        <f t="shared" si="41"/>
        <v>8.7040424445616868E-2</v>
      </c>
      <c r="R92" s="4">
        <f t="shared" si="42"/>
        <v>622536.37423892727</v>
      </c>
      <c r="S92">
        <f t="shared" ref="S92:S155" si="52">R92/1000^3</f>
        <v>6.2253637423892731E-4</v>
      </c>
      <c r="T92" s="41">
        <f t="shared" ref="T92:T155" si="53">(vc/1000^3-S92)</f>
        <v>2.0231416102971386E-4</v>
      </c>
      <c r="U92" s="42">
        <f t="shared" si="43"/>
        <v>1.1054129382810935</v>
      </c>
      <c r="V92" s="42">
        <f t="shared" si="44"/>
        <v>1.0251378429444913</v>
      </c>
      <c r="W92" s="42">
        <f t="shared" si="45"/>
        <v>1.0110487448892369</v>
      </c>
      <c r="X92" s="42">
        <f t="shared" si="46"/>
        <v>1.4089098055254379E-2</v>
      </c>
      <c r="Y92" s="42">
        <f t="shared" si="29"/>
        <v>3.8969584306930509E-3</v>
      </c>
      <c r="Z92" s="10">
        <f t="shared" si="47"/>
        <v>19.2619162734768</v>
      </c>
      <c r="AA92">
        <f t="shared" ref="AA92:AA155" si="54">Z92*rat*to+patm*1000000</f>
        <v>6131727.9431437058</v>
      </c>
      <c r="AB92" s="10">
        <f t="shared" ref="AB92:AB155" si="55">AA92/1000000</f>
        <v>6.131727943143706</v>
      </c>
      <c r="AC92" s="10">
        <f t="shared" ref="AC92:AC155" si="56">AB92-patm</f>
        <v>6.030727943143706</v>
      </c>
      <c r="AD92" s="3">
        <f t="shared" ref="AD92:AD155" si="57">AC92*1000000/6895</f>
        <v>874.6523485342575</v>
      </c>
      <c r="AI92" s="94">
        <f t="shared" si="28"/>
        <v>1.0110487448892369</v>
      </c>
    </row>
    <row r="93" spans="2:35">
      <c r="B93" s="39">
        <f t="shared" si="30"/>
        <v>65</v>
      </c>
      <c r="C93" s="42">
        <f t="shared" si="31"/>
        <v>1.2236211031173756</v>
      </c>
      <c r="D93" s="10">
        <f t="shared" si="32"/>
        <v>14.476378896882609</v>
      </c>
      <c r="E93" s="40">
        <f t="shared" si="33"/>
        <v>18.647242206234782</v>
      </c>
      <c r="F93" s="40">
        <f t="shared" si="34"/>
        <v>47.6</v>
      </c>
      <c r="G93" s="3">
        <f t="shared" si="35"/>
        <v>412.76378896882562</v>
      </c>
      <c r="H93" s="3">
        <f t="shared" si="36"/>
        <v>147.82900988183601</v>
      </c>
      <c r="I93">
        <f t="shared" si="48"/>
        <v>1.4782900988183603E-4</v>
      </c>
      <c r="J93" s="4">
        <f t="shared" si="37"/>
        <v>303.13199389221313</v>
      </c>
      <c r="K93" s="40">
        <f t="shared" si="38"/>
        <v>2.0505582370775213</v>
      </c>
      <c r="L93" s="40">
        <f t="shared" si="49"/>
        <v>3.9494417629224787</v>
      </c>
      <c r="M93" s="10">
        <f t="shared" si="39"/>
        <v>6.131727943143706</v>
      </c>
      <c r="N93" s="10">
        <f t="shared" si="50"/>
        <v>8.26</v>
      </c>
      <c r="O93" s="10">
        <f t="shared" si="51"/>
        <v>0.31900000000000001</v>
      </c>
      <c r="P93" s="10">
        <f t="shared" si="40"/>
        <v>14.730550769651718</v>
      </c>
      <c r="Q93" s="42">
        <f t="shared" si="41"/>
        <v>8.8318376664942105E-2</v>
      </c>
      <c r="R93" s="4">
        <f t="shared" si="42"/>
        <v>621797.84540856897</v>
      </c>
      <c r="S93">
        <f t="shared" si="52"/>
        <v>6.2179784540856899E-4</v>
      </c>
      <c r="T93" s="41">
        <f t="shared" si="53"/>
        <v>2.0305268986007218E-4</v>
      </c>
      <c r="U93" s="42">
        <f t="shared" si="43"/>
        <v>1.1041015621781796</v>
      </c>
      <c r="V93" s="42">
        <f t="shared" si="44"/>
        <v>1.0261542513744344</v>
      </c>
      <c r="W93" s="42">
        <f t="shared" si="45"/>
        <v>1.0120379043330088</v>
      </c>
      <c r="X93" s="42">
        <f t="shared" si="46"/>
        <v>1.4116347041425614E-2</v>
      </c>
      <c r="Y93" s="42">
        <f t="shared" si="29"/>
        <v>3.9149984477234064E-3</v>
      </c>
      <c r="Z93" s="10">
        <f t="shared" si="47"/>
        <v>19.280702217839679</v>
      </c>
      <c r="AA93">
        <f t="shared" si="54"/>
        <v>6137609.6486811535</v>
      </c>
      <c r="AB93" s="10">
        <f t="shared" si="55"/>
        <v>6.1376096486811536</v>
      </c>
      <c r="AC93" s="10">
        <f t="shared" si="56"/>
        <v>6.0366096486811536</v>
      </c>
      <c r="AD93" s="3">
        <f t="shared" si="57"/>
        <v>875.50538777101576</v>
      </c>
      <c r="AI93" s="94">
        <f t="shared" ref="AI93:AI156" si="58">($M93-patm)*1000000*$I93/SQRT(rat*to)*SQRT(k)*(2/(k+1))^((k+1)/2/(k-1))</f>
        <v>1.0120379043330088</v>
      </c>
    </row>
    <row r="94" spans="2:35">
      <c r="B94" s="39">
        <f t="shared" si="30"/>
        <v>66</v>
      </c>
      <c r="C94" s="42">
        <f t="shared" si="31"/>
        <v>1.2424460431653352</v>
      </c>
      <c r="D94" s="10">
        <f t="shared" si="32"/>
        <v>14.45755395683465</v>
      </c>
      <c r="E94" s="40">
        <f t="shared" si="33"/>
        <v>18.684892086330702</v>
      </c>
      <c r="F94" s="40">
        <f t="shared" si="34"/>
        <v>47.6</v>
      </c>
      <c r="G94" s="3">
        <f t="shared" si="35"/>
        <v>412.57553956834602</v>
      </c>
      <c r="H94" s="3">
        <f t="shared" si="36"/>
        <v>147.82900988183601</v>
      </c>
      <c r="I94">
        <f t="shared" si="48"/>
        <v>1.4782900988183603E-4</v>
      </c>
      <c r="J94" s="4">
        <f t="shared" si="37"/>
        <v>304.23591057910198</v>
      </c>
      <c r="K94" s="40">
        <f t="shared" si="38"/>
        <v>2.0580257611296084</v>
      </c>
      <c r="L94" s="40">
        <f t="shared" si="49"/>
        <v>3.9419742388703916</v>
      </c>
      <c r="M94" s="10">
        <f t="shared" si="39"/>
        <v>6.1376096486811536</v>
      </c>
      <c r="N94" s="10">
        <f t="shared" si="50"/>
        <v>8.26</v>
      </c>
      <c r="O94" s="10">
        <f t="shared" si="51"/>
        <v>0.31900000000000001</v>
      </c>
      <c r="P94" s="10">
        <f t="shared" si="40"/>
        <v>14.735056739428451</v>
      </c>
      <c r="Q94" s="42">
        <f t="shared" si="41"/>
        <v>8.9595938087395771E-2</v>
      </c>
      <c r="R94" s="4">
        <f t="shared" si="42"/>
        <v>621058.81271220616</v>
      </c>
      <c r="S94">
        <f t="shared" si="52"/>
        <v>6.210588127122062E-4</v>
      </c>
      <c r="T94" s="41">
        <f t="shared" si="53"/>
        <v>2.0379172255643497E-4</v>
      </c>
      <c r="U94" s="42">
        <f t="shared" si="43"/>
        <v>1.1027892913805561</v>
      </c>
      <c r="V94" s="42">
        <f t="shared" si="44"/>
        <v>1.0271684590343124</v>
      </c>
      <c r="W94" s="42">
        <f t="shared" si="45"/>
        <v>1.0130249342574458</v>
      </c>
      <c r="X94" s="42">
        <f t="shared" si="46"/>
        <v>1.4143524776866645E-2</v>
      </c>
      <c r="Y94" s="42">
        <f t="shared" ref="Y94:Y157" si="59">IF((X94*(Q94-Q93)+Y93)&lt;0,0,X94*(Q94-Q93)+Y93)</f>
        <v>3.9330676693558487E-3</v>
      </c>
      <c r="Z94" s="10">
        <f t="shared" si="47"/>
        <v>19.299447592954543</v>
      </c>
      <c r="AA94">
        <f t="shared" si="54"/>
        <v>6143478.6523620375</v>
      </c>
      <c r="AB94" s="10">
        <f t="shared" si="55"/>
        <v>6.1434786523620373</v>
      </c>
      <c r="AC94" s="10">
        <f t="shared" si="56"/>
        <v>6.0424786523620373</v>
      </c>
      <c r="AD94" s="3">
        <f t="shared" si="57"/>
        <v>876.35658482408087</v>
      </c>
      <c r="AI94" s="94">
        <f t="shared" si="58"/>
        <v>1.0130249342574458</v>
      </c>
    </row>
    <row r="95" spans="2:35">
      <c r="B95" s="39">
        <f t="shared" si="30"/>
        <v>67</v>
      </c>
      <c r="C95" s="42">
        <f t="shared" si="31"/>
        <v>1.2612709832132949</v>
      </c>
      <c r="D95" s="10">
        <f t="shared" si="32"/>
        <v>14.43872901678669</v>
      </c>
      <c r="E95" s="40">
        <f t="shared" si="33"/>
        <v>18.722541966426622</v>
      </c>
      <c r="F95" s="40">
        <f t="shared" si="34"/>
        <v>47.6</v>
      </c>
      <c r="G95" s="3">
        <f t="shared" si="35"/>
        <v>412.38729016786641</v>
      </c>
      <c r="H95" s="3">
        <f t="shared" si="36"/>
        <v>147.82900988183601</v>
      </c>
      <c r="I95">
        <f t="shared" si="48"/>
        <v>1.4782900988183603E-4</v>
      </c>
      <c r="J95" s="4">
        <f t="shared" si="37"/>
        <v>305.3420538909445</v>
      </c>
      <c r="K95" s="40">
        <f t="shared" si="38"/>
        <v>2.0655083473467974</v>
      </c>
      <c r="L95" s="40">
        <f t="shared" si="49"/>
        <v>3.9344916526532026</v>
      </c>
      <c r="M95" s="10">
        <f t="shared" si="39"/>
        <v>6.1434786523620373</v>
      </c>
      <c r="N95" s="10">
        <f t="shared" si="50"/>
        <v>8.26</v>
      </c>
      <c r="O95" s="10">
        <f t="shared" si="51"/>
        <v>0.31900000000000001</v>
      </c>
      <c r="P95" s="10">
        <f t="shared" si="40"/>
        <v>14.739550048170987</v>
      </c>
      <c r="Q95" s="42">
        <f t="shared" si="41"/>
        <v>9.0873110048984629E-2</v>
      </c>
      <c r="R95" s="4">
        <f t="shared" si="42"/>
        <v>620319.2774073215</v>
      </c>
      <c r="S95">
        <f t="shared" si="52"/>
        <v>6.2031927740732154E-4</v>
      </c>
      <c r="T95" s="41">
        <f t="shared" si="53"/>
        <v>2.0453125786131963E-4</v>
      </c>
      <c r="U95" s="42">
        <f t="shared" si="43"/>
        <v>1.1014761281210845</v>
      </c>
      <c r="V95" s="42">
        <f t="shared" si="44"/>
        <v>1.0281804635281724</v>
      </c>
      <c r="W95" s="42">
        <f t="shared" si="45"/>
        <v>1.014009832638159</v>
      </c>
      <c r="X95" s="42">
        <f t="shared" si="46"/>
        <v>1.4170630890013358E-2</v>
      </c>
      <c r="Y95" s="42">
        <f t="shared" si="59"/>
        <v>3.951166001806599E-3</v>
      </c>
      <c r="Z95" s="10">
        <f t="shared" si="47"/>
        <v>19.318152360289339</v>
      </c>
      <c r="AA95">
        <f t="shared" si="54"/>
        <v>6149334.942122329</v>
      </c>
      <c r="AB95" s="10">
        <f t="shared" si="55"/>
        <v>6.1493349421223291</v>
      </c>
      <c r="AC95" s="10">
        <f t="shared" si="56"/>
        <v>6.0483349421223291</v>
      </c>
      <c r="AD95" s="3">
        <f t="shared" si="57"/>
        <v>877.2059379437751</v>
      </c>
      <c r="AI95" s="94">
        <f t="shared" si="58"/>
        <v>1.014009832638159</v>
      </c>
    </row>
    <row r="96" spans="2:35">
      <c r="B96" s="39">
        <f t="shared" si="30"/>
        <v>68</v>
      </c>
      <c r="C96" s="42">
        <f t="shared" si="31"/>
        <v>1.2800959232612545</v>
      </c>
      <c r="D96" s="10">
        <f t="shared" si="32"/>
        <v>14.41990407673873</v>
      </c>
      <c r="E96" s="40">
        <f t="shared" si="33"/>
        <v>18.760191846522542</v>
      </c>
      <c r="F96" s="40">
        <f t="shared" si="34"/>
        <v>47.6</v>
      </c>
      <c r="G96" s="3">
        <f t="shared" si="35"/>
        <v>412.1990407673868</v>
      </c>
      <c r="H96" s="3">
        <f t="shared" si="36"/>
        <v>147.82900988183601</v>
      </c>
      <c r="I96">
        <f t="shared" si="48"/>
        <v>1.4782900988183603E-4</v>
      </c>
      <c r="J96" s="4">
        <f t="shared" si="37"/>
        <v>306.45042382774113</v>
      </c>
      <c r="K96" s="40">
        <f t="shared" si="38"/>
        <v>2.0730059957290914</v>
      </c>
      <c r="L96" s="40">
        <f t="shared" si="49"/>
        <v>3.9269940042709086</v>
      </c>
      <c r="M96" s="10">
        <f t="shared" si="39"/>
        <v>6.1493349421223291</v>
      </c>
      <c r="N96" s="10">
        <f t="shared" si="50"/>
        <v>8.26</v>
      </c>
      <c r="O96" s="10">
        <f t="shared" si="51"/>
        <v>0.31900000000000001</v>
      </c>
      <c r="P96" s="10">
        <f t="shared" si="40"/>
        <v>14.744030710339752</v>
      </c>
      <c r="Q96" s="42">
        <f t="shared" si="41"/>
        <v>9.2149893882238446E-2</v>
      </c>
      <c r="R96" s="4">
        <f t="shared" si="42"/>
        <v>619579.24075139721</v>
      </c>
      <c r="S96">
        <f t="shared" si="52"/>
        <v>6.1957924075139721E-4</v>
      </c>
      <c r="T96" s="41">
        <f t="shared" si="53"/>
        <v>2.0527129451724396E-4</v>
      </c>
      <c r="U96" s="42">
        <f t="shared" si="43"/>
        <v>1.1001620746326259</v>
      </c>
      <c r="V96" s="42">
        <f t="shared" si="44"/>
        <v>1.0291902624658023</v>
      </c>
      <c r="W96" s="42">
        <f t="shared" si="45"/>
        <v>1.0149925974506411</v>
      </c>
      <c r="X96" s="42">
        <f t="shared" si="46"/>
        <v>1.4197665015161176E-2</v>
      </c>
      <c r="Y96" s="42">
        <f t="shared" si="59"/>
        <v>3.9692933509679097E-3</v>
      </c>
      <c r="Z96" s="10">
        <f t="shared" si="47"/>
        <v>19.336816481344236</v>
      </c>
      <c r="AA96">
        <f t="shared" si="54"/>
        <v>6155178.5059080869</v>
      </c>
      <c r="AB96" s="10">
        <f t="shared" si="55"/>
        <v>6.1551785059080872</v>
      </c>
      <c r="AC96" s="10">
        <f t="shared" si="56"/>
        <v>6.0541785059080873</v>
      </c>
      <c r="AD96" s="3">
        <f t="shared" si="57"/>
        <v>878.05344538188353</v>
      </c>
      <c r="AI96" s="94">
        <f t="shared" si="58"/>
        <v>1.0149925974506411</v>
      </c>
    </row>
    <row r="97" spans="2:35">
      <c r="B97" s="39">
        <f t="shared" si="30"/>
        <v>69</v>
      </c>
      <c r="C97" s="42">
        <f t="shared" si="31"/>
        <v>1.2989208633092142</v>
      </c>
      <c r="D97" s="10">
        <f t="shared" si="32"/>
        <v>14.40107913669077</v>
      </c>
      <c r="E97" s="40">
        <f t="shared" si="33"/>
        <v>18.797841726618461</v>
      </c>
      <c r="F97" s="40">
        <f t="shared" si="34"/>
        <v>47.6</v>
      </c>
      <c r="G97" s="3">
        <f t="shared" si="35"/>
        <v>412.0107913669072</v>
      </c>
      <c r="H97" s="3">
        <f t="shared" si="36"/>
        <v>147.82900988183601</v>
      </c>
      <c r="I97">
        <f t="shared" si="48"/>
        <v>1.4782900988183603E-4</v>
      </c>
      <c r="J97" s="4">
        <f t="shared" si="37"/>
        <v>307.5610203894912</v>
      </c>
      <c r="K97" s="40">
        <f t="shared" si="38"/>
        <v>2.0805187062764849</v>
      </c>
      <c r="L97" s="40">
        <f t="shared" si="49"/>
        <v>3.9194812937235151</v>
      </c>
      <c r="M97" s="10">
        <f t="shared" si="39"/>
        <v>6.1551785059080872</v>
      </c>
      <c r="N97" s="10">
        <f t="shared" si="50"/>
        <v>8.26</v>
      </c>
      <c r="O97" s="10">
        <f t="shared" si="51"/>
        <v>0.31900000000000001</v>
      </c>
      <c r="P97" s="10">
        <f t="shared" si="40"/>
        <v>14.748498740312915</v>
      </c>
      <c r="Q97" s="42">
        <f t="shared" si="41"/>
        <v>9.3426290916229726E-2</v>
      </c>
      <c r="R97" s="4">
        <f t="shared" si="42"/>
        <v>618838.70400191599</v>
      </c>
      <c r="S97">
        <f t="shared" si="52"/>
        <v>6.1883870400191603E-4</v>
      </c>
      <c r="T97" s="41">
        <f t="shared" si="53"/>
        <v>2.0601183126672514E-4</v>
      </c>
      <c r="U97" s="42">
        <f t="shared" si="43"/>
        <v>1.0988471331480423</v>
      </c>
      <c r="V97" s="42">
        <f t="shared" si="44"/>
        <v>1.0301978534624576</v>
      </c>
      <c r="W97" s="42">
        <f t="shared" si="45"/>
        <v>1.0159732266720765</v>
      </c>
      <c r="X97" s="42">
        <f t="shared" si="46"/>
        <v>1.4224626790381167E-2</v>
      </c>
      <c r="Y97" s="42">
        <f t="shared" si="59"/>
        <v>3.9874496224127851E-3</v>
      </c>
      <c r="Z97" s="10">
        <f t="shared" si="47"/>
        <v>19.355439917672509</v>
      </c>
      <c r="AA97">
        <f t="shared" si="54"/>
        <v>6161009.3316819957</v>
      </c>
      <c r="AB97" s="10">
        <f t="shared" si="55"/>
        <v>6.1610093316819956</v>
      </c>
      <c r="AC97" s="10">
        <f t="shared" si="56"/>
        <v>6.0600093316819956</v>
      </c>
      <c r="AD97" s="3">
        <f t="shared" si="57"/>
        <v>878.89910539260268</v>
      </c>
      <c r="AI97" s="94">
        <f t="shared" si="58"/>
        <v>1.0159732266720765</v>
      </c>
    </row>
    <row r="98" spans="2:35">
      <c r="B98" s="39">
        <f t="shared" si="30"/>
        <v>70</v>
      </c>
      <c r="C98" s="42">
        <f t="shared" si="31"/>
        <v>1.3177458033571738</v>
      </c>
      <c r="D98" s="10">
        <f t="shared" si="32"/>
        <v>14.38225419664281</v>
      </c>
      <c r="E98" s="40">
        <f t="shared" si="33"/>
        <v>18.835491606714381</v>
      </c>
      <c r="F98" s="40">
        <f t="shared" si="34"/>
        <v>47.6</v>
      </c>
      <c r="G98" s="3">
        <f t="shared" si="35"/>
        <v>411.82254196642759</v>
      </c>
      <c r="H98" s="3">
        <f t="shared" si="36"/>
        <v>147.82900988183601</v>
      </c>
      <c r="I98">
        <f t="shared" si="48"/>
        <v>1.4782900988183603E-4</v>
      </c>
      <c r="J98" s="4">
        <f t="shared" si="37"/>
        <v>308.67384357619517</v>
      </c>
      <c r="K98" s="40">
        <f t="shared" si="38"/>
        <v>2.0880464789889825</v>
      </c>
      <c r="L98" s="40">
        <f t="shared" si="49"/>
        <v>3.9119535210110175</v>
      </c>
      <c r="M98" s="10">
        <f t="shared" si="39"/>
        <v>6.1610093316819956</v>
      </c>
      <c r="N98" s="10">
        <f t="shared" si="50"/>
        <v>8.26</v>
      </c>
      <c r="O98" s="10">
        <f t="shared" si="51"/>
        <v>0.31900000000000001</v>
      </c>
      <c r="P98" s="10">
        <f t="shared" si="40"/>
        <v>14.752954152391755</v>
      </c>
      <c r="Q98" s="42">
        <f t="shared" si="41"/>
        <v>9.4702302476592892E-2</v>
      </c>
      <c r="R98" s="4">
        <f t="shared" si="42"/>
        <v>618097.66841636016</v>
      </c>
      <c r="S98">
        <f t="shared" si="52"/>
        <v>6.180976684163602E-4</v>
      </c>
      <c r="T98" s="41">
        <f t="shared" si="53"/>
        <v>2.0675286685228097E-4</v>
      </c>
      <c r="U98" s="42">
        <f t="shared" si="43"/>
        <v>1.0975313059001939</v>
      </c>
      <c r="V98" s="42">
        <f t="shared" si="44"/>
        <v>1.0312032341414696</v>
      </c>
      <c r="W98" s="42">
        <f t="shared" si="45"/>
        <v>1.016951718282441</v>
      </c>
      <c r="X98" s="42">
        <f t="shared" si="46"/>
        <v>1.4251515859028618E-2</v>
      </c>
      <c r="Y98" s="42">
        <f t="shared" si="59"/>
        <v>4.0056347214016044E-3</v>
      </c>
      <c r="Z98" s="10">
        <f t="shared" si="47"/>
        <v>19.374022630909955</v>
      </c>
      <c r="AA98">
        <f t="shared" si="54"/>
        <v>6166827.4074325804</v>
      </c>
      <c r="AB98" s="10">
        <f t="shared" si="55"/>
        <v>6.1668274074325806</v>
      </c>
      <c r="AC98" s="10">
        <f t="shared" si="56"/>
        <v>6.0658274074325806</v>
      </c>
      <c r="AD98" s="3">
        <f t="shared" si="57"/>
        <v>879.74291623387683</v>
      </c>
      <c r="AI98" s="94">
        <f t="shared" si="58"/>
        <v>1.016951718282441</v>
      </c>
    </row>
    <row r="99" spans="2:35">
      <c r="B99" s="39">
        <f t="shared" si="30"/>
        <v>71</v>
      </c>
      <c r="C99" s="42">
        <f t="shared" si="31"/>
        <v>1.3365707434051335</v>
      </c>
      <c r="D99" s="10">
        <f t="shared" si="32"/>
        <v>14.36342925659485</v>
      </c>
      <c r="E99" s="40">
        <f t="shared" si="33"/>
        <v>18.873141486810301</v>
      </c>
      <c r="F99" s="40">
        <f t="shared" si="34"/>
        <v>47.6</v>
      </c>
      <c r="G99" s="3">
        <f t="shared" si="35"/>
        <v>411.63429256594799</v>
      </c>
      <c r="H99" s="3">
        <f t="shared" si="36"/>
        <v>147.82900988183601</v>
      </c>
      <c r="I99">
        <f t="shared" si="48"/>
        <v>1.4782900988183603E-4</v>
      </c>
      <c r="J99" s="4">
        <f t="shared" si="37"/>
        <v>309.78889338785302</v>
      </c>
      <c r="K99" s="40">
        <f t="shared" si="38"/>
        <v>2.0955893138665829</v>
      </c>
      <c r="L99" s="40">
        <f t="shared" si="49"/>
        <v>3.9044106861334171</v>
      </c>
      <c r="M99" s="10">
        <f t="shared" si="39"/>
        <v>6.1668274074325806</v>
      </c>
      <c r="N99" s="10">
        <f t="shared" si="50"/>
        <v>8.26</v>
      </c>
      <c r="O99" s="10">
        <f t="shared" si="51"/>
        <v>0.31900000000000001</v>
      </c>
      <c r="P99" s="10">
        <f t="shared" si="40"/>
        <v>14.757396960808055</v>
      </c>
      <c r="Q99" s="42">
        <f t="shared" si="41"/>
        <v>9.5977929885542712E-2</v>
      </c>
      <c r="R99" s="4">
        <f t="shared" si="42"/>
        <v>617356.13525221194</v>
      </c>
      <c r="S99">
        <f t="shared" si="52"/>
        <v>6.1735613525221199E-4</v>
      </c>
      <c r="T99" s="41">
        <f t="shared" si="53"/>
        <v>2.0749440001642918E-4</v>
      </c>
      <c r="U99" s="42">
        <f t="shared" si="43"/>
        <v>1.0962145951219426</v>
      </c>
      <c r="V99" s="42">
        <f t="shared" si="44"/>
        <v>1.0322064021305739</v>
      </c>
      <c r="W99" s="42">
        <f t="shared" si="45"/>
        <v>1.0179280702660465</v>
      </c>
      <c r="X99" s="42">
        <f t="shared" si="46"/>
        <v>1.4278331864527427E-2</v>
      </c>
      <c r="Y99" s="42">
        <f t="shared" si="59"/>
        <v>4.0238485528820769E-3</v>
      </c>
      <c r="Z99" s="10">
        <f t="shared" si="47"/>
        <v>19.392564582771744</v>
      </c>
      <c r="AA99">
        <f t="shared" si="54"/>
        <v>6172632.7211732119</v>
      </c>
      <c r="AB99" s="10">
        <f t="shared" si="55"/>
        <v>6.1726327211732119</v>
      </c>
      <c r="AC99" s="10">
        <f t="shared" si="56"/>
        <v>6.071632721173212</v>
      </c>
      <c r="AD99" s="3">
        <f t="shared" si="57"/>
        <v>880.58487616725336</v>
      </c>
      <c r="AI99" s="94">
        <f t="shared" si="58"/>
        <v>1.0179280702660465</v>
      </c>
    </row>
    <row r="100" spans="2:35">
      <c r="B100" s="39">
        <f t="shared" si="30"/>
        <v>72</v>
      </c>
      <c r="C100" s="42">
        <f t="shared" si="31"/>
        <v>1.3553956834530931</v>
      </c>
      <c r="D100" s="10">
        <f t="shared" si="32"/>
        <v>14.34460431654689</v>
      </c>
      <c r="E100" s="40">
        <f t="shared" si="33"/>
        <v>18.910791366906221</v>
      </c>
      <c r="F100" s="40">
        <f t="shared" si="34"/>
        <v>47.6</v>
      </c>
      <c r="G100" s="3">
        <f t="shared" si="35"/>
        <v>411.44604316546838</v>
      </c>
      <c r="H100" s="3">
        <f t="shared" si="36"/>
        <v>147.82900988183601</v>
      </c>
      <c r="I100">
        <f t="shared" si="48"/>
        <v>1.4782900988183603E-4</v>
      </c>
      <c r="J100" s="4">
        <f t="shared" si="37"/>
        <v>310.90616982446454</v>
      </c>
      <c r="K100" s="40">
        <f t="shared" si="38"/>
        <v>2.103147210909285</v>
      </c>
      <c r="L100" s="40">
        <f t="shared" si="49"/>
        <v>3.896852789090715</v>
      </c>
      <c r="M100" s="10">
        <f t="shared" si="39"/>
        <v>6.1726327211732119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14.761827179723685</v>
      </c>
      <c r="Q100" s="42">
        <f t="shared" si="41"/>
        <v>9.7253174461892772E-2</v>
      </c>
      <c r="R100" s="4">
        <f t="shared" si="42"/>
        <v>616614.10576695413</v>
      </c>
      <c r="S100">
        <f t="shared" si="52"/>
        <v>6.1661410576695414E-4</v>
      </c>
      <c r="T100" s="41">
        <f t="shared" si="53"/>
        <v>2.0823642950168703E-4</v>
      </c>
      <c r="U100" s="42">
        <f t="shared" si="43"/>
        <v>1.0948970030461498</v>
      </c>
      <c r="V100" s="42">
        <f t="shared" si="44"/>
        <v>1.0332073550659557</v>
      </c>
      <c r="W100" s="42">
        <f t="shared" si="45"/>
        <v>1.0189022806113737</v>
      </c>
      <c r="X100" s="42">
        <f t="shared" si="46"/>
        <v>1.4305074454582067E-2</v>
      </c>
      <c r="Y100" s="42">
        <f t="shared" si="59"/>
        <v>4.0420910214945668E-3</v>
      </c>
      <c r="Z100" s="10">
        <f t="shared" si="47"/>
        <v>19.411065735075042</v>
      </c>
      <c r="AA100">
        <f t="shared" si="54"/>
        <v>6178425.2609491991</v>
      </c>
      <c r="AB100" s="10">
        <f t="shared" si="55"/>
        <v>6.178425260949199</v>
      </c>
      <c r="AC100" s="10">
        <f t="shared" si="56"/>
        <v>6.077425260949199</v>
      </c>
      <c r="AD100" s="3">
        <f t="shared" si="57"/>
        <v>881.42498345891215</v>
      </c>
      <c r="AI100" s="94">
        <f t="shared" si="58"/>
        <v>1.0189022806113737</v>
      </c>
    </row>
    <row r="101" spans="2:35">
      <c r="B101" s="39">
        <f t="shared" si="30"/>
        <v>73</v>
      </c>
      <c r="C101" s="42">
        <f t="shared" si="31"/>
        <v>1.3742206235010528</v>
      </c>
      <c r="D101" s="10">
        <f t="shared" si="32"/>
        <v>14.325779376498931</v>
      </c>
      <c r="E101" s="40">
        <f t="shared" si="33"/>
        <v>18.94844124700214</v>
      </c>
      <c r="F101" s="40">
        <f t="shared" si="34"/>
        <v>47.6</v>
      </c>
      <c r="G101" s="3">
        <f t="shared" si="35"/>
        <v>411.25779376498878</v>
      </c>
      <c r="H101" s="3">
        <f t="shared" si="36"/>
        <v>147.82900988183601</v>
      </c>
      <c r="I101">
        <f t="shared" si="48"/>
        <v>1.4782900988183603E-4</v>
      </c>
      <c r="J101" s="4">
        <f t="shared" si="37"/>
        <v>312.02567288603018</v>
      </c>
      <c r="K101" s="40">
        <f t="shared" si="38"/>
        <v>2.1107201701170921</v>
      </c>
      <c r="L101" s="40">
        <f t="shared" si="49"/>
        <v>3.8892798298829079</v>
      </c>
      <c r="M101" s="10">
        <f t="shared" si="39"/>
        <v>6.178425260949199</v>
      </c>
      <c r="N101" s="10">
        <f t="shared" si="50"/>
        <v>8.26</v>
      </c>
      <c r="O101" s="10">
        <f t="shared" si="51"/>
        <v>0.31900000000000001</v>
      </c>
      <c r="P101" s="10">
        <f t="shared" si="40"/>
        <v>14.766244823236329</v>
      </c>
      <c r="Q101" s="42">
        <f t="shared" si="41"/>
        <v>9.8528037521073294E-2</v>
      </c>
      <c r="R101" s="4">
        <f t="shared" si="42"/>
        <v>615871.58121806884</v>
      </c>
      <c r="S101">
        <f t="shared" si="52"/>
        <v>6.1587158121806883E-4</v>
      </c>
      <c r="T101" s="41">
        <f t="shared" si="53"/>
        <v>2.0897895405057234E-4</v>
      </c>
      <c r="U101" s="42">
        <f t="shared" si="43"/>
        <v>1.0935785319056761</v>
      </c>
      <c r="V101" s="42">
        <f t="shared" si="44"/>
        <v>1.0342060905907686</v>
      </c>
      <c r="W101" s="42">
        <f t="shared" si="45"/>
        <v>1.0198743473122636</v>
      </c>
      <c r="X101" s="42">
        <f t="shared" si="46"/>
        <v>1.433174327850506E-2</v>
      </c>
      <c r="Y101" s="42">
        <f t="shared" si="59"/>
        <v>4.0603620315739913E-3</v>
      </c>
      <c r="Z101" s="10">
        <f t="shared" si="47"/>
        <v>19.429526049744677</v>
      </c>
      <c r="AA101">
        <f t="shared" si="54"/>
        <v>6184205.0148395579</v>
      </c>
      <c r="AB101" s="10">
        <f t="shared" si="55"/>
        <v>6.1842050148395575</v>
      </c>
      <c r="AC101" s="10">
        <f t="shared" si="56"/>
        <v>6.0832050148395576</v>
      </c>
      <c r="AD101" s="3">
        <f t="shared" si="57"/>
        <v>882.26323637992141</v>
      </c>
      <c r="AI101" s="94">
        <f t="shared" si="58"/>
        <v>1.0198743473122636</v>
      </c>
    </row>
    <row r="102" spans="2:35">
      <c r="B102" s="39">
        <f t="shared" si="30"/>
        <v>74</v>
      </c>
      <c r="C102" s="42">
        <f t="shared" si="31"/>
        <v>1.3930455635490124</v>
      </c>
      <c r="D102" s="10">
        <f t="shared" si="32"/>
        <v>14.306954436450971</v>
      </c>
      <c r="E102" s="40">
        <f t="shared" si="33"/>
        <v>18.98609112709806</v>
      </c>
      <c r="F102" s="40">
        <f t="shared" si="34"/>
        <v>47.6</v>
      </c>
      <c r="G102" s="3">
        <f t="shared" si="35"/>
        <v>411.06954436450917</v>
      </c>
      <c r="H102" s="3">
        <f t="shared" si="36"/>
        <v>147.82900988183601</v>
      </c>
      <c r="I102">
        <f t="shared" si="48"/>
        <v>1.4782900988183603E-4</v>
      </c>
      <c r="J102" s="4">
        <f t="shared" si="37"/>
        <v>313.14740257254925</v>
      </c>
      <c r="K102" s="40">
        <f t="shared" si="38"/>
        <v>2.1183081914899993</v>
      </c>
      <c r="L102" s="40">
        <f t="shared" si="49"/>
        <v>3.8816918085100007</v>
      </c>
      <c r="M102" s="10">
        <f t="shared" si="39"/>
        <v>6.1842050148395575</v>
      </c>
      <c r="N102" s="10">
        <f t="shared" si="50"/>
        <v>8.26</v>
      </c>
      <c r="O102" s="10">
        <f t="shared" si="51"/>
        <v>0.31900000000000001</v>
      </c>
      <c r="P102" s="10">
        <f t="shared" si="40"/>
        <v>14.770649905381172</v>
      </c>
      <c r="Q102" s="42">
        <f t="shared" si="41"/>
        <v>9.9802520375148751E-2</v>
      </c>
      <c r="R102" s="4">
        <f t="shared" si="42"/>
        <v>615128.56286303885</v>
      </c>
      <c r="S102">
        <f t="shared" si="52"/>
        <v>6.1512856286303889E-4</v>
      </c>
      <c r="T102" s="41">
        <f t="shared" si="53"/>
        <v>2.0972197240560228E-4</v>
      </c>
      <c r="U102" s="42">
        <f t="shared" si="43"/>
        <v>1.0922591839333835</v>
      </c>
      <c r="V102" s="42">
        <f t="shared" si="44"/>
        <v>1.0352026063541637</v>
      </c>
      <c r="W102" s="42">
        <f t="shared" si="45"/>
        <v>1.0208442683682133</v>
      </c>
      <c r="X102" s="42">
        <f t="shared" si="46"/>
        <v>1.4358337985950431E-2</v>
      </c>
      <c r="Y102" s="42">
        <f t="shared" si="59"/>
        <v>4.0786614871501058E-3</v>
      </c>
      <c r="Z102" s="10">
        <f t="shared" si="47"/>
        <v>19.447945488811133</v>
      </c>
      <c r="AA102">
        <f t="shared" si="54"/>
        <v>6189971.9709563833</v>
      </c>
      <c r="AB102" s="10">
        <f t="shared" si="55"/>
        <v>6.1899719709563836</v>
      </c>
      <c r="AC102" s="10">
        <f t="shared" si="56"/>
        <v>6.0889719709563837</v>
      </c>
      <c r="AD102" s="3">
        <f t="shared" si="57"/>
        <v>883.0996332061469</v>
      </c>
      <c r="AI102" s="94">
        <f t="shared" si="58"/>
        <v>1.0208442683682133</v>
      </c>
    </row>
    <row r="103" spans="2:35">
      <c r="B103" s="39">
        <f t="shared" si="30"/>
        <v>75</v>
      </c>
      <c r="C103" s="42">
        <f t="shared" si="31"/>
        <v>1.4118705035969721</v>
      </c>
      <c r="D103" s="10">
        <f t="shared" si="32"/>
        <v>14.288129496403011</v>
      </c>
      <c r="E103" s="40">
        <f t="shared" si="33"/>
        <v>19.02374100719398</v>
      </c>
      <c r="F103" s="40">
        <f t="shared" si="34"/>
        <v>47.6</v>
      </c>
      <c r="G103" s="3">
        <f t="shared" si="35"/>
        <v>410.88129496402956</v>
      </c>
      <c r="H103" s="3">
        <f t="shared" si="36"/>
        <v>147.82900988183601</v>
      </c>
      <c r="I103">
        <f t="shared" si="48"/>
        <v>1.4782900988183603E-4</v>
      </c>
      <c r="J103" s="4">
        <f t="shared" si="37"/>
        <v>314.27135888402245</v>
      </c>
      <c r="K103" s="40">
        <f t="shared" si="38"/>
        <v>2.1259112750280109</v>
      </c>
      <c r="L103" s="40">
        <f t="shared" si="49"/>
        <v>3.8740887249719891</v>
      </c>
      <c r="M103" s="10">
        <f t="shared" si="39"/>
        <v>6.1899719709563836</v>
      </c>
      <c r="N103" s="10">
        <f t="shared" si="50"/>
        <v>8.26</v>
      </c>
      <c r="O103" s="10">
        <f t="shared" si="51"/>
        <v>0.31900000000000001</v>
      </c>
      <c r="P103" s="10">
        <f t="shared" si="40"/>
        <v>14.775042440130694</v>
      </c>
      <c r="Q103" s="42">
        <f t="shared" si="41"/>
        <v>0.10107662433283546</v>
      </c>
      <c r="R103" s="4">
        <f t="shared" si="42"/>
        <v>614385.05195934628</v>
      </c>
      <c r="S103">
        <f t="shared" si="52"/>
        <v>6.1438505195934628E-4</v>
      </c>
      <c r="T103" s="41">
        <f t="shared" si="53"/>
        <v>2.1046548330929489E-4</v>
      </c>
      <c r="U103" s="42">
        <f t="shared" si="43"/>
        <v>1.0909389613621328</v>
      </c>
      <c r="V103" s="42">
        <f t="shared" si="44"/>
        <v>1.0361969000141704</v>
      </c>
      <c r="W103" s="42">
        <f t="shared" si="45"/>
        <v>1.0218120417842711</v>
      </c>
      <c r="X103" s="42">
        <f t="shared" si="46"/>
        <v>1.4384858229899322E-2</v>
      </c>
      <c r="Y103" s="42">
        <f t="shared" si="59"/>
        <v>4.0969892919515824E-3</v>
      </c>
      <c r="Z103" s="10">
        <f t="shared" si="47"/>
        <v>19.466324014426384</v>
      </c>
      <c r="AA103">
        <f t="shared" si="54"/>
        <v>6195726.1174498089</v>
      </c>
      <c r="AB103" s="10">
        <f t="shared" si="55"/>
        <v>6.1957261174498086</v>
      </c>
      <c r="AC103" s="10">
        <f t="shared" si="56"/>
        <v>6.0947261174498086</v>
      </c>
      <c r="AD103" s="3">
        <f t="shared" si="57"/>
        <v>883.93417221897153</v>
      </c>
      <c r="AI103" s="94">
        <f t="shared" si="58"/>
        <v>1.0218120417842711</v>
      </c>
    </row>
    <row r="104" spans="2:35">
      <c r="B104" s="39">
        <f t="shared" ref="B104:B167" si="60">1+B103</f>
        <v>76</v>
      </c>
      <c r="C104" s="42">
        <f t="shared" ref="C104:C167" si="61">xincp+C103</f>
        <v>1.4306954436449317</v>
      </c>
      <c r="D104" s="10">
        <f t="shared" ref="D104:D167" si="62">(F104-E104)/2</f>
        <v>14.269304556355051</v>
      </c>
      <c r="E104" s="40">
        <f t="shared" ref="E104:E167" si="63">E103+ci*2*xincp</f>
        <v>19.0613908872899</v>
      </c>
      <c r="F104" s="40">
        <f t="shared" ref="F104:F167" si="64">F103-osi*2*xincp</f>
        <v>47.6</v>
      </c>
      <c r="G104" s="3">
        <f t="shared" ref="G104:G167" si="65">G103-ei*n*2*xincp</f>
        <v>410.69304556354996</v>
      </c>
      <c r="H104" s="3">
        <f t="shared" ref="H104:H167" si="66">PI()/4*(dto+erate*(two-D104)/two)^2</f>
        <v>147.82900988183601</v>
      </c>
      <c r="I104">
        <f t="shared" si="48"/>
        <v>1.4782900988183603E-4</v>
      </c>
      <c r="J104" s="4">
        <f t="shared" ref="J104:J167" si="67">PI()/4*dc^2-PI()/4*(F104^2-E104^2)</f>
        <v>315.39754182044931</v>
      </c>
      <c r="K104" s="40">
        <f t="shared" ref="K104:K167" si="68">J104/H104</f>
        <v>2.1335294207311248</v>
      </c>
      <c r="L104" s="40">
        <f t="shared" si="49"/>
        <v>3.8664705792688752</v>
      </c>
      <c r="M104" s="10">
        <f t="shared" ref="M104:M167" si="69">AB103</f>
        <v>6.1957261174498086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14.779422441398795</v>
      </c>
      <c r="Q104" s="42">
        <f t="shared" ref="Q104:Q167" si="71">xincp/P104+Q103</f>
        <v>0.1023503506995187</v>
      </c>
      <c r="R104" s="4">
        <f t="shared" ref="R104:R167" si="72">PI()/4*(F104^2-E104^2)*G104</f>
        <v>613641.04976447381</v>
      </c>
      <c r="S104">
        <f t="shared" si="52"/>
        <v>6.1364104976447385E-4</v>
      </c>
      <c r="T104" s="41">
        <f t="shared" si="53"/>
        <v>2.1120948550416732E-4</v>
      </c>
      <c r="U104" s="42">
        <f t="shared" ref="U104:U167" si="73">rhopgrain*R104/1000^2</f>
        <v>1.0896178664247855</v>
      </c>
      <c r="V104" s="42">
        <f t="shared" ref="V104:V167" si="74">(U103-U104)/(Q104-Q103)</f>
        <v>1.0371889692346772</v>
      </c>
      <c r="W104" s="42">
        <f t="shared" ref="W104:W167" si="75">IF(V104&lt;AI104,IF(AB103&gt;pbd,AI104,0),AI104)</f>
        <v>1.022777665571869</v>
      </c>
      <c r="X104" s="42">
        <f t="shared" ref="X104:X167" si="76">V104-W104</f>
        <v>1.4411303662808184E-2</v>
      </c>
      <c r="Y104" s="42">
        <f t="shared" si="59"/>
        <v>4.1153453494051796E-3</v>
      </c>
      <c r="Z104" s="10">
        <f t="shared" ref="Z104:Z167" si="77">Y104/T104</f>
        <v>19.484661588856437</v>
      </c>
      <c r="AA104">
        <f t="shared" si="54"/>
        <v>6201467.4425056688</v>
      </c>
      <c r="AB104" s="10">
        <f t="shared" si="55"/>
        <v>6.2014674425056686</v>
      </c>
      <c r="AC104" s="10">
        <f t="shared" si="56"/>
        <v>6.1004674425056686</v>
      </c>
      <c r="AD104" s="3">
        <f t="shared" si="57"/>
        <v>884.76685170495557</v>
      </c>
      <c r="AI104" s="94">
        <f t="shared" si="58"/>
        <v>1.022777665571869</v>
      </c>
    </row>
    <row r="105" spans="2:35">
      <c r="B105" s="39">
        <f t="shared" si="60"/>
        <v>77</v>
      </c>
      <c r="C105" s="42">
        <f t="shared" si="61"/>
        <v>1.4495203836928914</v>
      </c>
      <c r="D105" s="10">
        <f t="shared" si="62"/>
        <v>14.250479616307091</v>
      </c>
      <c r="E105" s="40">
        <f t="shared" si="63"/>
        <v>19.099040767385819</v>
      </c>
      <c r="F105" s="40">
        <f t="shared" si="64"/>
        <v>47.6</v>
      </c>
      <c r="G105" s="3">
        <f t="shared" si="65"/>
        <v>410.50479616307035</v>
      </c>
      <c r="H105" s="3">
        <f t="shared" si="66"/>
        <v>147.82900988183601</v>
      </c>
      <c r="I105">
        <f t="shared" si="48"/>
        <v>1.4782900988183603E-4</v>
      </c>
      <c r="J105" s="4">
        <f t="shared" si="67"/>
        <v>316.52595138182983</v>
      </c>
      <c r="K105" s="40">
        <f t="shared" si="68"/>
        <v>2.1411626285993401</v>
      </c>
      <c r="L105" s="40">
        <f t="shared" si="49"/>
        <v>3.8588373714006599</v>
      </c>
      <c r="M105" s="10">
        <f t="shared" si="69"/>
        <v>6.2014674425056686</v>
      </c>
      <c r="N105" s="10">
        <f t="shared" si="50"/>
        <v>8.26</v>
      </c>
      <c r="O105" s="10">
        <f t="shared" si="51"/>
        <v>0.31900000000000001</v>
      </c>
      <c r="P105" s="10">
        <f t="shared" si="70"/>
        <v>14.783789923039278</v>
      </c>
      <c r="Q105" s="42">
        <f t="shared" si="71"/>
        <v>0.10362370077726991</v>
      </c>
      <c r="R105" s="4">
        <f t="shared" si="72"/>
        <v>612896.55753590376</v>
      </c>
      <c r="S105">
        <f t="shared" si="52"/>
        <v>6.1289655753590376E-4</v>
      </c>
      <c r="T105" s="41">
        <f t="shared" si="53"/>
        <v>2.1195397773273741E-4</v>
      </c>
      <c r="U105" s="42">
        <f t="shared" si="73"/>
        <v>1.0882959013542028</v>
      </c>
      <c r="V105" s="42">
        <f t="shared" si="74"/>
        <v>1.0381788116880852</v>
      </c>
      <c r="W105" s="42">
        <f t="shared" si="75"/>
        <v>1.02374113774843</v>
      </c>
      <c r="X105" s="42">
        <f t="shared" si="76"/>
        <v>1.4437673939655227E-2</v>
      </c>
      <c r="Y105" s="42">
        <f t="shared" si="59"/>
        <v>4.1337295626387863E-3</v>
      </c>
      <c r="Z105" s="10">
        <f t="shared" si="77"/>
        <v>19.502958174492001</v>
      </c>
      <c r="AA105">
        <f t="shared" si="54"/>
        <v>6207195.934348844</v>
      </c>
      <c r="AB105" s="10">
        <f t="shared" si="55"/>
        <v>6.2071959343488441</v>
      </c>
      <c r="AC105" s="10">
        <f t="shared" si="56"/>
        <v>6.1061959343488441</v>
      </c>
      <c r="AD105" s="3">
        <f t="shared" si="57"/>
        <v>885.59766995632253</v>
      </c>
      <c r="AI105" s="94">
        <f t="shared" si="58"/>
        <v>1.02374113774843</v>
      </c>
    </row>
    <row r="106" spans="2:35">
      <c r="B106" s="39">
        <f t="shared" si="60"/>
        <v>78</v>
      </c>
      <c r="C106" s="42">
        <f t="shared" si="61"/>
        <v>1.468345323740851</v>
      </c>
      <c r="D106" s="10">
        <f t="shared" si="62"/>
        <v>14.231654676259131</v>
      </c>
      <c r="E106" s="40">
        <f t="shared" si="63"/>
        <v>19.136690647481739</v>
      </c>
      <c r="F106" s="40">
        <f t="shared" si="64"/>
        <v>47.6</v>
      </c>
      <c r="G106" s="3">
        <f t="shared" si="65"/>
        <v>410.31654676259075</v>
      </c>
      <c r="H106" s="3">
        <f t="shared" si="66"/>
        <v>147.82900988183601</v>
      </c>
      <c r="I106">
        <f t="shared" si="48"/>
        <v>1.4782900988183603E-4</v>
      </c>
      <c r="J106" s="4">
        <f t="shared" si="67"/>
        <v>317.65658756816447</v>
      </c>
      <c r="K106" s="40">
        <f t="shared" si="68"/>
        <v>2.1488108986326604</v>
      </c>
      <c r="L106" s="40">
        <f t="shared" si="49"/>
        <v>3.8511891013673396</v>
      </c>
      <c r="M106" s="10">
        <f t="shared" si="69"/>
        <v>6.2071959343488441</v>
      </c>
      <c r="N106" s="10">
        <f t="shared" si="50"/>
        <v>8.26</v>
      </c>
      <c r="O106" s="10">
        <f t="shared" si="51"/>
        <v>0.31900000000000001</v>
      </c>
      <c r="P106" s="10">
        <f t="shared" si="70"/>
        <v>14.788144898848696</v>
      </c>
      <c r="Q106" s="42">
        <f t="shared" si="71"/>
        <v>0.10489667586486356</v>
      </c>
      <c r="R106" s="4">
        <f t="shared" si="72"/>
        <v>612151.57653111848</v>
      </c>
      <c r="S106">
        <f t="shared" si="52"/>
        <v>6.1215157653111843E-4</v>
      </c>
      <c r="T106" s="41">
        <f t="shared" si="53"/>
        <v>2.1269895873752274E-4</v>
      </c>
      <c r="U106" s="42">
        <f t="shared" si="73"/>
        <v>1.0869730683832459</v>
      </c>
      <c r="V106" s="42">
        <f t="shared" si="74"/>
        <v>1.0391664250535491</v>
      </c>
      <c r="W106" s="42">
        <f t="shared" si="75"/>
        <v>1.024702456337929</v>
      </c>
      <c r="X106" s="42">
        <f t="shared" si="76"/>
        <v>1.4463968715620057E-2</v>
      </c>
      <c r="Y106" s="42">
        <f t="shared" si="59"/>
        <v>4.1521418344815045E-3</v>
      </c>
      <c r="Z106" s="10">
        <f t="shared" si="77"/>
        <v>19.521213733845212</v>
      </c>
      <c r="AA106">
        <f t="shared" si="54"/>
        <v>6212911.5812422279</v>
      </c>
      <c r="AB106" s="10">
        <f t="shared" si="55"/>
        <v>6.2129115812422278</v>
      </c>
      <c r="AC106" s="10">
        <f t="shared" si="56"/>
        <v>6.1119115812422278</v>
      </c>
      <c r="AD106" s="3">
        <f t="shared" si="57"/>
        <v>886.42662527080893</v>
      </c>
      <c r="AI106" s="94">
        <f t="shared" si="58"/>
        <v>1.024702456337929</v>
      </c>
    </row>
    <row r="107" spans="2:35">
      <c r="B107" s="39">
        <f t="shared" si="60"/>
        <v>79</v>
      </c>
      <c r="C107" s="42">
        <f t="shared" si="61"/>
        <v>1.4871702637888107</v>
      </c>
      <c r="D107" s="10">
        <f t="shared" si="62"/>
        <v>14.212829736211171</v>
      </c>
      <c r="E107" s="40">
        <f t="shared" si="63"/>
        <v>19.174340527577659</v>
      </c>
      <c r="F107" s="40">
        <f t="shared" si="64"/>
        <v>47.6</v>
      </c>
      <c r="G107" s="3">
        <f t="shared" si="65"/>
        <v>410.12829736211114</v>
      </c>
      <c r="H107" s="3">
        <f t="shared" si="66"/>
        <v>147.82900988183601</v>
      </c>
      <c r="I107">
        <f t="shared" si="48"/>
        <v>1.4782900988183603E-4</v>
      </c>
      <c r="J107" s="4">
        <f t="shared" si="67"/>
        <v>318.78945037945255</v>
      </c>
      <c r="K107" s="40">
        <f t="shared" si="68"/>
        <v>2.1564742308310807</v>
      </c>
      <c r="L107" s="40">
        <f t="shared" si="49"/>
        <v>3.8435257691689193</v>
      </c>
      <c r="M107" s="10">
        <f t="shared" si="69"/>
        <v>6.2129115812422278</v>
      </c>
      <c r="N107" s="10">
        <f t="shared" si="50"/>
        <v>8.26</v>
      </c>
      <c r="O107" s="10">
        <f t="shared" si="51"/>
        <v>0.31900000000000001</v>
      </c>
      <c r="P107" s="10">
        <f t="shared" si="70"/>
        <v>14.792487382565875</v>
      </c>
      <c r="Q107" s="42">
        <f t="shared" si="71"/>
        <v>0.10616927725779403</v>
      </c>
      <c r="R107" s="4">
        <f t="shared" si="72"/>
        <v>611406.10800760065</v>
      </c>
      <c r="S107">
        <f t="shared" si="52"/>
        <v>6.1140610800760069E-4</v>
      </c>
      <c r="T107" s="41">
        <f t="shared" si="53"/>
        <v>2.1344442726104048E-4</v>
      </c>
      <c r="U107" s="42">
        <f t="shared" si="73"/>
        <v>1.0856493697447762</v>
      </c>
      <c r="V107" s="42">
        <f t="shared" si="74"/>
        <v>1.0401518070175755</v>
      </c>
      <c r="W107" s="42">
        <f t="shared" si="75"/>
        <v>1.0256616193707209</v>
      </c>
      <c r="X107" s="42">
        <f t="shared" si="76"/>
        <v>1.4490187646854613E-2</v>
      </c>
      <c r="Y107" s="42">
        <f t="shared" si="59"/>
        <v>4.1705820674647152E-3</v>
      </c>
      <c r="Z107" s="10">
        <f t="shared" si="77"/>
        <v>19.539428229550978</v>
      </c>
      <c r="AA107">
        <f t="shared" si="54"/>
        <v>6218614.3714871574</v>
      </c>
      <c r="AB107" s="10">
        <f t="shared" si="55"/>
        <v>6.2186143714871571</v>
      </c>
      <c r="AC107" s="10">
        <f t="shared" si="56"/>
        <v>6.1176143714871571</v>
      </c>
      <c r="AD107" s="3">
        <f t="shared" si="57"/>
        <v>887.25371595172692</v>
      </c>
      <c r="AI107" s="94">
        <f t="shared" si="58"/>
        <v>1.0256616193707209</v>
      </c>
    </row>
    <row r="108" spans="2:35">
      <c r="B108" s="39">
        <f t="shared" si="60"/>
        <v>80</v>
      </c>
      <c r="C108" s="42">
        <f t="shared" si="61"/>
        <v>1.5059952038367703</v>
      </c>
      <c r="D108" s="10">
        <f t="shared" si="62"/>
        <v>14.194004796163211</v>
      </c>
      <c r="E108" s="40">
        <f t="shared" si="63"/>
        <v>19.211990407673579</v>
      </c>
      <c r="F108" s="40">
        <f t="shared" si="64"/>
        <v>47.6</v>
      </c>
      <c r="G108" s="3">
        <f t="shared" si="65"/>
        <v>409.94004796163154</v>
      </c>
      <c r="H108" s="3">
        <f t="shared" si="66"/>
        <v>147.82900988183601</v>
      </c>
      <c r="I108">
        <f t="shared" si="48"/>
        <v>1.4782900988183603E-4</v>
      </c>
      <c r="J108" s="4">
        <f t="shared" si="67"/>
        <v>319.92453981569452</v>
      </c>
      <c r="K108" s="40">
        <f t="shared" si="68"/>
        <v>2.1641526251946042</v>
      </c>
      <c r="L108" s="40">
        <f t="shared" si="49"/>
        <v>3.8358473748053958</v>
      </c>
      <c r="M108" s="10">
        <f t="shared" si="69"/>
        <v>6.2186143714871571</v>
      </c>
      <c r="N108" s="10">
        <f t="shared" si="50"/>
        <v>8.26</v>
      </c>
      <c r="O108" s="10">
        <f t="shared" si="51"/>
        <v>0.31900000000000001</v>
      </c>
      <c r="P108" s="10">
        <f t="shared" si="70"/>
        <v>14.796817387872498</v>
      </c>
      <c r="Q108" s="42">
        <f t="shared" si="71"/>
        <v>0.10744150624829225</v>
      </c>
      <c r="R108" s="4">
        <f t="shared" si="72"/>
        <v>610660.15322283248</v>
      </c>
      <c r="S108">
        <f t="shared" si="52"/>
        <v>6.1066015322283249E-4</v>
      </c>
      <c r="T108" s="41">
        <f t="shared" si="53"/>
        <v>2.1419038204580868E-4</v>
      </c>
      <c r="U108" s="42">
        <f t="shared" si="73"/>
        <v>1.0843248076716547</v>
      </c>
      <c r="V108" s="42">
        <f t="shared" si="74"/>
        <v>1.0411349552746496</v>
      </c>
      <c r="W108" s="42">
        <f t="shared" si="75"/>
        <v>1.0266186248836109</v>
      </c>
      <c r="X108" s="42">
        <f t="shared" si="76"/>
        <v>1.4516330391038723E-2</v>
      </c>
      <c r="Y108" s="42">
        <f t="shared" si="59"/>
        <v>4.1890501638238448E-3</v>
      </c>
      <c r="Z108" s="10">
        <f t="shared" si="77"/>
        <v>19.557601624371429</v>
      </c>
      <c r="AA108">
        <f t="shared" si="54"/>
        <v>6224304.2934247991</v>
      </c>
      <c r="AB108" s="10">
        <f t="shared" si="55"/>
        <v>6.2243042934247992</v>
      </c>
      <c r="AC108" s="10">
        <f t="shared" si="56"/>
        <v>6.1233042934247992</v>
      </c>
      <c r="AD108" s="3">
        <f t="shared" si="57"/>
        <v>888.07894030816522</v>
      </c>
      <c r="AI108" s="94">
        <f t="shared" si="58"/>
        <v>1.0266186248836109</v>
      </c>
    </row>
    <row r="109" spans="2:35">
      <c r="B109" s="39">
        <f t="shared" si="60"/>
        <v>81</v>
      </c>
      <c r="C109" s="42">
        <f t="shared" si="61"/>
        <v>1.52482014388473</v>
      </c>
      <c r="D109" s="10">
        <f t="shared" si="62"/>
        <v>14.175179856115252</v>
      </c>
      <c r="E109" s="40">
        <f t="shared" si="63"/>
        <v>19.249640287769498</v>
      </c>
      <c r="F109" s="40">
        <f t="shared" si="64"/>
        <v>47.6</v>
      </c>
      <c r="G109" s="3">
        <f t="shared" si="65"/>
        <v>409.75179856115193</v>
      </c>
      <c r="H109" s="3">
        <f t="shared" si="66"/>
        <v>147.82900988183601</v>
      </c>
      <c r="I109">
        <f t="shared" si="48"/>
        <v>1.4782900988183603E-4</v>
      </c>
      <c r="J109" s="4">
        <f t="shared" si="67"/>
        <v>321.06185587689038</v>
      </c>
      <c r="K109" s="40">
        <f t="shared" si="68"/>
        <v>2.1718460817232312</v>
      </c>
      <c r="L109" s="40">
        <f t="shared" si="49"/>
        <v>3.8281539182767688</v>
      </c>
      <c r="M109" s="10">
        <f t="shared" si="69"/>
        <v>6.2243042934247992</v>
      </c>
      <c r="N109" s="10">
        <f t="shared" si="50"/>
        <v>8.26</v>
      </c>
      <c r="O109" s="10">
        <f t="shared" si="51"/>
        <v>0.31900000000000001</v>
      </c>
      <c r="P109" s="10">
        <f t="shared" si="70"/>
        <v>14.801134928394465</v>
      </c>
      <c r="Q109" s="42">
        <f t="shared" si="71"/>
        <v>0.10871336412534234</v>
      </c>
      <c r="R109" s="4">
        <f t="shared" si="72"/>
        <v>609913.71343429654</v>
      </c>
      <c r="S109">
        <f t="shared" si="52"/>
        <v>6.0991371343429657E-4</v>
      </c>
      <c r="T109" s="41">
        <f t="shared" si="53"/>
        <v>2.149368218343446E-4</v>
      </c>
      <c r="U109" s="42">
        <f t="shared" si="73"/>
        <v>1.0829993843967429</v>
      </c>
      <c r="V109" s="42">
        <f t="shared" si="74"/>
        <v>1.0421158675259845</v>
      </c>
      <c r="W109" s="42">
        <f t="shared" si="75"/>
        <v>1.0275734709200892</v>
      </c>
      <c r="X109" s="42">
        <f t="shared" si="76"/>
        <v>1.4542396605895291E-2</v>
      </c>
      <c r="Y109" s="42">
        <f t="shared" si="59"/>
        <v>4.2075460254982393E-3</v>
      </c>
      <c r="Z109" s="10">
        <f t="shared" si="77"/>
        <v>19.575733881191681</v>
      </c>
      <c r="AA109">
        <f t="shared" si="54"/>
        <v>6229981.335434827</v>
      </c>
      <c r="AB109" s="10">
        <f t="shared" si="55"/>
        <v>6.229981335434827</v>
      </c>
      <c r="AC109" s="10">
        <f t="shared" si="56"/>
        <v>6.128981335434827</v>
      </c>
      <c r="AD109" s="3">
        <f t="shared" si="57"/>
        <v>888.90229665479728</v>
      </c>
      <c r="AI109" s="94">
        <f t="shared" si="58"/>
        <v>1.0275734709200892</v>
      </c>
    </row>
    <row r="110" spans="2:35">
      <c r="B110" s="39">
        <f t="shared" si="60"/>
        <v>82</v>
      </c>
      <c r="C110" s="42">
        <f t="shared" si="61"/>
        <v>1.5436450839326896</v>
      </c>
      <c r="D110" s="10">
        <f t="shared" si="62"/>
        <v>14.156354916067292</v>
      </c>
      <c r="E110" s="40">
        <f t="shared" si="63"/>
        <v>19.287290167865418</v>
      </c>
      <c r="F110" s="40">
        <f t="shared" si="64"/>
        <v>47.6</v>
      </c>
      <c r="G110" s="3">
        <f t="shared" si="65"/>
        <v>409.56354916067232</v>
      </c>
      <c r="H110" s="3">
        <f t="shared" si="66"/>
        <v>147.82900988183601</v>
      </c>
      <c r="I110">
        <f t="shared" si="48"/>
        <v>1.4782900988183603E-4</v>
      </c>
      <c r="J110" s="4">
        <f t="shared" si="67"/>
        <v>322.20139856304013</v>
      </c>
      <c r="K110" s="40">
        <f t="shared" si="68"/>
        <v>2.1795546004169615</v>
      </c>
      <c r="L110" s="40">
        <f t="shared" si="49"/>
        <v>3.8204453995830385</v>
      </c>
      <c r="M110" s="10">
        <f t="shared" si="69"/>
        <v>6.229981335434827</v>
      </c>
      <c r="N110" s="10">
        <f t="shared" si="50"/>
        <v>8.26</v>
      </c>
      <c r="O110" s="10">
        <f t="shared" si="51"/>
        <v>0.31900000000000001</v>
      </c>
      <c r="P110" s="10">
        <f t="shared" si="70"/>
        <v>14.805440017701164</v>
      </c>
      <c r="Q110" s="42">
        <f t="shared" si="71"/>
        <v>0.10998485217469804</v>
      </c>
      <c r="R110" s="4">
        <f t="shared" si="72"/>
        <v>609166.78989947517</v>
      </c>
      <c r="S110">
        <f t="shared" si="52"/>
        <v>6.0916678989947522E-4</v>
      </c>
      <c r="T110" s="41">
        <f t="shared" si="53"/>
        <v>2.1568374536916595E-4</v>
      </c>
      <c r="U110" s="42">
        <f t="shared" si="73"/>
        <v>1.0816731021529022</v>
      </c>
      <c r="V110" s="42">
        <f t="shared" si="74"/>
        <v>1.0430945414805481</v>
      </c>
      <c r="W110" s="42">
        <f t="shared" si="75"/>
        <v>1.0285261555301073</v>
      </c>
      <c r="X110" s="42">
        <f t="shared" si="76"/>
        <v>1.4568385950440854E-2</v>
      </c>
      <c r="Y110" s="42">
        <f t="shared" si="59"/>
        <v>4.2260695541326268E-3</v>
      </c>
      <c r="Z110" s="10">
        <f t="shared" si="77"/>
        <v>19.593824963022843</v>
      </c>
      <c r="AA110">
        <f t="shared" si="54"/>
        <v>6235645.4859363595</v>
      </c>
      <c r="AB110" s="10">
        <f t="shared" si="55"/>
        <v>6.2356454859363595</v>
      </c>
      <c r="AC110" s="10">
        <f t="shared" si="56"/>
        <v>6.1346454859363595</v>
      </c>
      <c r="AD110" s="3">
        <f t="shared" si="57"/>
        <v>889.7237833120173</v>
      </c>
      <c r="AI110" s="94">
        <f t="shared" si="58"/>
        <v>1.0285261555301073</v>
      </c>
    </row>
    <row r="111" spans="2:35">
      <c r="B111" s="39">
        <f t="shared" si="60"/>
        <v>83</v>
      </c>
      <c r="C111" s="42">
        <f t="shared" si="61"/>
        <v>1.5624700239806493</v>
      </c>
      <c r="D111" s="10">
        <f t="shared" si="62"/>
        <v>14.137529976019332</v>
      </c>
      <c r="E111" s="40">
        <f t="shared" si="63"/>
        <v>19.324940047961338</v>
      </c>
      <c r="F111" s="40">
        <f t="shared" si="64"/>
        <v>47.6</v>
      </c>
      <c r="G111" s="3">
        <f t="shared" si="65"/>
        <v>409.37529976019272</v>
      </c>
      <c r="H111" s="3">
        <f t="shared" si="66"/>
        <v>147.82900988183601</v>
      </c>
      <c r="I111">
        <f t="shared" si="48"/>
        <v>1.4782900988183603E-4</v>
      </c>
      <c r="J111" s="4">
        <f t="shared" si="67"/>
        <v>323.34316787414355</v>
      </c>
      <c r="K111" s="40">
        <f t="shared" si="68"/>
        <v>2.1872781812757931</v>
      </c>
      <c r="L111" s="40">
        <f t="shared" si="49"/>
        <v>3.8127218187242069</v>
      </c>
      <c r="M111" s="10">
        <f t="shared" si="69"/>
        <v>6.2356454859363595</v>
      </c>
      <c r="N111" s="10">
        <f t="shared" si="50"/>
        <v>8.26</v>
      </c>
      <c r="O111" s="10">
        <f t="shared" si="51"/>
        <v>0.31900000000000001</v>
      </c>
      <c r="P111" s="10">
        <f t="shared" si="70"/>
        <v>14.809732669306449</v>
      </c>
      <c r="Q111" s="42">
        <f t="shared" si="71"/>
        <v>0.11125597167889914</v>
      </c>
      <c r="R111" s="4">
        <f t="shared" si="72"/>
        <v>608419.38387585094</v>
      </c>
      <c r="S111">
        <f t="shared" si="52"/>
        <v>6.0841938387585094E-4</v>
      </c>
      <c r="T111" s="41">
        <f t="shared" si="53"/>
        <v>2.1643115139279023E-4</v>
      </c>
      <c r="U111" s="42">
        <f t="shared" si="73"/>
        <v>1.0803459631729935</v>
      </c>
      <c r="V111" s="42">
        <f t="shared" si="74"/>
        <v>1.0440709748552559</v>
      </c>
      <c r="W111" s="42">
        <f t="shared" si="75"/>
        <v>1.0294766767702364</v>
      </c>
      <c r="X111" s="42">
        <f t="shared" si="76"/>
        <v>1.4594298085019553E-2</v>
      </c>
      <c r="Y111" s="42">
        <f t="shared" si="59"/>
        <v>4.24462065107862E-3</v>
      </c>
      <c r="Z111" s="10">
        <f t="shared" si="77"/>
        <v>19.611874833005288</v>
      </c>
      <c r="AA111">
        <f t="shared" si="54"/>
        <v>6241296.7333889883</v>
      </c>
      <c r="AB111" s="10">
        <f t="shared" si="55"/>
        <v>6.2412967333889879</v>
      </c>
      <c r="AC111" s="10">
        <f t="shared" si="56"/>
        <v>6.140296733388988</v>
      </c>
      <c r="AD111" s="3">
        <f t="shared" si="57"/>
        <v>890.54339860608968</v>
      </c>
      <c r="AI111" s="94">
        <f t="shared" si="58"/>
        <v>1.0294766767702364</v>
      </c>
    </row>
    <row r="112" spans="2:35">
      <c r="B112" s="39">
        <f t="shared" si="60"/>
        <v>84</v>
      </c>
      <c r="C112" s="42">
        <f t="shared" si="61"/>
        <v>1.5812949640286089</v>
      </c>
      <c r="D112" s="10">
        <f t="shared" si="62"/>
        <v>14.118705035971372</v>
      </c>
      <c r="E112" s="40">
        <f t="shared" si="63"/>
        <v>19.362589928057258</v>
      </c>
      <c r="F112" s="40">
        <f t="shared" si="64"/>
        <v>47.6</v>
      </c>
      <c r="G112" s="3">
        <f t="shared" si="65"/>
        <v>409.18705035971311</v>
      </c>
      <c r="H112" s="3">
        <f t="shared" si="66"/>
        <v>147.82900988183601</v>
      </c>
      <c r="I112">
        <f t="shared" si="48"/>
        <v>1.4782900988183603E-4</v>
      </c>
      <c r="J112" s="4">
        <f t="shared" si="67"/>
        <v>324.48716381020063</v>
      </c>
      <c r="K112" s="40">
        <f t="shared" si="68"/>
        <v>2.195016824299727</v>
      </c>
      <c r="L112" s="40">
        <f t="shared" si="49"/>
        <v>3.804983175700273</v>
      </c>
      <c r="M112" s="10">
        <f t="shared" si="69"/>
        <v>6.2412967333889879</v>
      </c>
      <c r="N112" s="10">
        <f t="shared" si="50"/>
        <v>8.26</v>
      </c>
      <c r="O112" s="10">
        <f t="shared" si="51"/>
        <v>0.31900000000000001</v>
      </c>
      <c r="P112" s="10">
        <f t="shared" si="70"/>
        <v>14.814012896669722</v>
      </c>
      <c r="Q112" s="42">
        <f t="shared" si="71"/>
        <v>0.11252672391728767</v>
      </c>
      <c r="R112" s="4">
        <f t="shared" si="72"/>
        <v>607671.49662090617</v>
      </c>
      <c r="S112">
        <f t="shared" si="52"/>
        <v>6.0767149662090613E-4</v>
      </c>
      <c r="T112" s="41">
        <f t="shared" si="53"/>
        <v>2.1717903864773504E-4</v>
      </c>
      <c r="U112" s="42">
        <f t="shared" si="73"/>
        <v>1.0790179696898781</v>
      </c>
      <c r="V112" s="42">
        <f t="shared" si="74"/>
        <v>1.0450451653734374</v>
      </c>
      <c r="W112" s="42">
        <f t="shared" si="75"/>
        <v>1.0304250327038393</v>
      </c>
      <c r="X112" s="42">
        <f t="shared" si="76"/>
        <v>1.4620132669598052E-2</v>
      </c>
      <c r="Y112" s="42">
        <f t="shared" si="59"/>
        <v>4.2631992173940494E-3</v>
      </c>
      <c r="Z112" s="10">
        <f t="shared" si="77"/>
        <v>19.629883454401735</v>
      </c>
      <c r="AA112">
        <f t="shared" si="54"/>
        <v>6246935.0662906114</v>
      </c>
      <c r="AB112" s="10">
        <f t="shared" si="55"/>
        <v>6.2469350662906118</v>
      </c>
      <c r="AC112" s="10">
        <f t="shared" si="56"/>
        <v>6.1459350662906118</v>
      </c>
      <c r="AD112" s="3">
        <f t="shared" si="57"/>
        <v>891.36114086883413</v>
      </c>
      <c r="AI112" s="94">
        <f t="shared" si="58"/>
        <v>1.0304250327038393</v>
      </c>
    </row>
    <row r="113" spans="2:35">
      <c r="B113" s="39">
        <f t="shared" si="60"/>
        <v>85</v>
      </c>
      <c r="C113" s="42">
        <f t="shared" si="61"/>
        <v>1.6001199040765686</v>
      </c>
      <c r="D113" s="10">
        <f t="shared" si="62"/>
        <v>14.099880095923412</v>
      </c>
      <c r="E113" s="40">
        <f t="shared" si="63"/>
        <v>19.400239808153177</v>
      </c>
      <c r="F113" s="40">
        <f t="shared" si="64"/>
        <v>47.6</v>
      </c>
      <c r="G113" s="3">
        <f t="shared" si="65"/>
        <v>408.99880095923351</v>
      </c>
      <c r="H113" s="3">
        <f t="shared" si="66"/>
        <v>147.82900988183601</v>
      </c>
      <c r="I113">
        <f t="shared" si="48"/>
        <v>1.4782900988183603E-4</v>
      </c>
      <c r="J113" s="4">
        <f t="shared" si="67"/>
        <v>325.63338637121183</v>
      </c>
      <c r="K113" s="40">
        <f t="shared" si="68"/>
        <v>2.2027705294887654</v>
      </c>
      <c r="L113" s="40">
        <f t="shared" si="49"/>
        <v>3.7972294705112346</v>
      </c>
      <c r="M113" s="10">
        <f t="shared" si="69"/>
        <v>6.2469350662906118</v>
      </c>
      <c r="N113" s="10">
        <f t="shared" si="50"/>
        <v>8.26</v>
      </c>
      <c r="O113" s="10">
        <f t="shared" si="51"/>
        <v>0.31900000000000001</v>
      </c>
      <c r="P113" s="10">
        <f t="shared" si="70"/>
        <v>14.818280713194543</v>
      </c>
      <c r="Q113" s="42">
        <f t="shared" si="71"/>
        <v>0.11379711016602417</v>
      </c>
      <c r="R113" s="4">
        <f t="shared" si="72"/>
        <v>606923.12939212332</v>
      </c>
      <c r="S113">
        <f t="shared" si="52"/>
        <v>6.0692312939212331E-4</v>
      </c>
      <c r="T113" s="41">
        <f t="shared" si="53"/>
        <v>2.1792740587651786E-4</v>
      </c>
      <c r="U113" s="42">
        <f t="shared" si="73"/>
        <v>1.0776891239364177</v>
      </c>
      <c r="V113" s="42">
        <f t="shared" si="74"/>
        <v>1.0460171107661258</v>
      </c>
      <c r="W113" s="42">
        <f t="shared" si="75"/>
        <v>1.0313712214007078</v>
      </c>
      <c r="X113" s="42">
        <f t="shared" si="76"/>
        <v>1.4645889365417997E-2</v>
      </c>
      <c r="Y113" s="42">
        <f t="shared" si="59"/>
        <v>4.2818051538443926E-3</v>
      </c>
      <c r="Z113" s="10">
        <f t="shared" si="77"/>
        <v>19.647850790600202</v>
      </c>
      <c r="AA113">
        <f t="shared" si="54"/>
        <v>6252560.473178355</v>
      </c>
      <c r="AB113" s="10">
        <f t="shared" si="55"/>
        <v>6.2525604731783551</v>
      </c>
      <c r="AC113" s="10">
        <f t="shared" si="56"/>
        <v>6.1515604731783551</v>
      </c>
      <c r="AD113" s="3">
        <f t="shared" si="57"/>
        <v>892.17700843775992</v>
      </c>
      <c r="AI113" s="94">
        <f t="shared" si="58"/>
        <v>1.0313712214007078</v>
      </c>
    </row>
    <row r="114" spans="2:35">
      <c r="B114" s="39">
        <f t="shared" si="60"/>
        <v>86</v>
      </c>
      <c r="C114" s="42">
        <f t="shared" si="61"/>
        <v>1.6189448441245282</v>
      </c>
      <c r="D114" s="10">
        <f t="shared" si="62"/>
        <v>14.081055155875452</v>
      </c>
      <c r="E114" s="40">
        <f t="shared" si="63"/>
        <v>19.437889688249097</v>
      </c>
      <c r="F114" s="40">
        <f t="shared" si="64"/>
        <v>47.6</v>
      </c>
      <c r="G114" s="3">
        <f t="shared" si="65"/>
        <v>408.8105515587539</v>
      </c>
      <c r="H114" s="3">
        <f t="shared" si="66"/>
        <v>147.82900988183601</v>
      </c>
      <c r="I114">
        <f t="shared" si="48"/>
        <v>1.4782900988183603E-4</v>
      </c>
      <c r="J114" s="4">
        <f t="shared" si="67"/>
        <v>326.78183555717646</v>
      </c>
      <c r="K114" s="40">
        <f t="shared" si="68"/>
        <v>2.2105392968429038</v>
      </c>
      <c r="L114" s="40">
        <f t="shared" si="49"/>
        <v>3.7894607031570962</v>
      </c>
      <c r="M114" s="10">
        <f t="shared" si="69"/>
        <v>6.2525604731783551</v>
      </c>
      <c r="N114" s="10">
        <f t="shared" si="50"/>
        <v>8.26</v>
      </c>
      <c r="O114" s="10">
        <f t="shared" si="51"/>
        <v>0.31900000000000001</v>
      </c>
      <c r="P114" s="10">
        <f t="shared" si="70"/>
        <v>14.822536132229617</v>
      </c>
      <c r="Q114" s="42">
        <f t="shared" si="71"/>
        <v>0.11506713169810379</v>
      </c>
      <c r="R114" s="4">
        <f t="shared" si="72"/>
        <v>606174.28344698495</v>
      </c>
      <c r="S114">
        <f t="shared" si="52"/>
        <v>6.0617428344698497E-4</v>
      </c>
      <c r="T114" s="41">
        <f t="shared" si="53"/>
        <v>2.186762518216562E-4</v>
      </c>
      <c r="U114" s="42">
        <f t="shared" si="73"/>
        <v>1.0763594281454734</v>
      </c>
      <c r="V114" s="42">
        <f t="shared" si="74"/>
        <v>1.0469868087724485</v>
      </c>
      <c r="W114" s="42">
        <f t="shared" si="75"/>
        <v>1.0323152409372156</v>
      </c>
      <c r="X114" s="42">
        <f t="shared" si="76"/>
        <v>1.4671567835232935E-2</v>
      </c>
      <c r="Y114" s="42">
        <f t="shared" si="59"/>
        <v>4.3004383609045052E-3</v>
      </c>
      <c r="Z114" s="10">
        <f t="shared" si="77"/>
        <v>19.665776805118163</v>
      </c>
      <c r="AA114">
        <f t="shared" si="54"/>
        <v>6258172.9426298765</v>
      </c>
      <c r="AB114" s="10">
        <f t="shared" si="55"/>
        <v>6.2581729426298764</v>
      </c>
      <c r="AC114" s="10">
        <f t="shared" si="56"/>
        <v>6.1571729426298765</v>
      </c>
      <c r="AD114" s="3">
        <f t="shared" si="57"/>
        <v>892.99099965625476</v>
      </c>
      <c r="AI114" s="94">
        <f t="shared" si="58"/>
        <v>1.0323152409372156</v>
      </c>
    </row>
    <row r="115" spans="2:35">
      <c r="B115" s="39">
        <f t="shared" si="60"/>
        <v>87</v>
      </c>
      <c r="C115" s="42">
        <f t="shared" si="61"/>
        <v>1.6377697841724879</v>
      </c>
      <c r="D115" s="10">
        <f t="shared" si="62"/>
        <v>14.062230215827492</v>
      </c>
      <c r="E115" s="40">
        <f t="shared" si="63"/>
        <v>19.475539568345017</v>
      </c>
      <c r="F115" s="40">
        <f t="shared" si="64"/>
        <v>47.6</v>
      </c>
      <c r="G115" s="3">
        <f t="shared" si="65"/>
        <v>408.62230215827429</v>
      </c>
      <c r="H115" s="3">
        <f t="shared" si="66"/>
        <v>147.82900988183601</v>
      </c>
      <c r="I115">
        <f t="shared" si="48"/>
        <v>1.4782900988183603E-4</v>
      </c>
      <c r="J115" s="4">
        <f t="shared" si="67"/>
        <v>327.93251136809522</v>
      </c>
      <c r="K115" s="40">
        <f t="shared" si="68"/>
        <v>2.2183231263621472</v>
      </c>
      <c r="L115" s="40">
        <f t="shared" si="49"/>
        <v>3.7816768736378528</v>
      </c>
      <c r="M115" s="10">
        <f t="shared" si="69"/>
        <v>6.2581729426298764</v>
      </c>
      <c r="N115" s="10">
        <f t="shared" si="50"/>
        <v>8.26</v>
      </c>
      <c r="O115" s="10">
        <f t="shared" si="51"/>
        <v>0.31900000000000001</v>
      </c>
      <c r="P115" s="10">
        <f t="shared" si="70"/>
        <v>14.826779167070045</v>
      </c>
      <c r="Q115" s="42">
        <f t="shared" si="71"/>
        <v>0.11633678978337218</v>
      </c>
      <c r="R115" s="4">
        <f t="shared" si="72"/>
        <v>605424.96004297317</v>
      </c>
      <c r="S115">
        <f t="shared" si="52"/>
        <v>6.054249600429732E-4</v>
      </c>
      <c r="T115" s="41">
        <f t="shared" si="53"/>
        <v>2.1942557522566797E-4</v>
      </c>
      <c r="U115" s="42">
        <f t="shared" si="73"/>
        <v>1.0750288845499059</v>
      </c>
      <c r="V115" s="42">
        <f t="shared" si="74"/>
        <v>1.0479542571386331</v>
      </c>
      <c r="W115" s="42">
        <f t="shared" si="75"/>
        <v>1.0332570893965394</v>
      </c>
      <c r="X115" s="42">
        <f t="shared" si="76"/>
        <v>1.4697167742093731E-2</v>
      </c>
      <c r="Y115" s="42">
        <f t="shared" si="59"/>
        <v>4.3190987387588002E-3</v>
      </c>
      <c r="Z115" s="10">
        <f t="shared" si="77"/>
        <v>19.683661461599581</v>
      </c>
      <c r="AA115">
        <f t="shared" si="54"/>
        <v>6263772.4632624388</v>
      </c>
      <c r="AB115" s="10">
        <f t="shared" si="55"/>
        <v>6.2637724632624385</v>
      </c>
      <c r="AC115" s="10">
        <f t="shared" si="56"/>
        <v>6.1627724632624385</v>
      </c>
      <c r="AD115" s="3">
        <f t="shared" si="57"/>
        <v>893.80311287345012</v>
      </c>
      <c r="AI115" s="94">
        <f t="shared" si="58"/>
        <v>1.0332570893965394</v>
      </c>
    </row>
    <row r="116" spans="2:35">
      <c r="B116" s="39">
        <f t="shared" si="60"/>
        <v>88</v>
      </c>
      <c r="C116" s="42">
        <f t="shared" si="61"/>
        <v>1.6565947242204475</v>
      </c>
      <c r="D116" s="10">
        <f t="shared" si="62"/>
        <v>14.043405275779532</v>
      </c>
      <c r="E116" s="40">
        <f t="shared" si="63"/>
        <v>19.513189448440937</v>
      </c>
      <c r="F116" s="40">
        <f t="shared" si="64"/>
        <v>47.6</v>
      </c>
      <c r="G116" s="3">
        <f t="shared" si="65"/>
        <v>408.43405275779469</v>
      </c>
      <c r="H116" s="3">
        <f t="shared" si="66"/>
        <v>147.82900988183601</v>
      </c>
      <c r="I116">
        <f t="shared" si="48"/>
        <v>1.4782900988183603E-4</v>
      </c>
      <c r="J116" s="4">
        <f t="shared" si="67"/>
        <v>329.08541380396787</v>
      </c>
      <c r="K116" s="40">
        <f t="shared" si="68"/>
        <v>2.2261220180464938</v>
      </c>
      <c r="L116" s="40">
        <f t="shared" si="49"/>
        <v>3.7738779819535062</v>
      </c>
      <c r="M116" s="10">
        <f t="shared" si="69"/>
        <v>6.2637724632624385</v>
      </c>
      <c r="N116" s="10">
        <f t="shared" si="50"/>
        <v>8.26</v>
      </c>
      <c r="O116" s="10">
        <f t="shared" si="51"/>
        <v>0.31900000000000001</v>
      </c>
      <c r="P116" s="10">
        <f t="shared" si="70"/>
        <v>14.831009830956894</v>
      </c>
      <c r="Q116" s="42">
        <f t="shared" si="71"/>
        <v>0.11760608568854151</v>
      </c>
      <c r="R116" s="4">
        <f t="shared" si="72"/>
        <v>604675.16043757065</v>
      </c>
      <c r="S116">
        <f t="shared" si="52"/>
        <v>6.0467516043757061E-4</v>
      </c>
      <c r="T116" s="41">
        <f t="shared" si="53"/>
        <v>2.2017537483107056E-4</v>
      </c>
      <c r="U116" s="42">
        <f t="shared" si="73"/>
        <v>1.0736974953825766</v>
      </c>
      <c r="V116" s="42">
        <f t="shared" si="74"/>
        <v>1.0489194536175601</v>
      </c>
      <c r="W116" s="42">
        <f t="shared" si="75"/>
        <v>1.0341967648685015</v>
      </c>
      <c r="X116" s="42">
        <f t="shared" si="76"/>
        <v>1.4722688749058577E-2</v>
      </c>
      <c r="Y116" s="42">
        <f t="shared" si="59"/>
        <v>4.3377861873010624E-3</v>
      </c>
      <c r="Z116" s="10">
        <f t="shared" si="77"/>
        <v>19.701504723810402</v>
      </c>
      <c r="AA116">
        <f t="shared" si="54"/>
        <v>6269359.0237314925</v>
      </c>
      <c r="AB116" s="10">
        <f t="shared" si="55"/>
        <v>6.2693590237314929</v>
      </c>
      <c r="AC116" s="10">
        <f t="shared" si="56"/>
        <v>6.1683590237314929</v>
      </c>
      <c r="AD116" s="3">
        <f t="shared" si="57"/>
        <v>894.61334644401632</v>
      </c>
      <c r="AI116" s="94">
        <f t="shared" si="58"/>
        <v>1.0341967648685015</v>
      </c>
    </row>
    <row r="117" spans="2:35">
      <c r="B117" s="39">
        <f t="shared" si="60"/>
        <v>89</v>
      </c>
      <c r="C117" s="42">
        <f t="shared" si="61"/>
        <v>1.6754196642684072</v>
      </c>
      <c r="D117" s="10">
        <f t="shared" si="62"/>
        <v>14.024580335731573</v>
      </c>
      <c r="E117" s="40">
        <f t="shared" si="63"/>
        <v>19.550839328536856</v>
      </c>
      <c r="F117" s="40">
        <f t="shared" si="64"/>
        <v>47.6</v>
      </c>
      <c r="G117" s="3">
        <f t="shared" si="65"/>
        <v>408.24580335731508</v>
      </c>
      <c r="H117" s="3">
        <f t="shared" si="66"/>
        <v>147.82900988183601</v>
      </c>
      <c r="I117">
        <f t="shared" si="48"/>
        <v>1.4782900988183603E-4</v>
      </c>
      <c r="J117" s="4">
        <f t="shared" si="67"/>
        <v>330.24054286479395</v>
      </c>
      <c r="K117" s="40">
        <f t="shared" si="68"/>
        <v>2.2339359718959408</v>
      </c>
      <c r="L117" s="40">
        <f t="shared" si="49"/>
        <v>3.7660640281040592</v>
      </c>
      <c r="M117" s="10">
        <f t="shared" si="69"/>
        <v>6.2693590237314929</v>
      </c>
      <c r="N117" s="10">
        <f t="shared" si="50"/>
        <v>8.26</v>
      </c>
      <c r="O117" s="10">
        <f t="shared" si="51"/>
        <v>0.31900000000000001</v>
      </c>
      <c r="P117" s="10">
        <f t="shared" si="70"/>
        <v>14.835228137076399</v>
      </c>
      <c r="Q117" s="42">
        <f t="shared" si="71"/>
        <v>0.11887502067720623</v>
      </c>
      <c r="R117" s="4">
        <f t="shared" si="72"/>
        <v>603924.88588826009</v>
      </c>
      <c r="S117">
        <f t="shared" si="52"/>
        <v>6.0392488588826014E-4</v>
      </c>
      <c r="T117" s="41">
        <f t="shared" si="53"/>
        <v>2.2092564938038103E-4</v>
      </c>
      <c r="U117" s="42">
        <f t="shared" si="73"/>
        <v>1.0723652628763478</v>
      </c>
      <c r="V117" s="42">
        <f t="shared" si="74"/>
        <v>1.0498823959694843</v>
      </c>
      <c r="W117" s="42">
        <f t="shared" si="75"/>
        <v>1.0351342654493325</v>
      </c>
      <c r="X117" s="42">
        <f t="shared" si="76"/>
        <v>1.4748130520151781E-2</v>
      </c>
      <c r="Y117" s="42">
        <f t="shared" si="59"/>
        <v>4.356500606135477E-3</v>
      </c>
      <c r="Z117" s="10">
        <f t="shared" si="77"/>
        <v>19.719306555639573</v>
      </c>
      <c r="AA117">
        <f t="shared" si="54"/>
        <v>6274932.6127310023</v>
      </c>
      <c r="AB117" s="10">
        <f t="shared" si="55"/>
        <v>6.2749326127310026</v>
      </c>
      <c r="AC117" s="10">
        <f t="shared" si="56"/>
        <v>6.1739326127310026</v>
      </c>
      <c r="AD117" s="3">
        <f t="shared" si="57"/>
        <v>895.42169872820921</v>
      </c>
      <c r="AI117" s="94">
        <f t="shared" si="58"/>
        <v>1.0351342654493325</v>
      </c>
    </row>
    <row r="118" spans="2:35">
      <c r="B118" s="39">
        <f t="shared" si="60"/>
        <v>90</v>
      </c>
      <c r="C118" s="42">
        <f t="shared" si="61"/>
        <v>1.6942446043163668</v>
      </c>
      <c r="D118" s="10">
        <f t="shared" si="62"/>
        <v>14.005755395683613</v>
      </c>
      <c r="E118" s="40">
        <f t="shared" si="63"/>
        <v>19.588489208632776</v>
      </c>
      <c r="F118" s="40">
        <f t="shared" si="64"/>
        <v>47.6</v>
      </c>
      <c r="G118" s="3">
        <f t="shared" si="65"/>
        <v>408.05755395683548</v>
      </c>
      <c r="H118" s="3">
        <f t="shared" si="66"/>
        <v>147.82900988183601</v>
      </c>
      <c r="I118">
        <f t="shared" si="48"/>
        <v>1.4782900988183603E-4</v>
      </c>
      <c r="J118" s="4">
        <f t="shared" si="67"/>
        <v>331.39789855057393</v>
      </c>
      <c r="K118" s="40">
        <f t="shared" si="68"/>
        <v>2.2417649879104906</v>
      </c>
      <c r="L118" s="40">
        <f t="shared" si="49"/>
        <v>3.7582350120895094</v>
      </c>
      <c r="M118" s="10">
        <f t="shared" si="69"/>
        <v>6.2749326127310026</v>
      </c>
      <c r="N118" s="10">
        <f t="shared" si="50"/>
        <v>8.26</v>
      </c>
      <c r="O118" s="10">
        <f t="shared" si="51"/>
        <v>0.31900000000000001</v>
      </c>
      <c r="P118" s="10">
        <f t="shared" si="70"/>
        <v>14.839434098560464</v>
      </c>
      <c r="Q118" s="42">
        <f t="shared" si="71"/>
        <v>0.12014359600985897</v>
      </c>
      <c r="R118" s="4">
        <f t="shared" si="72"/>
        <v>603174.13765252347</v>
      </c>
      <c r="S118">
        <f t="shared" si="52"/>
        <v>6.0317413765252344E-4</v>
      </c>
      <c r="T118" s="41">
        <f t="shared" si="53"/>
        <v>2.2167639761611773E-4</v>
      </c>
      <c r="U118" s="42">
        <f t="shared" si="73"/>
        <v>1.0710321892640797</v>
      </c>
      <c r="V118" s="42">
        <f t="shared" si="74"/>
        <v>1.0508430819638293</v>
      </c>
      <c r="W118" s="42">
        <f t="shared" si="75"/>
        <v>1.0360695892417262</v>
      </c>
      <c r="X118" s="42">
        <f t="shared" si="76"/>
        <v>1.4773492722103043E-2</v>
      </c>
      <c r="Y118" s="42">
        <f t="shared" si="59"/>
        <v>4.3752418945798618E-3</v>
      </c>
      <c r="Z118" s="10">
        <f t="shared" si="77"/>
        <v>19.737066921109804</v>
      </c>
      <c r="AA118">
        <f t="shared" si="54"/>
        <v>6280493.2189968107</v>
      </c>
      <c r="AB118" s="10">
        <f t="shared" si="55"/>
        <v>6.2804932189968108</v>
      </c>
      <c r="AC118" s="10">
        <f t="shared" si="56"/>
        <v>6.1794932189968108</v>
      </c>
      <c r="AD118" s="3">
        <f t="shared" si="57"/>
        <v>896.22816809235837</v>
      </c>
      <c r="AI118" s="94">
        <f t="shared" si="58"/>
        <v>1.0360695892417262</v>
      </c>
    </row>
    <row r="119" spans="2:35">
      <c r="B119" s="39">
        <f t="shared" si="60"/>
        <v>91</v>
      </c>
      <c r="C119" s="42">
        <f t="shared" si="61"/>
        <v>1.7130695443643265</v>
      </c>
      <c r="D119" s="10">
        <f t="shared" si="62"/>
        <v>13.986930455635653</v>
      </c>
      <c r="E119" s="40">
        <f t="shared" si="63"/>
        <v>19.626139088728696</v>
      </c>
      <c r="F119" s="40">
        <f t="shared" si="64"/>
        <v>47.6</v>
      </c>
      <c r="G119" s="3">
        <f t="shared" si="65"/>
        <v>407.86930455635587</v>
      </c>
      <c r="H119" s="3">
        <f t="shared" si="66"/>
        <v>147.82900988183601</v>
      </c>
      <c r="I119">
        <f t="shared" si="48"/>
        <v>1.4782900988183603E-4</v>
      </c>
      <c r="J119" s="4">
        <f t="shared" si="67"/>
        <v>332.55748086130802</v>
      </c>
      <c r="K119" s="40">
        <f t="shared" si="68"/>
        <v>2.2496090660901458</v>
      </c>
      <c r="L119" s="40">
        <f t="shared" si="49"/>
        <v>3.7503909339098542</v>
      </c>
      <c r="M119" s="10">
        <f t="shared" si="69"/>
        <v>6.2804932189968108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14.84362772848948</v>
      </c>
      <c r="Q119" s="42">
        <f t="shared" si="71"/>
        <v>0.12141181294390595</v>
      </c>
      <c r="R119" s="4">
        <f t="shared" si="72"/>
        <v>602422.91698784335</v>
      </c>
      <c r="S119">
        <f t="shared" si="52"/>
        <v>6.0242291698784332E-4</v>
      </c>
      <c r="T119" s="41">
        <f t="shared" si="53"/>
        <v>2.2242761828079785E-4</v>
      </c>
      <c r="U119" s="42">
        <f t="shared" si="73"/>
        <v>1.069698276778634</v>
      </c>
      <c r="V119" s="42">
        <f t="shared" si="74"/>
        <v>1.0518015093750999</v>
      </c>
      <c r="W119" s="42">
        <f t="shared" si="75"/>
        <v>1.0370027343554049</v>
      </c>
      <c r="X119" s="42">
        <f t="shared" si="76"/>
        <v>1.4798775019694954E-2</v>
      </c>
      <c r="Y119" s="42">
        <f t="shared" si="59"/>
        <v>4.3940099516629905E-3</v>
      </c>
      <c r="Z119" s="10">
        <f t="shared" si="77"/>
        <v>19.754785784361946</v>
      </c>
      <c r="AA119">
        <f t="shared" si="54"/>
        <v>6286040.8313017488</v>
      </c>
      <c r="AB119" s="10">
        <f t="shared" si="55"/>
        <v>6.2860408313017491</v>
      </c>
      <c r="AC119" s="10">
        <f t="shared" si="56"/>
        <v>6.1850408313017491</v>
      </c>
      <c r="AD119" s="3">
        <f t="shared" si="57"/>
        <v>897.03275290815793</v>
      </c>
      <c r="AI119" s="94">
        <f t="shared" si="58"/>
        <v>1.0370027343554049</v>
      </c>
    </row>
    <row r="120" spans="2:35">
      <c r="B120" s="39">
        <f t="shared" si="60"/>
        <v>92</v>
      </c>
      <c r="C120" s="42">
        <f t="shared" si="61"/>
        <v>1.7318944844122861</v>
      </c>
      <c r="D120" s="10">
        <f t="shared" si="62"/>
        <v>13.968105515587693</v>
      </c>
      <c r="E120" s="40">
        <f t="shared" si="63"/>
        <v>19.663788968824615</v>
      </c>
      <c r="F120" s="40">
        <f t="shared" si="64"/>
        <v>47.6</v>
      </c>
      <c r="G120" s="3">
        <f t="shared" si="65"/>
        <v>407.68105515587627</v>
      </c>
      <c r="H120" s="3">
        <f t="shared" si="66"/>
        <v>147.82900988183601</v>
      </c>
      <c r="I120">
        <f t="shared" si="48"/>
        <v>1.4782900988183603E-4</v>
      </c>
      <c r="J120" s="4">
        <f t="shared" si="67"/>
        <v>333.71928979699555</v>
      </c>
      <c r="K120" s="40">
        <f t="shared" si="68"/>
        <v>2.2574682064349005</v>
      </c>
      <c r="L120" s="40">
        <f t="shared" si="49"/>
        <v>3.7425317935650995</v>
      </c>
      <c r="M120" s="10">
        <f t="shared" si="69"/>
        <v>6.2860408313017491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14.847809039888897</v>
      </c>
      <c r="Q120" s="42">
        <f t="shared" si="71"/>
        <v>0.12267967273368274</v>
      </c>
      <c r="R120" s="4">
        <f t="shared" si="72"/>
        <v>601671.22515170241</v>
      </c>
      <c r="S120">
        <f t="shared" si="52"/>
        <v>6.0167122515170242E-4</v>
      </c>
      <c r="T120" s="41">
        <f t="shared" si="53"/>
        <v>2.2317931011693875E-4</v>
      </c>
      <c r="U120" s="42">
        <f t="shared" si="73"/>
        <v>1.068363527652872</v>
      </c>
      <c r="V120" s="42">
        <f t="shared" si="74"/>
        <v>1.0527576759864086</v>
      </c>
      <c r="W120" s="42">
        <f t="shared" si="75"/>
        <v>1.0379336989062973</v>
      </c>
      <c r="X120" s="42">
        <f t="shared" si="76"/>
        <v>1.4823977080111295E-2</v>
      </c>
      <c r="Y120" s="42">
        <f t="shared" si="59"/>
        <v>4.4128046761274364E-3</v>
      </c>
      <c r="Z120" s="10">
        <f t="shared" si="77"/>
        <v>19.772463109664017</v>
      </c>
      <c r="AA120">
        <f t="shared" si="54"/>
        <v>6291575.438458465</v>
      </c>
      <c r="AB120" s="10">
        <f t="shared" si="55"/>
        <v>6.291575438458465</v>
      </c>
      <c r="AC120" s="10">
        <f t="shared" si="56"/>
        <v>6.190575438458465</v>
      </c>
      <c r="AD120" s="3">
        <f t="shared" si="57"/>
        <v>897.83545155307684</v>
      </c>
      <c r="AI120" s="94">
        <f t="shared" si="58"/>
        <v>1.0379336989062973</v>
      </c>
    </row>
    <row r="121" spans="2:35">
      <c r="B121" s="39">
        <f t="shared" si="60"/>
        <v>93</v>
      </c>
      <c r="C121" s="42">
        <f t="shared" si="61"/>
        <v>1.7507194244602458</v>
      </c>
      <c r="D121" s="10">
        <f t="shared" si="62"/>
        <v>13.949280575539733</v>
      </c>
      <c r="E121" s="40">
        <f t="shared" si="63"/>
        <v>19.701438848920535</v>
      </c>
      <c r="F121" s="40">
        <f t="shared" si="64"/>
        <v>47.6</v>
      </c>
      <c r="G121" s="3">
        <f t="shared" si="65"/>
        <v>407.49280575539666</v>
      </c>
      <c r="H121" s="3">
        <f t="shared" si="66"/>
        <v>147.82900988183601</v>
      </c>
      <c r="I121">
        <f t="shared" si="48"/>
        <v>1.4782900988183603E-4</v>
      </c>
      <c r="J121" s="4">
        <f t="shared" si="67"/>
        <v>334.88332535763698</v>
      </c>
      <c r="K121" s="40">
        <f t="shared" si="68"/>
        <v>2.2653424089447589</v>
      </c>
      <c r="L121" s="40">
        <f t="shared" si="49"/>
        <v>3.7346575910552411</v>
      </c>
      <c r="M121" s="10">
        <f t="shared" si="69"/>
        <v>6.291575438458465</v>
      </c>
      <c r="N121" s="10">
        <f t="shared" si="50"/>
        <v>8.26</v>
      </c>
      <c r="O121" s="10">
        <f t="shared" si="51"/>
        <v>0.31900000000000001</v>
      </c>
      <c r="P121" s="10">
        <f t="shared" si="70"/>
        <v>14.851978045731618</v>
      </c>
      <c r="Q121" s="42">
        <f t="shared" si="71"/>
        <v>0.12394717663046972</v>
      </c>
      <c r="R121" s="4">
        <f t="shared" si="72"/>
        <v>600919.06340158288</v>
      </c>
      <c r="S121">
        <f t="shared" si="52"/>
        <v>6.0091906340158292E-4</v>
      </c>
      <c r="T121" s="41">
        <f t="shared" si="53"/>
        <v>2.2393147186705825E-4</v>
      </c>
      <c r="U121" s="42">
        <f t="shared" si="73"/>
        <v>1.0670279441196546</v>
      </c>
      <c r="V121" s="42">
        <f t="shared" si="74"/>
        <v>1.0537115795880261</v>
      </c>
      <c r="W121" s="42">
        <f t="shared" si="75"/>
        <v>1.0388624810170135</v>
      </c>
      <c r="X121" s="42">
        <f t="shared" si="76"/>
        <v>1.4849098571012576E-2</v>
      </c>
      <c r="Y121" s="42">
        <f t="shared" si="59"/>
        <v>4.4316259664299688E-3</v>
      </c>
      <c r="Z121" s="10">
        <f t="shared" si="77"/>
        <v>19.790098861409259</v>
      </c>
      <c r="AA121">
        <f t="shared" si="54"/>
        <v>6297097.0293188104</v>
      </c>
      <c r="AB121" s="10">
        <f t="shared" si="55"/>
        <v>6.2970970293188104</v>
      </c>
      <c r="AC121" s="10">
        <f t="shared" si="56"/>
        <v>6.1960970293188105</v>
      </c>
      <c r="AD121" s="3">
        <f t="shared" si="57"/>
        <v>898.63626241026986</v>
      </c>
      <c r="AI121" s="94">
        <f t="shared" si="58"/>
        <v>1.0388624810170135</v>
      </c>
    </row>
    <row r="122" spans="2:35">
      <c r="B122" s="39">
        <f t="shared" si="60"/>
        <v>94</v>
      </c>
      <c r="C122" s="42">
        <f t="shared" si="61"/>
        <v>1.7695443645082054</v>
      </c>
      <c r="D122" s="10">
        <f t="shared" si="62"/>
        <v>13.930455635491773</v>
      </c>
      <c r="E122" s="40">
        <f t="shared" si="63"/>
        <v>19.739088729016455</v>
      </c>
      <c r="F122" s="40">
        <f t="shared" si="64"/>
        <v>47.6</v>
      </c>
      <c r="G122" s="3">
        <f t="shared" si="65"/>
        <v>407.30455635491705</v>
      </c>
      <c r="H122" s="3">
        <f t="shared" si="66"/>
        <v>147.82900988183601</v>
      </c>
      <c r="I122">
        <f t="shared" si="48"/>
        <v>1.4782900988183603E-4</v>
      </c>
      <c r="J122" s="4">
        <f t="shared" si="67"/>
        <v>336.04958754323229</v>
      </c>
      <c r="K122" s="40">
        <f t="shared" si="68"/>
        <v>2.2732316736197204</v>
      </c>
      <c r="L122" s="40">
        <f t="shared" si="49"/>
        <v>3.7267683263802796</v>
      </c>
      <c r="M122" s="10">
        <f t="shared" si="69"/>
        <v>6.2970970293188104</v>
      </c>
      <c r="N122" s="10">
        <f t="shared" si="50"/>
        <v>8.26</v>
      </c>
      <c r="O122" s="10">
        <f t="shared" si="51"/>
        <v>0.31900000000000001</v>
      </c>
      <c r="P122" s="10">
        <f t="shared" si="70"/>
        <v>14.856134758937788</v>
      </c>
      <c r="Q122" s="42">
        <f t="shared" si="71"/>
        <v>0.12521432588250744</v>
      </c>
      <c r="R122" s="4">
        <f t="shared" si="72"/>
        <v>600166.43299496709</v>
      </c>
      <c r="S122">
        <f t="shared" si="52"/>
        <v>6.001664329949671E-4</v>
      </c>
      <c r="T122" s="41">
        <f t="shared" si="53"/>
        <v>2.2468410227367407E-4</v>
      </c>
      <c r="U122" s="42">
        <f t="shared" si="73"/>
        <v>1.0656915284118433</v>
      </c>
      <c r="V122" s="42">
        <f t="shared" si="74"/>
        <v>1.0546632179770312</v>
      </c>
      <c r="W122" s="42">
        <f t="shared" si="75"/>
        <v>1.0397890788167439</v>
      </c>
      <c r="X122" s="42">
        <f t="shared" si="76"/>
        <v>1.4874139160287347E-2</v>
      </c>
      <c r="Y122" s="42">
        <f t="shared" si="59"/>
        <v>4.4504737207416321E-3</v>
      </c>
      <c r="Z122" s="10">
        <f t="shared" si="77"/>
        <v>19.80769300411286</v>
      </c>
      <c r="AA122">
        <f t="shared" si="54"/>
        <v>6302605.59277282</v>
      </c>
      <c r="AB122" s="10">
        <f t="shared" si="55"/>
        <v>6.30260559277282</v>
      </c>
      <c r="AC122" s="10">
        <f t="shared" si="56"/>
        <v>6.20160559277282</v>
      </c>
      <c r="AD122" s="3">
        <f t="shared" si="57"/>
        <v>899.43518386842925</v>
      </c>
      <c r="AI122" s="94">
        <f t="shared" si="58"/>
        <v>1.0397890788167439</v>
      </c>
    </row>
    <row r="123" spans="2:35">
      <c r="B123" s="39">
        <f t="shared" si="60"/>
        <v>95</v>
      </c>
      <c r="C123" s="42">
        <f t="shared" si="61"/>
        <v>1.7883693045561651</v>
      </c>
      <c r="D123" s="10">
        <f t="shared" si="62"/>
        <v>13.911630695443813</v>
      </c>
      <c r="E123" s="40">
        <f t="shared" si="63"/>
        <v>19.776738609112375</v>
      </c>
      <c r="F123" s="40">
        <f t="shared" si="64"/>
        <v>47.6</v>
      </c>
      <c r="G123" s="3">
        <f t="shared" si="65"/>
        <v>407.11630695443745</v>
      </c>
      <c r="H123" s="3">
        <f t="shared" si="66"/>
        <v>147.82900988183601</v>
      </c>
      <c r="I123">
        <f t="shared" si="48"/>
        <v>1.4782900988183603E-4</v>
      </c>
      <c r="J123" s="4">
        <f t="shared" si="67"/>
        <v>337.21807635378127</v>
      </c>
      <c r="K123" s="40">
        <f t="shared" si="68"/>
        <v>2.2811360004597838</v>
      </c>
      <c r="L123" s="40">
        <f t="shared" si="49"/>
        <v>3.7188639995402162</v>
      </c>
      <c r="M123" s="10">
        <f t="shared" si="69"/>
        <v>6.30260559277282</v>
      </c>
      <c r="N123" s="10">
        <f t="shared" si="50"/>
        <v>8.26</v>
      </c>
      <c r="O123" s="10">
        <f t="shared" si="51"/>
        <v>0.31900000000000001</v>
      </c>
      <c r="P123" s="10">
        <f t="shared" si="70"/>
        <v>14.8602791923743</v>
      </c>
      <c r="Q123" s="42">
        <f t="shared" si="71"/>
        <v>0.126481121735012</v>
      </c>
      <c r="R123" s="4">
        <f t="shared" si="72"/>
        <v>599413.33518933773</v>
      </c>
      <c r="S123">
        <f t="shared" si="52"/>
        <v>5.9941333518933769E-4</v>
      </c>
      <c r="T123" s="41">
        <f t="shared" si="53"/>
        <v>2.2543720007930348E-4</v>
      </c>
      <c r="U123" s="42">
        <f t="shared" si="73"/>
        <v>1.0643542827622996</v>
      </c>
      <c r="V123" s="42">
        <f t="shared" si="74"/>
        <v>1.0556125889581183</v>
      </c>
      <c r="W123" s="42">
        <f t="shared" si="75"/>
        <v>1.0407134904410849</v>
      </c>
      <c r="X123" s="42">
        <f t="shared" si="76"/>
        <v>1.4899098517033416E-2</v>
      </c>
      <c r="Y123" s="42">
        <f t="shared" si="59"/>
        <v>4.4693478369490667E-3</v>
      </c>
      <c r="Z123" s="10">
        <f t="shared" si="77"/>
        <v>19.825245502414223</v>
      </c>
      <c r="AA123">
        <f t="shared" si="54"/>
        <v>6308101.1177494172</v>
      </c>
      <c r="AB123" s="10">
        <f t="shared" si="55"/>
        <v>6.3081011177494171</v>
      </c>
      <c r="AC123" s="10">
        <f t="shared" si="56"/>
        <v>6.2071011177494171</v>
      </c>
      <c r="AD123" s="3">
        <f t="shared" si="57"/>
        <v>900.23221432188791</v>
      </c>
      <c r="AI123" s="94">
        <f t="shared" si="58"/>
        <v>1.0407134904410849</v>
      </c>
    </row>
    <row r="124" spans="2:35">
      <c r="B124" s="39">
        <f t="shared" si="60"/>
        <v>96</v>
      </c>
      <c r="C124" s="42">
        <f t="shared" si="61"/>
        <v>1.8071942446041247</v>
      </c>
      <c r="D124" s="10">
        <f t="shared" si="62"/>
        <v>13.892805755395853</v>
      </c>
      <c r="E124" s="40">
        <f t="shared" si="63"/>
        <v>19.814388489208294</v>
      </c>
      <c r="F124" s="40">
        <f t="shared" si="64"/>
        <v>47.6</v>
      </c>
      <c r="G124" s="3">
        <f t="shared" si="65"/>
        <v>406.92805755395784</v>
      </c>
      <c r="H124" s="3">
        <f t="shared" si="66"/>
        <v>147.82900988183601</v>
      </c>
      <c r="I124">
        <f t="shared" si="48"/>
        <v>1.4782900988183603E-4</v>
      </c>
      <c r="J124" s="4">
        <f t="shared" si="67"/>
        <v>338.38879178928414</v>
      </c>
      <c r="K124" s="40">
        <f t="shared" si="68"/>
        <v>2.2890553894649504</v>
      </c>
      <c r="L124" s="40">
        <f t="shared" si="49"/>
        <v>3.7109446105350496</v>
      </c>
      <c r="M124" s="10">
        <f t="shared" si="69"/>
        <v>6.3081011177494171</v>
      </c>
      <c r="N124" s="10">
        <f t="shared" si="50"/>
        <v>8.26</v>
      </c>
      <c r="O124" s="10">
        <f t="shared" si="51"/>
        <v>0.31900000000000001</v>
      </c>
      <c r="P124" s="10">
        <f t="shared" si="70"/>
        <v>14.864411358855566</v>
      </c>
      <c r="Q124" s="42">
        <f t="shared" si="71"/>
        <v>0.12774756543019031</v>
      </c>
      <c r="R124" s="4">
        <f t="shared" si="72"/>
        <v>598659.77124217711</v>
      </c>
      <c r="S124">
        <f t="shared" si="52"/>
        <v>5.9865977124217709E-4</v>
      </c>
      <c r="T124" s="41">
        <f t="shared" si="53"/>
        <v>2.2619076402646409E-4</v>
      </c>
      <c r="U124" s="42">
        <f t="shared" si="73"/>
        <v>1.0630162094038842</v>
      </c>
      <c r="V124" s="42">
        <f t="shared" si="74"/>
        <v>1.0565596903437611</v>
      </c>
      <c r="W124" s="42">
        <f t="shared" si="75"/>
        <v>1.0416357140321604</v>
      </c>
      <c r="X124" s="42">
        <f t="shared" si="76"/>
        <v>1.4923976311600695E-2</v>
      </c>
      <c r="Y124" s="42">
        <f t="shared" si="59"/>
        <v>4.4882482126558836E-3</v>
      </c>
      <c r="Z124" s="10">
        <f t="shared" si="77"/>
        <v>19.842756321079332</v>
      </c>
      <c r="AA124">
        <f t="shared" si="54"/>
        <v>6313583.5932171568</v>
      </c>
      <c r="AB124" s="10">
        <f t="shared" si="55"/>
        <v>6.3135835932171567</v>
      </c>
      <c r="AC124" s="10">
        <f t="shared" si="56"/>
        <v>6.2125835932171567</v>
      </c>
      <c r="AD124" s="3">
        <f t="shared" si="57"/>
        <v>901.0273521707262</v>
      </c>
      <c r="AI124" s="94">
        <f t="shared" si="58"/>
        <v>1.0416357140321604</v>
      </c>
    </row>
    <row r="125" spans="2:35">
      <c r="B125" s="39">
        <f t="shared" si="60"/>
        <v>97</v>
      </c>
      <c r="C125" s="42">
        <f t="shared" si="61"/>
        <v>1.8260191846520843</v>
      </c>
      <c r="D125" s="10">
        <f t="shared" si="62"/>
        <v>13.873980815347894</v>
      </c>
      <c r="E125" s="40">
        <f t="shared" si="63"/>
        <v>19.852038369304214</v>
      </c>
      <c r="F125" s="40">
        <f t="shared" si="64"/>
        <v>47.6</v>
      </c>
      <c r="G125" s="3">
        <f t="shared" si="65"/>
        <v>406.73980815347824</v>
      </c>
      <c r="H125" s="3">
        <f t="shared" si="66"/>
        <v>147.82900988183601</v>
      </c>
      <c r="I125">
        <f t="shared" si="48"/>
        <v>1.4782900988183603E-4</v>
      </c>
      <c r="J125" s="4">
        <f t="shared" si="67"/>
        <v>339.56173384974068</v>
      </c>
      <c r="K125" s="40">
        <f t="shared" si="68"/>
        <v>2.2969898406352187</v>
      </c>
      <c r="L125" s="40">
        <f t="shared" si="49"/>
        <v>3.7030101593647813</v>
      </c>
      <c r="M125" s="10">
        <f t="shared" si="69"/>
        <v>6.3135835932171567</v>
      </c>
      <c r="N125" s="10">
        <f t="shared" si="50"/>
        <v>8.26</v>
      </c>
      <c r="O125" s="10">
        <f t="shared" si="51"/>
        <v>0.31900000000000001</v>
      </c>
      <c r="P125" s="10">
        <f t="shared" si="70"/>
        <v>14.868531271144354</v>
      </c>
      <c r="Q125" s="42">
        <f t="shared" si="71"/>
        <v>0.12901365820725522</v>
      </c>
      <c r="R125" s="4">
        <f t="shared" si="72"/>
        <v>597905.74241096771</v>
      </c>
      <c r="S125">
        <f t="shared" si="52"/>
        <v>5.9790574241096769E-4</v>
      </c>
      <c r="T125" s="41">
        <f t="shared" si="53"/>
        <v>2.2694479285767348E-4</v>
      </c>
      <c r="U125" s="42">
        <f t="shared" si="73"/>
        <v>1.0616773105694588</v>
      </c>
      <c r="V125" s="42">
        <f t="shared" si="74"/>
        <v>1.0575045199525324</v>
      </c>
      <c r="W125" s="42">
        <f t="shared" si="75"/>
        <v>1.0425557477387442</v>
      </c>
      <c r="X125" s="42">
        <f t="shared" si="76"/>
        <v>1.4948772213788208E-2</v>
      </c>
      <c r="Y125" s="42">
        <f t="shared" si="59"/>
        <v>4.5071747451817497E-3</v>
      </c>
      <c r="Z125" s="10">
        <f t="shared" si="77"/>
        <v>19.860225424993057</v>
      </c>
      <c r="AA125">
        <f t="shared" si="54"/>
        <v>6319053.0081818169</v>
      </c>
      <c r="AB125" s="10">
        <f t="shared" si="55"/>
        <v>6.3190530081818173</v>
      </c>
      <c r="AC125" s="10">
        <f t="shared" si="56"/>
        <v>6.2180530081818173</v>
      </c>
      <c r="AD125" s="3">
        <f t="shared" si="57"/>
        <v>901.82059582042302</v>
      </c>
      <c r="AI125" s="94">
        <f t="shared" si="58"/>
        <v>1.0425557477387442</v>
      </c>
    </row>
    <row r="126" spans="2:35">
      <c r="B126" s="39">
        <f t="shared" si="60"/>
        <v>98</v>
      </c>
      <c r="C126" s="42">
        <f t="shared" si="61"/>
        <v>1.844844124700044</v>
      </c>
      <c r="D126" s="10">
        <f t="shared" si="62"/>
        <v>13.855155875299934</v>
      </c>
      <c r="E126" s="40">
        <f t="shared" si="63"/>
        <v>19.889688249400134</v>
      </c>
      <c r="F126" s="40">
        <f t="shared" si="64"/>
        <v>47.6</v>
      </c>
      <c r="G126" s="3">
        <f t="shared" si="65"/>
        <v>406.55155875299863</v>
      </c>
      <c r="H126" s="3">
        <f t="shared" si="66"/>
        <v>147.82900988183601</v>
      </c>
      <c r="I126">
        <f t="shared" si="48"/>
        <v>1.4782900988183603E-4</v>
      </c>
      <c r="J126" s="4">
        <f t="shared" si="67"/>
        <v>340.73690253515133</v>
      </c>
      <c r="K126" s="40">
        <f t="shared" si="68"/>
        <v>2.3049393539705916</v>
      </c>
      <c r="L126" s="40">
        <f t="shared" si="49"/>
        <v>3.6950606460294084</v>
      </c>
      <c r="M126" s="10">
        <f t="shared" si="69"/>
        <v>6.3190530081818173</v>
      </c>
      <c r="N126" s="10">
        <f t="shared" si="50"/>
        <v>8.26</v>
      </c>
      <c r="O126" s="10">
        <f t="shared" si="51"/>
        <v>0.31900000000000001</v>
      </c>
      <c r="P126" s="10">
        <f t="shared" si="70"/>
        <v>14.872638941950212</v>
      </c>
      <c r="Q126" s="42">
        <f t="shared" si="71"/>
        <v>0.13027940130244064</v>
      </c>
      <c r="R126" s="4">
        <f t="shared" si="72"/>
        <v>597151.24995319184</v>
      </c>
      <c r="S126">
        <f t="shared" si="52"/>
        <v>5.971512499531918E-4</v>
      </c>
      <c r="T126" s="41">
        <f t="shared" si="53"/>
        <v>2.2769928531544937E-4</v>
      </c>
      <c r="U126" s="42">
        <f t="shared" si="73"/>
        <v>1.0603375884918844</v>
      </c>
      <c r="V126" s="42">
        <f t="shared" si="74"/>
        <v>1.0584470756114317</v>
      </c>
      <c r="W126" s="42">
        <f t="shared" si="75"/>
        <v>1.0434735897158565</v>
      </c>
      <c r="X126" s="42">
        <f t="shared" si="76"/>
        <v>1.4973485895575234E-2</v>
      </c>
      <c r="Y126" s="42">
        <f t="shared" si="59"/>
        <v>4.5261273315649305E-3</v>
      </c>
      <c r="Z126" s="10">
        <f t="shared" si="77"/>
        <v>19.877652779166773</v>
      </c>
      <c r="AA126">
        <f t="shared" si="54"/>
        <v>6324509.3516887818</v>
      </c>
      <c r="AB126" s="10">
        <f t="shared" si="55"/>
        <v>6.324509351688782</v>
      </c>
      <c r="AC126" s="10">
        <f t="shared" si="56"/>
        <v>6.2235093516887821</v>
      </c>
      <c r="AD126" s="3">
        <f t="shared" si="57"/>
        <v>902.61194368220185</v>
      </c>
      <c r="AI126" s="94">
        <f t="shared" si="58"/>
        <v>1.0434735897158565</v>
      </c>
    </row>
    <row r="127" spans="2:35">
      <c r="B127" s="39">
        <f t="shared" si="60"/>
        <v>99</v>
      </c>
      <c r="C127" s="42">
        <f t="shared" si="61"/>
        <v>1.8636690647480036</v>
      </c>
      <c r="D127" s="10">
        <f t="shared" si="62"/>
        <v>13.836330935251974</v>
      </c>
      <c r="E127" s="40">
        <f t="shared" si="63"/>
        <v>19.927338129496054</v>
      </c>
      <c r="F127" s="40">
        <f t="shared" si="64"/>
        <v>47.6</v>
      </c>
      <c r="G127" s="3">
        <f t="shared" si="65"/>
        <v>406.36330935251902</v>
      </c>
      <c r="H127" s="3">
        <f t="shared" si="66"/>
        <v>147.82900988183601</v>
      </c>
      <c r="I127">
        <f t="shared" si="48"/>
        <v>1.4782900988183603E-4</v>
      </c>
      <c r="J127" s="4">
        <f t="shared" si="67"/>
        <v>341.91429784551565</v>
      </c>
      <c r="K127" s="40">
        <f t="shared" si="68"/>
        <v>2.3129039294710667</v>
      </c>
      <c r="L127" s="40">
        <f t="shared" si="49"/>
        <v>3.6870960705289333</v>
      </c>
      <c r="M127" s="10">
        <f t="shared" si="69"/>
        <v>6.324509351688782</v>
      </c>
      <c r="N127" s="10">
        <f t="shared" si="50"/>
        <v>8.26</v>
      </c>
      <c r="O127" s="10">
        <f t="shared" si="51"/>
        <v>0.31900000000000001</v>
      </c>
      <c r="P127" s="10">
        <f t="shared" si="70"/>
        <v>14.876734383931526</v>
      </c>
      <c r="Q127" s="42">
        <f t="shared" si="71"/>
        <v>0.13154479594901661</v>
      </c>
      <c r="R127" s="4">
        <f t="shared" si="72"/>
        <v>596396.29512633209</v>
      </c>
      <c r="S127">
        <f t="shared" si="52"/>
        <v>5.9639629512633213E-4</v>
      </c>
      <c r="T127" s="41">
        <f t="shared" si="53"/>
        <v>2.2845424014230904E-4</v>
      </c>
      <c r="U127" s="42">
        <f t="shared" si="73"/>
        <v>1.0589970454040227</v>
      </c>
      <c r="V127" s="42">
        <f t="shared" si="74"/>
        <v>1.0593873551536446</v>
      </c>
      <c r="W127" s="42">
        <f t="shared" si="75"/>
        <v>1.0443892381251647</v>
      </c>
      <c r="X127" s="42">
        <f t="shared" si="76"/>
        <v>1.4998117028479863E-2</v>
      </c>
      <c r="Y127" s="42">
        <f t="shared" si="59"/>
        <v>4.545105868561489E-3</v>
      </c>
      <c r="Z127" s="10">
        <f t="shared" si="77"/>
        <v>19.895038348731216</v>
      </c>
      <c r="AA127">
        <f t="shared" si="54"/>
        <v>6329952.6128208078</v>
      </c>
      <c r="AB127" s="10">
        <f t="shared" si="55"/>
        <v>6.3299526128208079</v>
      </c>
      <c r="AC127" s="10">
        <f t="shared" si="56"/>
        <v>6.2289526128208079</v>
      </c>
      <c r="AD127" s="3">
        <f t="shared" si="57"/>
        <v>903.40139417270598</v>
      </c>
      <c r="AI127" s="94">
        <f t="shared" si="58"/>
        <v>1.0443892381251647</v>
      </c>
    </row>
    <row r="128" spans="2:35">
      <c r="B128" s="39">
        <f t="shared" si="60"/>
        <v>100</v>
      </c>
      <c r="C128" s="42">
        <f t="shared" si="61"/>
        <v>1.8824940047959633</v>
      </c>
      <c r="D128" s="10">
        <f t="shared" si="62"/>
        <v>13.817505995204014</v>
      </c>
      <c r="E128" s="40">
        <f t="shared" si="63"/>
        <v>19.964988009591973</v>
      </c>
      <c r="F128" s="40">
        <f t="shared" si="64"/>
        <v>47.6</v>
      </c>
      <c r="G128" s="3">
        <f t="shared" si="65"/>
        <v>406.17505995203942</v>
      </c>
      <c r="H128" s="3">
        <f t="shared" si="66"/>
        <v>147.82900988183601</v>
      </c>
      <c r="I128">
        <f t="shared" si="48"/>
        <v>1.4782900988183603E-4</v>
      </c>
      <c r="J128" s="4">
        <f t="shared" si="67"/>
        <v>343.09391978083363</v>
      </c>
      <c r="K128" s="40">
        <f t="shared" si="68"/>
        <v>2.3208835671366432</v>
      </c>
      <c r="L128" s="40">
        <f t="shared" si="49"/>
        <v>3.6791164328633568</v>
      </c>
      <c r="M128" s="10">
        <f t="shared" si="69"/>
        <v>6.3299526128208079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14.880817609694081</v>
      </c>
      <c r="Q128" s="42">
        <f t="shared" si="71"/>
        <v>0.13280984337730417</v>
      </c>
      <c r="R128" s="4">
        <f t="shared" si="72"/>
        <v>595640.87918787089</v>
      </c>
      <c r="S128">
        <f t="shared" si="52"/>
        <v>5.9564087918787087E-4</v>
      </c>
      <c r="T128" s="41">
        <f t="shared" si="53"/>
        <v>2.292096560807703E-4</v>
      </c>
      <c r="U128" s="42">
        <f t="shared" si="73"/>
        <v>1.057655683538735</v>
      </c>
      <c r="V128" s="42">
        <f t="shared" si="74"/>
        <v>1.0603253564204396</v>
      </c>
      <c r="W128" s="42">
        <f t="shared" si="75"/>
        <v>1.0453026911346071</v>
      </c>
      <c r="X128" s="42">
        <f t="shared" si="76"/>
        <v>1.5022665285832515E-2</v>
      </c>
      <c r="Y128" s="42">
        <f t="shared" si="59"/>
        <v>4.5641102526473567E-3</v>
      </c>
      <c r="Z128" s="10">
        <f t="shared" si="77"/>
        <v>19.912382098941887</v>
      </c>
      <c r="AA128">
        <f t="shared" si="54"/>
        <v>6335382.7806997132</v>
      </c>
      <c r="AB128" s="10">
        <f t="shared" si="55"/>
        <v>6.3353827806997129</v>
      </c>
      <c r="AC128" s="10">
        <f t="shared" si="56"/>
        <v>6.234382780699713</v>
      </c>
      <c r="AD128" s="3">
        <f t="shared" si="57"/>
        <v>904.18894571424414</v>
      </c>
      <c r="AI128" s="94">
        <f t="shared" si="58"/>
        <v>1.0453026911346071</v>
      </c>
    </row>
    <row r="129" spans="2:35">
      <c r="B129" s="39">
        <f t="shared" si="60"/>
        <v>101</v>
      </c>
      <c r="C129" s="42">
        <f t="shared" si="61"/>
        <v>1.9013189448439229</v>
      </c>
      <c r="D129" s="10">
        <f t="shared" si="62"/>
        <v>13.798681055156054</v>
      </c>
      <c r="E129" s="40">
        <f t="shared" si="63"/>
        <v>20.002637889687893</v>
      </c>
      <c r="F129" s="40">
        <f t="shared" si="64"/>
        <v>47.6</v>
      </c>
      <c r="G129" s="3">
        <f t="shared" si="65"/>
        <v>405.98681055155981</v>
      </c>
      <c r="H129" s="3">
        <f t="shared" si="66"/>
        <v>147.82900988183601</v>
      </c>
      <c r="I129">
        <f t="shared" si="48"/>
        <v>1.4782900988183603E-4</v>
      </c>
      <c r="J129" s="4">
        <f t="shared" si="67"/>
        <v>344.2757683411055</v>
      </c>
      <c r="K129" s="40">
        <f t="shared" si="68"/>
        <v>2.3288782669673229</v>
      </c>
      <c r="L129" s="40">
        <f t="shared" si="49"/>
        <v>3.6711217330326771</v>
      </c>
      <c r="M129" s="10">
        <f t="shared" si="69"/>
        <v>6.3353827806997129</v>
      </c>
      <c r="N129" s="10">
        <f t="shared" si="50"/>
        <v>8.26</v>
      </c>
      <c r="O129" s="10">
        <f t="shared" si="51"/>
        <v>0.31900000000000001</v>
      </c>
      <c r="P129" s="10">
        <f t="shared" si="70"/>
        <v>14.884888631792586</v>
      </c>
      <c r="Q129" s="42">
        <f t="shared" si="71"/>
        <v>0.13407454481469025</v>
      </c>
      <c r="R129" s="4">
        <f t="shared" si="72"/>
        <v>594885.00339529058</v>
      </c>
      <c r="S129">
        <f t="shared" si="52"/>
        <v>5.9488500339529053E-4</v>
      </c>
      <c r="T129" s="41">
        <f t="shared" si="53"/>
        <v>2.2996553187335064E-4</v>
      </c>
      <c r="U129" s="42">
        <f t="shared" si="73"/>
        <v>1.0563135051288817</v>
      </c>
      <c r="V129" s="42">
        <f t="shared" si="74"/>
        <v>1.0612610772605291</v>
      </c>
      <c r="W129" s="42">
        <f t="shared" si="75"/>
        <v>1.0462139469186773</v>
      </c>
      <c r="X129" s="42">
        <f t="shared" si="76"/>
        <v>1.5047130341851789E-2</v>
      </c>
      <c r="Y129" s="42">
        <f t="shared" si="59"/>
        <v>4.5831403800192325E-3</v>
      </c>
      <c r="Z129" s="10">
        <f t="shared" si="77"/>
        <v>19.929683995179392</v>
      </c>
      <c r="AA129">
        <f t="shared" si="54"/>
        <v>6340799.8444864852</v>
      </c>
      <c r="AB129" s="10">
        <f t="shared" si="55"/>
        <v>6.3407998444864848</v>
      </c>
      <c r="AC129" s="10">
        <f t="shared" si="56"/>
        <v>6.2397998444864848</v>
      </c>
      <c r="AD129" s="3">
        <f t="shared" si="57"/>
        <v>904.97459673480569</v>
      </c>
      <c r="AI129" s="94">
        <f t="shared" si="58"/>
        <v>1.0462139469186773</v>
      </c>
    </row>
    <row r="130" spans="2:35">
      <c r="B130" s="39">
        <f t="shared" si="60"/>
        <v>102</v>
      </c>
      <c r="C130" s="42">
        <f t="shared" si="61"/>
        <v>1.9201438848918826</v>
      </c>
      <c r="D130" s="10">
        <f t="shared" si="62"/>
        <v>13.779856115108094</v>
      </c>
      <c r="E130" s="40">
        <f t="shared" si="63"/>
        <v>20.040287769783813</v>
      </c>
      <c r="F130" s="40">
        <f t="shared" si="64"/>
        <v>47.6</v>
      </c>
      <c r="G130" s="3">
        <f t="shared" si="65"/>
        <v>405.79856115108021</v>
      </c>
      <c r="H130" s="3">
        <f t="shared" si="66"/>
        <v>147.82900988183601</v>
      </c>
      <c r="I130">
        <f t="shared" si="48"/>
        <v>1.4782900988183603E-4</v>
      </c>
      <c r="J130" s="4">
        <f t="shared" si="67"/>
        <v>345.45984352633104</v>
      </c>
      <c r="K130" s="40">
        <f t="shared" si="68"/>
        <v>2.3368880289631044</v>
      </c>
      <c r="L130" s="40">
        <f t="shared" si="49"/>
        <v>3.6631119710368956</v>
      </c>
      <c r="M130" s="10">
        <f t="shared" si="69"/>
        <v>6.3407998444864848</v>
      </c>
      <c r="N130" s="10">
        <f t="shared" si="50"/>
        <v>8.26</v>
      </c>
      <c r="O130" s="10">
        <f t="shared" si="51"/>
        <v>0.31900000000000001</v>
      </c>
      <c r="P130" s="10">
        <f t="shared" si="70"/>
        <v>14.888947462731014</v>
      </c>
      <c r="Q130" s="42">
        <f t="shared" si="71"/>
        <v>0.13533890148564237</v>
      </c>
      <c r="R130" s="4">
        <f t="shared" si="72"/>
        <v>594128.66900607373</v>
      </c>
      <c r="S130">
        <f t="shared" si="52"/>
        <v>5.9412866900607371E-4</v>
      </c>
      <c r="T130" s="41">
        <f t="shared" si="53"/>
        <v>2.3072186626256746E-4</v>
      </c>
      <c r="U130" s="42">
        <f t="shared" si="73"/>
        <v>1.054970512407325</v>
      </c>
      <c r="V130" s="42">
        <f t="shared" si="74"/>
        <v>1.0621945155280847</v>
      </c>
      <c r="W130" s="42">
        <f t="shared" si="75"/>
        <v>1.047123003658442</v>
      </c>
      <c r="X130" s="42">
        <f t="shared" si="76"/>
        <v>1.5071511869642729E-2</v>
      </c>
      <c r="Y130" s="42">
        <f t="shared" si="59"/>
        <v>4.6021961465929498E-3</v>
      </c>
      <c r="Z130" s="10">
        <f t="shared" si="77"/>
        <v>19.946944002938721</v>
      </c>
      <c r="AA130">
        <f t="shared" si="54"/>
        <v>6346203.7933779266</v>
      </c>
      <c r="AB130" s="10">
        <f t="shared" si="55"/>
        <v>6.3462037933779269</v>
      </c>
      <c r="AC130" s="10">
        <f t="shared" si="56"/>
        <v>6.245203793377927</v>
      </c>
      <c r="AD130" s="3">
        <f t="shared" si="57"/>
        <v>905.75834566757453</v>
      </c>
      <c r="AI130" s="94">
        <f t="shared" si="58"/>
        <v>1.047123003658442</v>
      </c>
    </row>
    <row r="131" spans="2:35">
      <c r="B131" s="39">
        <f t="shared" si="60"/>
        <v>103</v>
      </c>
      <c r="C131" s="42">
        <f t="shared" si="61"/>
        <v>1.9389688249398422</v>
      </c>
      <c r="D131" s="10">
        <f t="shared" si="62"/>
        <v>13.761031175060134</v>
      </c>
      <c r="E131" s="40">
        <f t="shared" si="63"/>
        <v>20.077937649879733</v>
      </c>
      <c r="F131" s="40">
        <f t="shared" si="64"/>
        <v>47.6</v>
      </c>
      <c r="G131" s="3">
        <f t="shared" si="65"/>
        <v>405.6103117506006</v>
      </c>
      <c r="H131" s="3">
        <f t="shared" si="66"/>
        <v>147.82900988183601</v>
      </c>
      <c r="I131">
        <f t="shared" si="48"/>
        <v>1.4782900988183603E-4</v>
      </c>
      <c r="J131" s="4">
        <f t="shared" si="67"/>
        <v>346.6461453365107</v>
      </c>
      <c r="K131" s="40">
        <f t="shared" si="68"/>
        <v>2.3449128531239904</v>
      </c>
      <c r="L131" s="40">
        <f t="shared" si="49"/>
        <v>3.6550871468760096</v>
      </c>
      <c r="M131" s="10">
        <f t="shared" si="69"/>
        <v>6.3462037933779269</v>
      </c>
      <c r="N131" s="10">
        <f t="shared" si="50"/>
        <v>8.26</v>
      </c>
      <c r="O131" s="10">
        <f t="shared" si="51"/>
        <v>0.31900000000000001</v>
      </c>
      <c r="P131" s="10">
        <f t="shared" si="70"/>
        <v>14.892994114960313</v>
      </c>
      <c r="Q131" s="42">
        <f t="shared" si="71"/>
        <v>0.13660291461172355</v>
      </c>
      <c r="R131" s="4">
        <f t="shared" si="72"/>
        <v>593371.87727770256</v>
      </c>
      <c r="S131">
        <f t="shared" si="52"/>
        <v>5.9337187727770261E-4</v>
      </c>
      <c r="T131" s="41">
        <f t="shared" si="53"/>
        <v>2.3147865799093856E-4</v>
      </c>
      <c r="U131" s="42">
        <f t="shared" si="73"/>
        <v>1.0536267076069255</v>
      </c>
      <c r="V131" s="42">
        <f t="shared" si="74"/>
        <v>1.0631256690867799</v>
      </c>
      <c r="W131" s="42">
        <f t="shared" si="75"/>
        <v>1.0480298595409785</v>
      </c>
      <c r="X131" s="42">
        <f t="shared" si="76"/>
        <v>1.5095809545801364E-2</v>
      </c>
      <c r="Y131" s="42">
        <f t="shared" si="59"/>
        <v>4.621277448007664E-3</v>
      </c>
      <c r="Z131" s="10">
        <f t="shared" si="77"/>
        <v>19.964162087843832</v>
      </c>
      <c r="AA131">
        <f t="shared" si="54"/>
        <v>6351594.6166112125</v>
      </c>
      <c r="AB131" s="10">
        <f t="shared" si="55"/>
        <v>6.3515946166112123</v>
      </c>
      <c r="AC131" s="10">
        <f t="shared" si="56"/>
        <v>6.2505946166112123</v>
      </c>
      <c r="AD131" s="3">
        <f t="shared" si="57"/>
        <v>906.54019095158992</v>
      </c>
      <c r="AI131" s="94">
        <f t="shared" si="58"/>
        <v>1.0480298595409785</v>
      </c>
    </row>
    <row r="132" spans="2:35">
      <c r="B132" s="39">
        <f t="shared" si="60"/>
        <v>104</v>
      </c>
      <c r="C132" s="42">
        <f t="shared" si="61"/>
        <v>1.9577937649878019</v>
      </c>
      <c r="D132" s="10">
        <f t="shared" si="62"/>
        <v>13.742206235012175</v>
      </c>
      <c r="E132" s="40">
        <f t="shared" si="63"/>
        <v>20.115587529975652</v>
      </c>
      <c r="F132" s="40">
        <f t="shared" si="64"/>
        <v>47.6</v>
      </c>
      <c r="G132" s="3">
        <f t="shared" si="65"/>
        <v>405.422062350121</v>
      </c>
      <c r="H132" s="3">
        <f t="shared" si="66"/>
        <v>147.82900988183601</v>
      </c>
      <c r="I132">
        <f t="shared" si="48"/>
        <v>1.4782900988183603E-4</v>
      </c>
      <c r="J132" s="4">
        <f t="shared" si="67"/>
        <v>347.83467377164379</v>
      </c>
      <c r="K132" s="40">
        <f t="shared" si="68"/>
        <v>2.352952739449977</v>
      </c>
      <c r="L132" s="40">
        <f t="shared" si="49"/>
        <v>3.647047260550023</v>
      </c>
      <c r="M132" s="10">
        <f t="shared" si="69"/>
        <v>6.3515946166112123</v>
      </c>
      <c r="N132" s="10">
        <f t="shared" si="50"/>
        <v>8.26</v>
      </c>
      <c r="O132" s="10">
        <f t="shared" si="51"/>
        <v>0.31900000000000001</v>
      </c>
      <c r="P132" s="10">
        <f t="shared" si="70"/>
        <v>14.897028600882086</v>
      </c>
      <c r="Q132" s="42">
        <f t="shared" si="71"/>
        <v>0.13786658541160676</v>
      </c>
      <c r="R132" s="4">
        <f t="shared" si="72"/>
        <v>592614.62946765986</v>
      </c>
      <c r="S132">
        <f t="shared" si="52"/>
        <v>5.9261462946765984E-4</v>
      </c>
      <c r="T132" s="41">
        <f t="shared" si="53"/>
        <v>2.3223590580098133E-4</v>
      </c>
      <c r="U132" s="42">
        <f t="shared" si="73"/>
        <v>1.0522820929605448</v>
      </c>
      <c r="V132" s="42">
        <f t="shared" si="74"/>
        <v>1.0640545358054994</v>
      </c>
      <c r="W132" s="42">
        <f t="shared" si="75"/>
        <v>1.048934512760139</v>
      </c>
      <c r="X132" s="42">
        <f t="shared" si="76"/>
        <v>1.5120023045360309E-2</v>
      </c>
      <c r="Y132" s="42">
        <f t="shared" si="59"/>
        <v>4.6403841796236467E-3</v>
      </c>
      <c r="Z132" s="10">
        <f t="shared" si="77"/>
        <v>19.981338215634519</v>
      </c>
      <c r="AA132">
        <f t="shared" si="54"/>
        <v>6356972.3034597915</v>
      </c>
      <c r="AB132" s="10">
        <f t="shared" si="55"/>
        <v>6.3569723034597914</v>
      </c>
      <c r="AC132" s="10">
        <f t="shared" si="56"/>
        <v>6.2559723034597914</v>
      </c>
      <c r="AD132" s="3">
        <f t="shared" si="57"/>
        <v>907.32013103115173</v>
      </c>
      <c r="AI132" s="94">
        <f t="shared" si="58"/>
        <v>1.048934512760139</v>
      </c>
    </row>
    <row r="133" spans="2:35">
      <c r="B133" s="39">
        <f t="shared" si="60"/>
        <v>105</v>
      </c>
      <c r="C133" s="42">
        <f t="shared" si="61"/>
        <v>1.9766187050357615</v>
      </c>
      <c r="D133" s="10">
        <f t="shared" si="62"/>
        <v>13.723381294964215</v>
      </c>
      <c r="E133" s="40">
        <f t="shared" si="63"/>
        <v>20.153237410071572</v>
      </c>
      <c r="F133" s="40">
        <f t="shared" si="64"/>
        <v>47.6</v>
      </c>
      <c r="G133" s="3">
        <f t="shared" si="65"/>
        <v>405.23381294964139</v>
      </c>
      <c r="H133" s="3">
        <f t="shared" si="66"/>
        <v>147.82900988183601</v>
      </c>
      <c r="I133">
        <f t="shared" si="48"/>
        <v>1.4782900988183603E-4</v>
      </c>
      <c r="J133" s="4">
        <f t="shared" si="67"/>
        <v>349.02542883173101</v>
      </c>
      <c r="K133" s="40">
        <f t="shared" si="68"/>
        <v>2.3610076879410684</v>
      </c>
      <c r="L133" s="40">
        <f t="shared" si="49"/>
        <v>3.6389923120589316</v>
      </c>
      <c r="M133" s="10">
        <f t="shared" si="69"/>
        <v>6.3569723034597914</v>
      </c>
      <c r="N133" s="10">
        <f t="shared" si="50"/>
        <v>8.26</v>
      </c>
      <c r="O133" s="10">
        <f t="shared" si="51"/>
        <v>0.31900000000000001</v>
      </c>
      <c r="P133" s="10">
        <f t="shared" si="70"/>
        <v>14.901050932845756</v>
      </c>
      <c r="Q133" s="42">
        <f t="shared" si="71"/>
        <v>0.13912991510108957</v>
      </c>
      <c r="R133" s="4">
        <f t="shared" si="72"/>
        <v>591856.92683342763</v>
      </c>
      <c r="S133">
        <f t="shared" si="52"/>
        <v>5.9185692683342758E-4</v>
      </c>
      <c r="T133" s="41">
        <f t="shared" si="53"/>
        <v>2.3299360843521359E-4</v>
      </c>
      <c r="U133" s="42">
        <f t="shared" si="73"/>
        <v>1.0509366707010441</v>
      </c>
      <c r="V133" s="42">
        <f t="shared" si="74"/>
        <v>1.0649811135614362</v>
      </c>
      <c r="W133" s="42">
        <f t="shared" si="75"/>
        <v>1.049836961515862</v>
      </c>
      <c r="X133" s="42">
        <f t="shared" si="76"/>
        <v>1.5144152045574177E-2</v>
      </c>
      <c r="Y133" s="42">
        <f t="shared" si="59"/>
        <v>4.659516236524862E-3</v>
      </c>
      <c r="Z133" s="10">
        <f t="shared" si="77"/>
        <v>19.998472352173948</v>
      </c>
      <c r="AA133">
        <f t="shared" si="54"/>
        <v>6362336.8432357349</v>
      </c>
      <c r="AB133" s="10">
        <f t="shared" si="55"/>
        <v>6.3623368432357346</v>
      </c>
      <c r="AC133" s="10">
        <f t="shared" si="56"/>
        <v>6.2613368432357346</v>
      </c>
      <c r="AD133" s="3">
        <f t="shared" si="57"/>
        <v>908.09816435616165</v>
      </c>
      <c r="AI133" s="94">
        <f t="shared" si="58"/>
        <v>1.049836961515862</v>
      </c>
    </row>
    <row r="134" spans="2:35">
      <c r="B134" s="39">
        <f t="shared" si="60"/>
        <v>106</v>
      </c>
      <c r="C134" s="42">
        <f t="shared" si="61"/>
        <v>1.9954436450837212</v>
      </c>
      <c r="D134" s="10">
        <f t="shared" si="62"/>
        <v>13.704556354916255</v>
      </c>
      <c r="E134" s="40">
        <f t="shared" si="63"/>
        <v>20.190887290167492</v>
      </c>
      <c r="F134" s="40">
        <f t="shared" si="64"/>
        <v>47.6</v>
      </c>
      <c r="G134" s="3">
        <f t="shared" si="65"/>
        <v>405.04556354916178</v>
      </c>
      <c r="H134" s="3">
        <f t="shared" si="66"/>
        <v>147.82900988183601</v>
      </c>
      <c r="I134">
        <f t="shared" si="48"/>
        <v>1.4782900988183603E-4</v>
      </c>
      <c r="J134" s="4">
        <f t="shared" si="67"/>
        <v>350.21841051677188</v>
      </c>
      <c r="K134" s="40">
        <f t="shared" si="68"/>
        <v>2.3690776985972613</v>
      </c>
      <c r="L134" s="40">
        <f t="shared" si="49"/>
        <v>3.6309223014027387</v>
      </c>
      <c r="M134" s="10">
        <f t="shared" si="69"/>
        <v>6.3623368432357346</v>
      </c>
      <c r="N134" s="10">
        <f t="shared" si="50"/>
        <v>8.26</v>
      </c>
      <c r="O134" s="10">
        <f t="shared" si="51"/>
        <v>0.31900000000000001</v>
      </c>
      <c r="P134" s="10">
        <f t="shared" si="70"/>
        <v>14.905061123150567</v>
      </c>
      <c r="Q134" s="42">
        <f t="shared" si="71"/>
        <v>0.14039290489310866</v>
      </c>
      <c r="R134" s="4">
        <f t="shared" si="72"/>
        <v>591098.77063248865</v>
      </c>
      <c r="S134">
        <f t="shared" si="52"/>
        <v>5.9109877063248867E-4</v>
      </c>
      <c r="T134" s="41">
        <f t="shared" si="53"/>
        <v>2.337517646361525E-4</v>
      </c>
      <c r="U134" s="42">
        <f t="shared" si="73"/>
        <v>1.0495904430612848</v>
      </c>
      <c r="V134" s="42">
        <f t="shared" si="74"/>
        <v>1.0659054002385755</v>
      </c>
      <c r="W134" s="42">
        <f t="shared" si="75"/>
        <v>1.0507372040145688</v>
      </c>
      <c r="X134" s="42">
        <f t="shared" si="76"/>
        <v>1.5168196224006669E-2</v>
      </c>
      <c r="Y134" s="42">
        <f t="shared" si="59"/>
        <v>4.6786735135191252E-3</v>
      </c>
      <c r="Z134" s="10">
        <f t="shared" si="77"/>
        <v>20.01556446344582</v>
      </c>
      <c r="AA134">
        <f t="shared" si="54"/>
        <v>6367688.2252888558</v>
      </c>
      <c r="AB134" s="10">
        <f t="shared" si="55"/>
        <v>6.3676882252888563</v>
      </c>
      <c r="AC134" s="10">
        <f t="shared" si="56"/>
        <v>6.2666882252888563</v>
      </c>
      <c r="AD134" s="3">
        <f t="shared" si="57"/>
        <v>908.87428938199503</v>
      </c>
      <c r="AI134" s="94">
        <f t="shared" si="58"/>
        <v>1.0507372040145688</v>
      </c>
    </row>
    <row r="135" spans="2:35">
      <c r="B135" s="39">
        <f t="shared" si="60"/>
        <v>107</v>
      </c>
      <c r="C135" s="42">
        <f t="shared" si="61"/>
        <v>2.0142685851316808</v>
      </c>
      <c r="D135" s="10">
        <f t="shared" si="62"/>
        <v>13.685731414868295</v>
      </c>
      <c r="E135" s="40">
        <f t="shared" si="63"/>
        <v>20.228537170263412</v>
      </c>
      <c r="F135" s="40">
        <f t="shared" si="64"/>
        <v>47.6</v>
      </c>
      <c r="G135" s="3">
        <f t="shared" si="65"/>
        <v>404.85731414868218</v>
      </c>
      <c r="H135" s="3">
        <f t="shared" si="66"/>
        <v>147.82900988183601</v>
      </c>
      <c r="I135">
        <f t="shared" si="48"/>
        <v>1.4782900988183603E-4</v>
      </c>
      <c r="J135" s="4">
        <f t="shared" si="67"/>
        <v>351.41361882676642</v>
      </c>
      <c r="K135" s="40">
        <f t="shared" si="68"/>
        <v>2.3771627714185559</v>
      </c>
      <c r="L135" s="40">
        <f t="shared" si="49"/>
        <v>3.6228372285814441</v>
      </c>
      <c r="M135" s="10">
        <f t="shared" si="69"/>
        <v>6.3676882252888563</v>
      </c>
      <c r="N135" s="10">
        <f t="shared" si="50"/>
        <v>8.26</v>
      </c>
      <c r="O135" s="10">
        <f t="shared" si="51"/>
        <v>0.31900000000000001</v>
      </c>
      <c r="P135" s="10">
        <f t="shared" si="70"/>
        <v>14.909059184045176</v>
      </c>
      <c r="Q135" s="42">
        <f t="shared" si="71"/>
        <v>0.14165555599775415</v>
      </c>
      <c r="R135" s="4">
        <f t="shared" si="72"/>
        <v>590340.16212232527</v>
      </c>
      <c r="S135">
        <f t="shared" si="52"/>
        <v>5.9034016212232529E-4</v>
      </c>
      <c r="T135" s="41">
        <f t="shared" si="53"/>
        <v>2.3451037314631588E-4</v>
      </c>
      <c r="U135" s="42">
        <f t="shared" si="73"/>
        <v>1.048243412274128</v>
      </c>
      <c r="V135" s="42">
        <f t="shared" si="74"/>
        <v>1.0668273937280652</v>
      </c>
      <c r="W135" s="42">
        <f t="shared" si="75"/>
        <v>1.0516352384690137</v>
      </c>
      <c r="X135" s="42">
        <f t="shared" si="76"/>
        <v>1.5192155259051487E-2</v>
      </c>
      <c r="Y135" s="42">
        <f t="shared" si="59"/>
        <v>4.6978559051389125E-3</v>
      </c>
      <c r="Z135" s="10">
        <f t="shared" si="77"/>
        <v>20.032614515554172</v>
      </c>
      <c r="AA135">
        <f t="shared" si="54"/>
        <v>6373026.4390066406</v>
      </c>
      <c r="AB135" s="10">
        <f t="shared" si="55"/>
        <v>6.3730264390066402</v>
      </c>
      <c r="AC135" s="10">
        <f t="shared" si="56"/>
        <v>6.2720264390066403</v>
      </c>
      <c r="AD135" s="3">
        <f t="shared" si="57"/>
        <v>909.64850456949102</v>
      </c>
      <c r="AI135" s="94">
        <f t="shared" si="58"/>
        <v>1.0516352384690137</v>
      </c>
    </row>
    <row r="136" spans="2:35">
      <c r="B136" s="39">
        <f t="shared" si="60"/>
        <v>108</v>
      </c>
      <c r="C136" s="42">
        <f t="shared" si="61"/>
        <v>2.0330935251796403</v>
      </c>
      <c r="D136" s="10">
        <f t="shared" si="62"/>
        <v>13.666906474820335</v>
      </c>
      <c r="E136" s="40">
        <f t="shared" si="63"/>
        <v>20.266187050359331</v>
      </c>
      <c r="F136" s="40">
        <f t="shared" si="64"/>
        <v>47.6</v>
      </c>
      <c r="G136" s="3">
        <f t="shared" si="65"/>
        <v>404.66906474820257</v>
      </c>
      <c r="H136" s="3">
        <f t="shared" si="66"/>
        <v>147.82900988183601</v>
      </c>
      <c r="I136">
        <f t="shared" si="48"/>
        <v>1.4782900988183603E-4</v>
      </c>
      <c r="J136" s="4">
        <f t="shared" si="67"/>
        <v>352.61105376171486</v>
      </c>
      <c r="K136" s="40">
        <f t="shared" si="68"/>
        <v>2.3852629064049542</v>
      </c>
      <c r="L136" s="40">
        <f t="shared" si="49"/>
        <v>3.6147370935950458</v>
      </c>
      <c r="M136" s="10">
        <f t="shared" si="69"/>
        <v>6.3730264390066402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14.913045127727832</v>
      </c>
      <c r="Q136" s="42">
        <f t="shared" si="71"/>
        <v>0.14291786962228401</v>
      </c>
      <c r="R136" s="4">
        <f t="shared" si="72"/>
        <v>589581.10256041982</v>
      </c>
      <c r="S136">
        <f t="shared" si="52"/>
        <v>5.8958110256041984E-4</v>
      </c>
      <c r="T136" s="41">
        <f t="shared" si="53"/>
        <v>2.3526943270822133E-4</v>
      </c>
      <c r="U136" s="42">
        <f t="shared" si="73"/>
        <v>1.0468955805724351</v>
      </c>
      <c r="V136" s="42">
        <f t="shared" si="74"/>
        <v>1.0677470919279888</v>
      </c>
      <c r="W136" s="42">
        <f t="shared" si="75"/>
        <v>1.0525310630982727</v>
      </c>
      <c r="X136" s="42">
        <f t="shared" si="76"/>
        <v>1.5216028829716066E-2</v>
      </c>
      <c r="Y136" s="42">
        <f t="shared" si="59"/>
        <v>4.7170633056419021E-3</v>
      </c>
      <c r="Z136" s="10">
        <f t="shared" si="77"/>
        <v>20.049622474722224</v>
      </c>
      <c r="AA136">
        <f t="shared" si="54"/>
        <v>6378351.4738138914</v>
      </c>
      <c r="AB136" s="10">
        <f t="shared" si="55"/>
        <v>6.3783514738138916</v>
      </c>
      <c r="AC136" s="10">
        <f t="shared" si="56"/>
        <v>6.2773514738138916</v>
      </c>
      <c r="AD136" s="3">
        <f t="shared" si="57"/>
        <v>910.42080838490085</v>
      </c>
      <c r="AI136" s="94">
        <f t="shared" si="58"/>
        <v>1.0525310630982727</v>
      </c>
    </row>
    <row r="137" spans="2:35">
      <c r="B137" s="39">
        <f t="shared" si="60"/>
        <v>109</v>
      </c>
      <c r="C137" s="42">
        <f t="shared" si="61"/>
        <v>2.0519184652275997</v>
      </c>
      <c r="D137" s="10">
        <f t="shared" si="62"/>
        <v>13.648081534772375</v>
      </c>
      <c r="E137" s="40">
        <f t="shared" si="63"/>
        <v>20.303836930455251</v>
      </c>
      <c r="F137" s="40">
        <f t="shared" si="64"/>
        <v>47.6</v>
      </c>
      <c r="G137" s="3">
        <f t="shared" si="65"/>
        <v>404.48081534772297</v>
      </c>
      <c r="H137" s="3">
        <f t="shared" si="66"/>
        <v>147.82900988183601</v>
      </c>
      <c r="I137">
        <f t="shared" si="48"/>
        <v>1.4782900988183603E-4</v>
      </c>
      <c r="J137" s="4">
        <f t="shared" si="67"/>
        <v>353.81071532161718</v>
      </c>
      <c r="K137" s="40">
        <f t="shared" si="68"/>
        <v>2.3933781035564552</v>
      </c>
      <c r="L137" s="40">
        <f t="shared" si="49"/>
        <v>3.6066218964435448</v>
      </c>
      <c r="M137" s="10">
        <f t="shared" si="69"/>
        <v>6.3783514738138916</v>
      </c>
      <c r="N137" s="10">
        <f t="shared" si="50"/>
        <v>8.26</v>
      </c>
      <c r="O137" s="10">
        <f t="shared" si="51"/>
        <v>0.31900000000000001</v>
      </c>
      <c r="P137" s="10">
        <f t="shared" si="70"/>
        <v>14.91701896634636</v>
      </c>
      <c r="Q137" s="42">
        <f t="shared" si="71"/>
        <v>0.14417984697113834</v>
      </c>
      <c r="R137" s="4">
        <f t="shared" si="72"/>
        <v>588821.59320425487</v>
      </c>
      <c r="S137">
        <f t="shared" si="52"/>
        <v>5.8882159320425482E-4</v>
      </c>
      <c r="T137" s="41">
        <f t="shared" si="53"/>
        <v>2.3602894206438635E-4</v>
      </c>
      <c r="U137" s="42">
        <f t="shared" si="73"/>
        <v>1.0455469501890671</v>
      </c>
      <c r="V137" s="42">
        <f t="shared" si="74"/>
        <v>1.0686644927441937</v>
      </c>
      <c r="W137" s="42">
        <f t="shared" si="75"/>
        <v>1.0534246761276844</v>
      </c>
      <c r="X137" s="42">
        <f t="shared" si="76"/>
        <v>1.5239816616509305E-2</v>
      </c>
      <c r="Y137" s="42">
        <f t="shared" si="59"/>
        <v>4.7362956090126309E-3</v>
      </c>
      <c r="Z137" s="10">
        <f t="shared" si="77"/>
        <v>20.066588307295877</v>
      </c>
      <c r="AA137">
        <f t="shared" si="54"/>
        <v>6383663.3191738222</v>
      </c>
      <c r="AB137" s="10">
        <f t="shared" si="55"/>
        <v>6.3836633191738219</v>
      </c>
      <c r="AC137" s="10">
        <f t="shared" si="56"/>
        <v>6.2826633191738219</v>
      </c>
      <c r="AD137" s="3">
        <f t="shared" si="57"/>
        <v>911.19119930004672</v>
      </c>
      <c r="AI137" s="94">
        <f t="shared" si="58"/>
        <v>1.0534246761276844</v>
      </c>
    </row>
    <row r="138" spans="2:35">
      <c r="B138" s="39">
        <f t="shared" si="60"/>
        <v>110</v>
      </c>
      <c r="C138" s="42">
        <f t="shared" si="61"/>
        <v>2.0707434052755591</v>
      </c>
      <c r="D138" s="10">
        <f t="shared" si="62"/>
        <v>13.629256594724415</v>
      </c>
      <c r="E138" s="40">
        <f t="shared" si="63"/>
        <v>20.341486810551171</v>
      </c>
      <c r="F138" s="40">
        <f t="shared" si="64"/>
        <v>47.6</v>
      </c>
      <c r="G138" s="3">
        <f t="shared" si="65"/>
        <v>404.29256594724336</v>
      </c>
      <c r="H138" s="3">
        <f t="shared" si="66"/>
        <v>147.82900988183601</v>
      </c>
      <c r="I138">
        <f t="shared" si="48"/>
        <v>1.4782900988183603E-4</v>
      </c>
      <c r="J138" s="4">
        <f t="shared" si="67"/>
        <v>355.0126035064734</v>
      </c>
      <c r="K138" s="40">
        <f t="shared" si="68"/>
        <v>2.4015083628730598</v>
      </c>
      <c r="L138" s="40">
        <f t="shared" si="49"/>
        <v>3.5984916371269402</v>
      </c>
      <c r="M138" s="10">
        <f t="shared" si="69"/>
        <v>6.3836633191738219</v>
      </c>
      <c r="N138" s="10">
        <f t="shared" si="50"/>
        <v>8.26</v>
      </c>
      <c r="O138" s="10">
        <f t="shared" si="51"/>
        <v>0.31900000000000001</v>
      </c>
      <c r="P138" s="10">
        <f t="shared" si="70"/>
        <v>14.920980711999198</v>
      </c>
      <c r="Q138" s="42">
        <f t="shared" si="71"/>
        <v>0.14544148924595349</v>
      </c>
      <c r="R138" s="4">
        <f t="shared" si="72"/>
        <v>588061.63531131274</v>
      </c>
      <c r="S138">
        <f t="shared" si="52"/>
        <v>5.8806163531131275E-4</v>
      </c>
      <c r="T138" s="41">
        <f t="shared" si="53"/>
        <v>2.3678889995732842E-4</v>
      </c>
      <c r="U138" s="42">
        <f t="shared" si="73"/>
        <v>1.0441975233568854</v>
      </c>
      <c r="V138" s="42">
        <f t="shared" si="74"/>
        <v>1.0695795940884714</v>
      </c>
      <c r="W138" s="42">
        <f t="shared" si="75"/>
        <v>1.0543160757890331</v>
      </c>
      <c r="X138" s="42">
        <f t="shared" si="76"/>
        <v>1.5263518299438283E-2</v>
      </c>
      <c r="Y138" s="42">
        <f t="shared" si="59"/>
        <v>4.7555527089616165E-3</v>
      </c>
      <c r="Z138" s="10">
        <f t="shared" si="77"/>
        <v>20.083511979736432</v>
      </c>
      <c r="AA138">
        <f t="shared" si="54"/>
        <v>6388961.9645857736</v>
      </c>
      <c r="AB138" s="10">
        <f t="shared" si="55"/>
        <v>6.388961964585774</v>
      </c>
      <c r="AC138" s="10">
        <f t="shared" si="56"/>
        <v>6.2879619645857741</v>
      </c>
      <c r="AD138" s="3">
        <f t="shared" si="57"/>
        <v>911.95967579199032</v>
      </c>
      <c r="AI138" s="94">
        <f t="shared" si="58"/>
        <v>1.0543160757890331</v>
      </c>
    </row>
    <row r="139" spans="2:35">
      <c r="B139" s="39">
        <f t="shared" si="60"/>
        <v>111</v>
      </c>
      <c r="C139" s="42">
        <f t="shared" si="61"/>
        <v>2.0895683453235185</v>
      </c>
      <c r="D139" s="10">
        <f t="shared" si="62"/>
        <v>13.610431654676455</v>
      </c>
      <c r="E139" s="40">
        <f t="shared" si="63"/>
        <v>20.379136690647091</v>
      </c>
      <c r="F139" s="40">
        <f t="shared" si="64"/>
        <v>47.6</v>
      </c>
      <c r="G139" s="3">
        <f t="shared" si="65"/>
        <v>404.10431654676376</v>
      </c>
      <c r="H139" s="3">
        <f t="shared" si="66"/>
        <v>147.82900988183601</v>
      </c>
      <c r="I139">
        <f t="shared" si="48"/>
        <v>1.4782900988183603E-4</v>
      </c>
      <c r="J139" s="4">
        <f t="shared" si="67"/>
        <v>356.21671831628328</v>
      </c>
      <c r="K139" s="40">
        <f t="shared" si="68"/>
        <v>2.4096536843547662</v>
      </c>
      <c r="L139" s="40">
        <f t="shared" si="49"/>
        <v>3.5903463156452338</v>
      </c>
      <c r="M139" s="10">
        <f t="shared" si="69"/>
        <v>6.388961964585774</v>
      </c>
      <c r="N139" s="10">
        <f t="shared" si="50"/>
        <v>8.26</v>
      </c>
      <c r="O139" s="10">
        <f t="shared" si="51"/>
        <v>0.31900000000000001</v>
      </c>
      <c r="P139" s="10">
        <f t="shared" si="70"/>
        <v>14.924930376733945</v>
      </c>
      <c r="Q139" s="42">
        <f t="shared" si="71"/>
        <v>0.14670279764557626</v>
      </c>
      <c r="R139" s="4">
        <f t="shared" si="72"/>
        <v>587301.23013907601</v>
      </c>
      <c r="S139">
        <f t="shared" si="52"/>
        <v>5.8730123013907602E-4</v>
      </c>
      <c r="T139" s="41">
        <f t="shared" si="53"/>
        <v>2.3754930512956515E-4</v>
      </c>
      <c r="U139" s="42">
        <f t="shared" si="73"/>
        <v>1.0428473023087517</v>
      </c>
      <c r="V139" s="42">
        <f t="shared" si="74"/>
        <v>1.0704923938805002</v>
      </c>
      <c r="W139" s="42">
        <f t="shared" si="75"/>
        <v>1.0552052603201663</v>
      </c>
      <c r="X139" s="42">
        <f t="shared" si="76"/>
        <v>1.5287133560333954E-2</v>
      </c>
      <c r="Y139" s="42">
        <f t="shared" si="59"/>
        <v>4.7748344989274206E-3</v>
      </c>
      <c r="Z139" s="10">
        <f t="shared" si="77"/>
        <v>20.10039345862582</v>
      </c>
      <c r="AA139">
        <f t="shared" si="54"/>
        <v>6394247.3995868592</v>
      </c>
      <c r="AB139" s="10">
        <f t="shared" si="55"/>
        <v>6.3942473995868587</v>
      </c>
      <c r="AC139" s="10">
        <f t="shared" si="56"/>
        <v>6.2932473995868587</v>
      </c>
      <c r="AD139" s="3">
        <f t="shared" si="57"/>
        <v>912.72623634327181</v>
      </c>
      <c r="AI139" s="94">
        <f t="shared" si="58"/>
        <v>1.0552052603201663</v>
      </c>
    </row>
    <row r="140" spans="2:35">
      <c r="B140" s="39">
        <f t="shared" si="60"/>
        <v>112</v>
      </c>
      <c r="C140" s="42">
        <f t="shared" si="61"/>
        <v>2.108393285371478</v>
      </c>
      <c r="D140" s="10">
        <f t="shared" si="62"/>
        <v>13.591606714628496</v>
      </c>
      <c r="E140" s="40">
        <f t="shared" si="63"/>
        <v>20.41678657074301</v>
      </c>
      <c r="F140" s="40">
        <f t="shared" si="64"/>
        <v>47.6</v>
      </c>
      <c r="G140" s="3">
        <f t="shared" si="65"/>
        <v>403.91606714628415</v>
      </c>
      <c r="H140" s="3">
        <f t="shared" si="66"/>
        <v>147.82900988183601</v>
      </c>
      <c r="I140">
        <f t="shared" si="48"/>
        <v>1.4782900988183603E-4</v>
      </c>
      <c r="J140" s="4">
        <f t="shared" si="67"/>
        <v>357.42305975104705</v>
      </c>
      <c r="K140" s="40">
        <f t="shared" si="68"/>
        <v>2.4178140680015754</v>
      </c>
      <c r="L140" s="40">
        <f t="shared" si="49"/>
        <v>3.5821859319984246</v>
      </c>
      <c r="M140" s="10">
        <f t="shared" si="69"/>
        <v>6.3942473995868587</v>
      </c>
      <c r="N140" s="10">
        <f t="shared" si="50"/>
        <v>8.26</v>
      </c>
      <c r="O140" s="10">
        <f t="shared" si="51"/>
        <v>0.31900000000000001</v>
      </c>
      <c r="P140" s="10">
        <f t="shared" si="70"/>
        <v>14.928867972548829</v>
      </c>
      <c r="Q140" s="42">
        <f t="shared" si="71"/>
        <v>0.14796377336607797</v>
      </c>
      <c r="R140" s="4">
        <f t="shared" si="72"/>
        <v>586540.3789450269</v>
      </c>
      <c r="S140">
        <f t="shared" si="52"/>
        <v>5.8654037894502692E-4</v>
      </c>
      <c r="T140" s="41">
        <f t="shared" si="53"/>
        <v>2.3831015632361425E-4</v>
      </c>
      <c r="U140" s="42">
        <f t="shared" si="73"/>
        <v>1.0414962892775264</v>
      </c>
      <c r="V140" s="42">
        <f t="shared" si="74"/>
        <v>1.0714028900475396</v>
      </c>
      <c r="W140" s="42">
        <f t="shared" si="75"/>
        <v>1.0560922279652691</v>
      </c>
      <c r="X140" s="42">
        <f t="shared" si="76"/>
        <v>1.5310662082270499E-2</v>
      </c>
      <c r="Y140" s="42">
        <f t="shared" si="59"/>
        <v>4.7941408720779703E-3</v>
      </c>
      <c r="Z140" s="10">
        <f t="shared" si="77"/>
        <v>20.117232710668642</v>
      </c>
      <c r="AA140">
        <f t="shared" si="54"/>
        <v>6399519.6137525979</v>
      </c>
      <c r="AB140" s="10">
        <f t="shared" si="55"/>
        <v>6.3995196137525978</v>
      </c>
      <c r="AC140" s="10">
        <f t="shared" si="56"/>
        <v>6.2985196137525978</v>
      </c>
      <c r="AD140" s="3">
        <f t="shared" si="57"/>
        <v>913.49087944200119</v>
      </c>
      <c r="AI140" s="94">
        <f t="shared" si="58"/>
        <v>1.0560922279652691</v>
      </c>
    </row>
    <row r="141" spans="2:35">
      <c r="B141" s="39">
        <f t="shared" si="60"/>
        <v>113</v>
      </c>
      <c r="C141" s="42">
        <f t="shared" si="61"/>
        <v>2.1272182254194374</v>
      </c>
      <c r="D141" s="10">
        <f t="shared" si="62"/>
        <v>13.572781774580536</v>
      </c>
      <c r="E141" s="40">
        <f t="shared" si="63"/>
        <v>20.45443645083893</v>
      </c>
      <c r="F141" s="40">
        <f t="shared" si="64"/>
        <v>47.6</v>
      </c>
      <c r="G141" s="3">
        <f t="shared" si="65"/>
        <v>403.72781774580454</v>
      </c>
      <c r="H141" s="3">
        <f t="shared" si="66"/>
        <v>147.82900988183601</v>
      </c>
      <c r="I141">
        <f t="shared" si="48"/>
        <v>1.4782900988183603E-4</v>
      </c>
      <c r="J141" s="4">
        <f t="shared" si="67"/>
        <v>358.63162781076448</v>
      </c>
      <c r="K141" s="40">
        <f t="shared" si="68"/>
        <v>2.4259895138134868</v>
      </c>
      <c r="L141" s="40">
        <f t="shared" si="49"/>
        <v>3.5740104861865132</v>
      </c>
      <c r="M141" s="10">
        <f t="shared" si="69"/>
        <v>6.3995196137525978</v>
      </c>
      <c r="N141" s="10">
        <f t="shared" si="50"/>
        <v>8.26</v>
      </c>
      <c r="O141" s="10">
        <f t="shared" si="51"/>
        <v>0.31900000000000001</v>
      </c>
      <c r="P141" s="10">
        <f t="shared" si="70"/>
        <v>14.932793511393394</v>
      </c>
      <c r="Q141" s="42">
        <f t="shared" si="71"/>
        <v>0.14922441760076832</v>
      </c>
      <c r="R141" s="4">
        <f t="shared" si="72"/>
        <v>585779.08298664819</v>
      </c>
      <c r="S141">
        <f t="shared" si="52"/>
        <v>5.8577908298664818E-4</v>
      </c>
      <c r="T141" s="41">
        <f t="shared" si="53"/>
        <v>2.3907145228199299E-4</v>
      </c>
      <c r="U141" s="42">
        <f t="shared" si="73"/>
        <v>1.0401444864960718</v>
      </c>
      <c r="V141" s="42">
        <f t="shared" si="74"/>
        <v>1.0723110805219049</v>
      </c>
      <c r="W141" s="42">
        <f t="shared" si="75"/>
        <v>1.0569769769749731</v>
      </c>
      <c r="X141" s="42">
        <f t="shared" si="76"/>
        <v>1.5334103546931876E-2</v>
      </c>
      <c r="Y141" s="42">
        <f t="shared" si="59"/>
        <v>4.8134717213085551E-3</v>
      </c>
      <c r="Z141" s="10">
        <f t="shared" si="77"/>
        <v>20.134029702680269</v>
      </c>
      <c r="AA141">
        <f t="shared" si="54"/>
        <v>6404778.596693188</v>
      </c>
      <c r="AB141" s="10">
        <f t="shared" si="55"/>
        <v>6.4047785966931876</v>
      </c>
      <c r="AC141" s="10">
        <f t="shared" si="56"/>
        <v>6.3037785966931876</v>
      </c>
      <c r="AD141" s="3">
        <f t="shared" si="57"/>
        <v>914.25360358131809</v>
      </c>
      <c r="AI141" s="94">
        <f t="shared" si="58"/>
        <v>1.0569769769749731</v>
      </c>
    </row>
    <row r="142" spans="2:35">
      <c r="B142" s="39">
        <f t="shared" si="60"/>
        <v>114</v>
      </c>
      <c r="C142" s="42">
        <f t="shared" si="61"/>
        <v>2.1460431654673968</v>
      </c>
      <c r="D142" s="10">
        <f t="shared" si="62"/>
        <v>13.553956834532576</v>
      </c>
      <c r="E142" s="40">
        <f t="shared" si="63"/>
        <v>20.49208633093485</v>
      </c>
      <c r="F142" s="40">
        <f t="shared" si="64"/>
        <v>47.6</v>
      </c>
      <c r="G142" s="3">
        <f t="shared" si="65"/>
        <v>403.53956834532494</v>
      </c>
      <c r="H142" s="3">
        <f t="shared" si="66"/>
        <v>147.82900988183601</v>
      </c>
      <c r="I142">
        <f t="shared" si="48"/>
        <v>1.4782900988183603E-4</v>
      </c>
      <c r="J142" s="4">
        <f t="shared" si="67"/>
        <v>359.84242249543559</v>
      </c>
      <c r="K142" s="40">
        <f t="shared" si="68"/>
        <v>2.4341800217904996</v>
      </c>
      <c r="L142" s="40">
        <f t="shared" si="49"/>
        <v>3.5658199782095004</v>
      </c>
      <c r="M142" s="10">
        <f t="shared" si="69"/>
        <v>6.4047785966931876</v>
      </c>
      <c r="N142" s="10">
        <f t="shared" si="50"/>
        <v>8.26</v>
      </c>
      <c r="O142" s="10">
        <f t="shared" si="51"/>
        <v>0.31900000000000001</v>
      </c>
      <c r="P142" s="10">
        <f t="shared" si="70"/>
        <v>14.936707005165959</v>
      </c>
      <c r="Q142" s="42">
        <f t="shared" si="71"/>
        <v>0.15048473154020953</v>
      </c>
      <c r="R142" s="4">
        <f t="shared" si="72"/>
        <v>585017.34352142201</v>
      </c>
      <c r="S142">
        <f t="shared" si="52"/>
        <v>5.8501734352142199E-4</v>
      </c>
      <c r="T142" s="41">
        <f t="shared" si="53"/>
        <v>2.3983319174721918E-4</v>
      </c>
      <c r="U142" s="42">
        <f t="shared" si="73"/>
        <v>1.0387918961972482</v>
      </c>
      <c r="V142" s="42">
        <f t="shared" si="74"/>
        <v>1.0732169632459418</v>
      </c>
      <c r="W142" s="42">
        <f t="shared" si="75"/>
        <v>1.0578595056057278</v>
      </c>
      <c r="X142" s="42">
        <f t="shared" si="76"/>
        <v>1.5357457640214012E-2</v>
      </c>
      <c r="Y142" s="42">
        <f t="shared" si="59"/>
        <v>4.8328269392468948E-3</v>
      </c>
      <c r="Z142" s="10">
        <f t="shared" si="77"/>
        <v>20.15078440160454</v>
      </c>
      <c r="AA142">
        <f t="shared" si="54"/>
        <v>6410024.33805905</v>
      </c>
      <c r="AB142" s="10">
        <f t="shared" si="55"/>
        <v>6.41002433805905</v>
      </c>
      <c r="AC142" s="10">
        <f t="shared" si="56"/>
        <v>6.3090243380590501</v>
      </c>
      <c r="AD142" s="3">
        <f t="shared" si="57"/>
        <v>915.01440726019575</v>
      </c>
      <c r="AI142" s="94">
        <f t="shared" si="58"/>
        <v>1.0578595056057278</v>
      </c>
    </row>
    <row r="143" spans="2:35">
      <c r="B143" s="39">
        <f t="shared" si="60"/>
        <v>115</v>
      </c>
      <c r="C143" s="42">
        <f t="shared" si="61"/>
        <v>2.1648681055153562</v>
      </c>
      <c r="D143" s="10">
        <f t="shared" si="62"/>
        <v>13.535131894484616</v>
      </c>
      <c r="E143" s="40">
        <f t="shared" si="63"/>
        <v>20.52973621103077</v>
      </c>
      <c r="F143" s="40">
        <f t="shared" si="64"/>
        <v>47.6</v>
      </c>
      <c r="G143" s="3">
        <f t="shared" si="65"/>
        <v>403.35131894484533</v>
      </c>
      <c r="H143" s="3">
        <f t="shared" si="66"/>
        <v>147.82900988183601</v>
      </c>
      <c r="I143">
        <f t="shared" si="48"/>
        <v>1.4782900988183603E-4</v>
      </c>
      <c r="J143" s="4">
        <f t="shared" si="67"/>
        <v>361.05544380506103</v>
      </c>
      <c r="K143" s="40">
        <f t="shared" si="68"/>
        <v>2.4423855919326192</v>
      </c>
      <c r="L143" s="40">
        <f t="shared" si="49"/>
        <v>3.5576144080673808</v>
      </c>
      <c r="M143" s="10">
        <f t="shared" si="69"/>
        <v>6.41002433805905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14.940608465717993</v>
      </c>
      <c r="Q143" s="42">
        <f t="shared" si="71"/>
        <v>0.15174471637222989</v>
      </c>
      <c r="R143" s="4">
        <f t="shared" si="72"/>
        <v>584255.16180683079</v>
      </c>
      <c r="S143">
        <f t="shared" si="52"/>
        <v>5.8425516180683073E-4</v>
      </c>
      <c r="T143" s="41">
        <f t="shared" si="53"/>
        <v>2.4059537346181044E-4</v>
      </c>
      <c r="U143" s="42">
        <f t="shared" si="73"/>
        <v>1.0374385206139172</v>
      </c>
      <c r="V143" s="42">
        <f t="shared" si="74"/>
        <v>1.07412053616624</v>
      </c>
      <c r="W143" s="42">
        <f t="shared" si="75"/>
        <v>1.0587398121207341</v>
      </c>
      <c r="X143" s="42">
        <f t="shared" si="76"/>
        <v>1.5380724045505945E-2</v>
      </c>
      <c r="Y143" s="42">
        <f t="shared" si="59"/>
        <v>4.8522064182497235E-3</v>
      </c>
      <c r="Z143" s="10">
        <f t="shared" si="77"/>
        <v>20.167496774496005</v>
      </c>
      <c r="AA143">
        <f t="shared" si="54"/>
        <v>6415256.8275352698</v>
      </c>
      <c r="AB143" s="10">
        <f t="shared" si="55"/>
        <v>6.4152568275352699</v>
      </c>
      <c r="AC143" s="10">
        <f t="shared" si="56"/>
        <v>6.31425682753527</v>
      </c>
      <c r="AD143" s="3">
        <f t="shared" si="57"/>
        <v>915.77328898263522</v>
      </c>
      <c r="AI143" s="94">
        <f t="shared" si="58"/>
        <v>1.0587398121207341</v>
      </c>
    </row>
    <row r="144" spans="2:35">
      <c r="B144" s="39">
        <f t="shared" si="60"/>
        <v>116</v>
      </c>
      <c r="C144" s="42">
        <f t="shared" si="61"/>
        <v>2.1836930455633157</v>
      </c>
      <c r="D144" s="10">
        <f t="shared" si="62"/>
        <v>13.516306954436656</v>
      </c>
      <c r="E144" s="40">
        <f t="shared" si="63"/>
        <v>20.567386091126689</v>
      </c>
      <c r="F144" s="40">
        <f t="shared" si="64"/>
        <v>47.6</v>
      </c>
      <c r="G144" s="3">
        <f t="shared" si="65"/>
        <v>403.16306954436573</v>
      </c>
      <c r="H144" s="3">
        <f t="shared" si="66"/>
        <v>147.82900988183601</v>
      </c>
      <c r="I144">
        <f t="shared" si="48"/>
        <v>1.4782900988183603E-4</v>
      </c>
      <c r="J144" s="4">
        <f t="shared" si="67"/>
        <v>362.27069173963969</v>
      </c>
      <c r="K144" s="40">
        <f t="shared" si="68"/>
        <v>2.450606224239837</v>
      </c>
      <c r="L144" s="40">
        <f t="shared" si="49"/>
        <v>3.549393775760163</v>
      </c>
      <c r="M144" s="10">
        <f t="shared" si="69"/>
        <v>6.4152568275352699</v>
      </c>
      <c r="N144" s="10">
        <f t="shared" si="50"/>
        <v>8.26</v>
      </c>
      <c r="O144" s="10">
        <f t="shared" si="51"/>
        <v>0.31900000000000001</v>
      </c>
      <c r="P144" s="10">
        <f t="shared" si="70"/>
        <v>14.944497904850197</v>
      </c>
      <c r="Q144" s="42">
        <f t="shared" si="71"/>
        <v>0.15300437328193778</v>
      </c>
      <c r="R144" s="4">
        <f t="shared" si="72"/>
        <v>583492.53910035733</v>
      </c>
      <c r="S144">
        <f t="shared" si="52"/>
        <v>5.8349253910035736E-4</v>
      </c>
      <c r="T144" s="41">
        <f t="shared" si="53"/>
        <v>2.4135799616828381E-4</v>
      </c>
      <c r="U144" s="42">
        <f t="shared" si="73"/>
        <v>1.0360843619789406</v>
      </c>
      <c r="V144" s="42">
        <f t="shared" si="74"/>
        <v>1.0750217972373048</v>
      </c>
      <c r="W144" s="42">
        <f t="shared" si="75"/>
        <v>1.0596178947890094</v>
      </c>
      <c r="X144" s="42">
        <f t="shared" si="76"/>
        <v>1.5403902448295481E-2</v>
      </c>
      <c r="Y144" s="42">
        <f t="shared" si="59"/>
        <v>4.8716100504051854E-3</v>
      </c>
      <c r="Z144" s="10">
        <f t="shared" si="77"/>
        <v>20.184166788526522</v>
      </c>
      <c r="AA144">
        <f t="shared" si="54"/>
        <v>6420476.0548436595</v>
      </c>
      <c r="AB144" s="10">
        <f t="shared" si="55"/>
        <v>6.4204760548436592</v>
      </c>
      <c r="AC144" s="10">
        <f t="shared" si="56"/>
        <v>6.3194760548436593</v>
      </c>
      <c r="AD144" s="3">
        <f t="shared" si="57"/>
        <v>916.53024725796365</v>
      </c>
      <c r="AI144" s="94">
        <f t="shared" si="58"/>
        <v>1.0596178947890094</v>
      </c>
    </row>
    <row r="145" spans="2:35">
      <c r="B145" s="39">
        <f t="shared" si="60"/>
        <v>117</v>
      </c>
      <c r="C145" s="42">
        <f t="shared" si="61"/>
        <v>2.2025179856112751</v>
      </c>
      <c r="D145" s="10">
        <f t="shared" si="62"/>
        <v>13.497482014388696</v>
      </c>
      <c r="E145" s="40">
        <f t="shared" si="63"/>
        <v>20.605035971222609</v>
      </c>
      <c r="F145" s="40">
        <f t="shared" si="64"/>
        <v>47.6</v>
      </c>
      <c r="G145" s="3">
        <f t="shared" si="65"/>
        <v>402.97482014388612</v>
      </c>
      <c r="H145" s="3">
        <f t="shared" si="66"/>
        <v>147.82900988183601</v>
      </c>
      <c r="I145">
        <f t="shared" si="48"/>
        <v>1.4782900988183603E-4</v>
      </c>
      <c r="J145" s="4">
        <f t="shared" si="67"/>
        <v>363.48816629917246</v>
      </c>
      <c r="K145" s="40">
        <f t="shared" si="68"/>
        <v>2.4588419187121597</v>
      </c>
      <c r="L145" s="40">
        <f t="shared" si="49"/>
        <v>3.5411580812878403</v>
      </c>
      <c r="M145" s="10">
        <f t="shared" si="69"/>
        <v>6.4204760548436592</v>
      </c>
      <c r="N145" s="10">
        <f t="shared" si="50"/>
        <v>8.26</v>
      </c>
      <c r="O145" s="10">
        <f t="shared" si="51"/>
        <v>0.31900000000000001</v>
      </c>
      <c r="P145" s="10">
        <f t="shared" si="70"/>
        <v>14.948375334314264</v>
      </c>
      <c r="Q145" s="42">
        <f t="shared" si="71"/>
        <v>0.15426370345173535</v>
      </c>
      <c r="R145" s="4">
        <f t="shared" si="72"/>
        <v>582729.47665948363</v>
      </c>
      <c r="S145">
        <f t="shared" si="52"/>
        <v>5.8272947665948362E-4</v>
      </c>
      <c r="T145" s="41">
        <f t="shared" si="53"/>
        <v>2.4212105860915755E-4</v>
      </c>
      <c r="U145" s="42">
        <f t="shared" si="73"/>
        <v>1.0347294225251789</v>
      </c>
      <c r="V145" s="42">
        <f t="shared" si="74"/>
        <v>1.0759207444220531</v>
      </c>
      <c r="W145" s="42">
        <f t="shared" si="75"/>
        <v>1.0604937518857345</v>
      </c>
      <c r="X145" s="42">
        <f t="shared" si="76"/>
        <v>1.5426992536318629E-2</v>
      </c>
      <c r="Y145" s="42">
        <f t="shared" si="59"/>
        <v>4.891037727535413E-3</v>
      </c>
      <c r="Z145" s="10">
        <f t="shared" si="77"/>
        <v>20.200794410992316</v>
      </c>
      <c r="AA145">
        <f t="shared" si="54"/>
        <v>6425682.0097449683</v>
      </c>
      <c r="AB145" s="10">
        <f t="shared" si="55"/>
        <v>6.4256820097449685</v>
      </c>
      <c r="AC145" s="10">
        <f t="shared" si="56"/>
        <v>6.3246820097449685</v>
      </c>
      <c r="AD145" s="3">
        <f t="shared" si="57"/>
        <v>917.2852806011557</v>
      </c>
      <c r="AI145" s="94">
        <f t="shared" si="58"/>
        <v>1.0604937518857345</v>
      </c>
    </row>
    <row r="146" spans="2:35">
      <c r="B146" s="39">
        <f t="shared" si="60"/>
        <v>118</v>
      </c>
      <c r="C146" s="42">
        <f t="shared" si="61"/>
        <v>2.2213429256592345</v>
      </c>
      <c r="D146" s="10">
        <f t="shared" si="62"/>
        <v>13.478657074340736</v>
      </c>
      <c r="E146" s="40">
        <f t="shared" si="63"/>
        <v>20.642685851318529</v>
      </c>
      <c r="F146" s="40">
        <f t="shared" si="64"/>
        <v>47.6</v>
      </c>
      <c r="G146" s="3">
        <f t="shared" si="65"/>
        <v>402.78657074340651</v>
      </c>
      <c r="H146" s="3">
        <f t="shared" si="66"/>
        <v>147.82900988183601</v>
      </c>
      <c r="I146">
        <f t="shared" si="48"/>
        <v>1.4782900988183603E-4</v>
      </c>
      <c r="J146" s="4">
        <f t="shared" si="67"/>
        <v>364.7078674836589</v>
      </c>
      <c r="K146" s="40">
        <f t="shared" si="68"/>
        <v>2.4670926753495839</v>
      </c>
      <c r="L146" s="40">
        <f t="shared" si="49"/>
        <v>3.5329073246504161</v>
      </c>
      <c r="M146" s="10">
        <f t="shared" si="69"/>
        <v>6.4256820097449685</v>
      </c>
      <c r="N146" s="10">
        <f t="shared" si="50"/>
        <v>8.26</v>
      </c>
      <c r="O146" s="10">
        <f t="shared" si="51"/>
        <v>0.31900000000000001</v>
      </c>
      <c r="P146" s="10">
        <f t="shared" si="70"/>
        <v>14.952240765814754</v>
      </c>
      <c r="Q146" s="42">
        <f t="shared" si="71"/>
        <v>0.15552270806133198</v>
      </c>
      <c r="R146" s="4">
        <f t="shared" si="72"/>
        <v>581965.97574169247</v>
      </c>
      <c r="S146">
        <f t="shared" si="52"/>
        <v>5.8196597574169246E-4</v>
      </c>
      <c r="T146" s="41">
        <f t="shared" si="53"/>
        <v>2.4288455952694871E-4</v>
      </c>
      <c r="U146" s="42">
        <f t="shared" si="73"/>
        <v>1.0333737044854938</v>
      </c>
      <c r="V146" s="42">
        <f t="shared" si="74"/>
        <v>1.076817375688079</v>
      </c>
      <c r="W146" s="42">
        <f t="shared" si="75"/>
        <v>1.0613673816926239</v>
      </c>
      <c r="X146" s="42">
        <f t="shared" si="76"/>
        <v>1.5449993995455102E-2</v>
      </c>
      <c r="Y146" s="42">
        <f t="shared" si="59"/>
        <v>4.9104893411939313E-3</v>
      </c>
      <c r="Z146" s="10">
        <f t="shared" si="77"/>
        <v>20.217379609299943</v>
      </c>
      <c r="AA146">
        <f t="shared" si="54"/>
        <v>6430874.6820344906</v>
      </c>
      <c r="AB146" s="10">
        <f t="shared" si="55"/>
        <v>6.4308746820344904</v>
      </c>
      <c r="AC146" s="10">
        <f t="shared" si="56"/>
        <v>6.3298746820344904</v>
      </c>
      <c r="AD146" s="3">
        <f t="shared" si="57"/>
        <v>918.03838753219588</v>
      </c>
      <c r="AI146" s="94">
        <f t="shared" si="58"/>
        <v>1.0613673816926239</v>
      </c>
    </row>
    <row r="147" spans="2:35">
      <c r="B147" s="39">
        <f t="shared" si="60"/>
        <v>119</v>
      </c>
      <c r="C147" s="42">
        <f t="shared" si="61"/>
        <v>2.240167865707194</v>
      </c>
      <c r="D147" s="10">
        <f t="shared" si="62"/>
        <v>13.459832134292776</v>
      </c>
      <c r="E147" s="40">
        <f t="shared" si="63"/>
        <v>20.680335731414448</v>
      </c>
      <c r="F147" s="40">
        <f t="shared" si="64"/>
        <v>47.6</v>
      </c>
      <c r="G147" s="3">
        <f t="shared" si="65"/>
        <v>402.59832134292691</v>
      </c>
      <c r="H147" s="3">
        <f t="shared" si="66"/>
        <v>147.82900988183601</v>
      </c>
      <c r="I147">
        <f t="shared" si="48"/>
        <v>1.4782900988183603E-4</v>
      </c>
      <c r="J147" s="4">
        <f t="shared" si="67"/>
        <v>365.92979529309923</v>
      </c>
      <c r="K147" s="40">
        <f t="shared" si="68"/>
        <v>2.4753584941521116</v>
      </c>
      <c r="L147" s="40">
        <f t="shared" si="49"/>
        <v>3.5246415058478884</v>
      </c>
      <c r="M147" s="10">
        <f t="shared" si="69"/>
        <v>6.4308746820344904</v>
      </c>
      <c r="N147" s="10">
        <f t="shared" si="50"/>
        <v>8.26</v>
      </c>
      <c r="O147" s="10">
        <f t="shared" si="51"/>
        <v>0.31900000000000001</v>
      </c>
      <c r="P147" s="10">
        <f t="shared" si="70"/>
        <v>14.956094211006059</v>
      </c>
      <c r="Q147" s="42">
        <f t="shared" si="71"/>
        <v>0.15678138828775812</v>
      </c>
      <c r="R147" s="4">
        <f t="shared" si="72"/>
        <v>581202.03760446608</v>
      </c>
      <c r="S147">
        <f t="shared" si="52"/>
        <v>5.8120203760446605E-4</v>
      </c>
      <c r="T147" s="41">
        <f t="shared" si="53"/>
        <v>2.4364849766417512E-4</v>
      </c>
      <c r="U147" s="42">
        <f t="shared" si="73"/>
        <v>1.0320172100927463</v>
      </c>
      <c r="V147" s="42">
        <f t="shared" si="74"/>
        <v>1.0777116890118577</v>
      </c>
      <c r="W147" s="42">
        <f t="shared" si="75"/>
        <v>1.0622387824971904</v>
      </c>
      <c r="X147" s="42">
        <f t="shared" si="76"/>
        <v>1.5472906514667262E-2</v>
      </c>
      <c r="Y147" s="42">
        <f t="shared" si="59"/>
        <v>4.9299647826692829E-3</v>
      </c>
      <c r="Z147" s="10">
        <f t="shared" si="77"/>
        <v>20.233922350977668</v>
      </c>
      <c r="AA147">
        <f t="shared" si="54"/>
        <v>6436054.0615456272</v>
      </c>
      <c r="AB147" s="10">
        <f t="shared" si="55"/>
        <v>6.4360540615456268</v>
      </c>
      <c r="AC147" s="10">
        <f t="shared" si="56"/>
        <v>6.3350540615456268</v>
      </c>
      <c r="AD147" s="3">
        <f t="shared" si="57"/>
        <v>918.78956657659569</v>
      </c>
      <c r="AI147" s="94">
        <f t="shared" si="58"/>
        <v>1.0622387824971904</v>
      </c>
    </row>
    <row r="148" spans="2:35">
      <c r="B148" s="39">
        <f t="shared" si="60"/>
        <v>120</v>
      </c>
      <c r="C148" s="42">
        <f t="shared" si="61"/>
        <v>2.2589928057551534</v>
      </c>
      <c r="D148" s="10">
        <f t="shared" si="62"/>
        <v>13.441007194244817</v>
      </c>
      <c r="E148" s="40">
        <f t="shared" si="63"/>
        <v>20.717985611510368</v>
      </c>
      <c r="F148" s="40">
        <f t="shared" si="64"/>
        <v>47.6</v>
      </c>
      <c r="G148" s="3">
        <f t="shared" si="65"/>
        <v>402.4100719424473</v>
      </c>
      <c r="H148" s="3">
        <f t="shared" si="66"/>
        <v>147.82900988183601</v>
      </c>
      <c r="I148">
        <f t="shared" si="48"/>
        <v>1.4782900988183603E-4</v>
      </c>
      <c r="J148" s="4">
        <f t="shared" si="67"/>
        <v>367.15394972749323</v>
      </c>
      <c r="K148" s="40">
        <f t="shared" si="68"/>
        <v>2.4836393751197412</v>
      </c>
      <c r="L148" s="40">
        <f t="shared" si="49"/>
        <v>3.5163606248802588</v>
      </c>
      <c r="M148" s="10">
        <f t="shared" si="69"/>
        <v>6.4360540615456268</v>
      </c>
      <c r="N148" s="10">
        <f t="shared" si="50"/>
        <v>8.26</v>
      </c>
      <c r="O148" s="10">
        <f t="shared" si="51"/>
        <v>0.31900000000000001</v>
      </c>
      <c r="P148" s="10">
        <f t="shared" si="70"/>
        <v>14.959935681495269</v>
      </c>
      <c r="Q148" s="42">
        <f t="shared" si="71"/>
        <v>0.15803974530537854</v>
      </c>
      <c r="R148" s="4">
        <f t="shared" si="72"/>
        <v>580437.66350528691</v>
      </c>
      <c r="S148">
        <f t="shared" si="52"/>
        <v>5.804376635052869E-4</v>
      </c>
      <c r="T148" s="41">
        <f t="shared" si="53"/>
        <v>2.4441287176335427E-4</v>
      </c>
      <c r="U148" s="42">
        <f t="shared" si="73"/>
        <v>1.0306599415797977</v>
      </c>
      <c r="V148" s="42">
        <f t="shared" si="74"/>
        <v>1.0786036823756251</v>
      </c>
      <c r="W148" s="42">
        <f t="shared" si="75"/>
        <v>1.0631079525933405</v>
      </c>
      <c r="X148" s="42">
        <f t="shared" si="76"/>
        <v>1.549572978228464E-2</v>
      </c>
      <c r="Y148" s="42">
        <f t="shared" si="59"/>
        <v>4.9494639429839707E-3</v>
      </c>
      <c r="Z148" s="10">
        <f t="shared" si="77"/>
        <v>20.250422603667726</v>
      </c>
      <c r="AA148">
        <f t="shared" si="54"/>
        <v>6441220.1381474594</v>
      </c>
      <c r="AB148" s="10">
        <f t="shared" si="55"/>
        <v>6.4412201381474592</v>
      </c>
      <c r="AC148" s="10">
        <f t="shared" si="56"/>
        <v>6.3402201381474592</v>
      </c>
      <c r="AD148" s="3">
        <f t="shared" si="57"/>
        <v>919.53881626504119</v>
      </c>
      <c r="AI148" s="94">
        <f t="shared" si="58"/>
        <v>1.0631079525933405</v>
      </c>
    </row>
    <row r="149" spans="2:35">
      <c r="B149" s="39">
        <f t="shared" si="60"/>
        <v>121</v>
      </c>
      <c r="C149" s="42">
        <f t="shared" si="61"/>
        <v>2.2778177458031128</v>
      </c>
      <c r="D149" s="10">
        <f t="shared" si="62"/>
        <v>13.422182254196857</v>
      </c>
      <c r="E149" s="40">
        <f t="shared" si="63"/>
        <v>20.755635491606288</v>
      </c>
      <c r="F149" s="40">
        <f t="shared" si="64"/>
        <v>47.6</v>
      </c>
      <c r="G149" s="3">
        <f t="shared" si="65"/>
        <v>402.2218225419677</v>
      </c>
      <c r="H149" s="3">
        <f t="shared" si="66"/>
        <v>147.82900988183601</v>
      </c>
      <c r="I149">
        <f t="shared" si="48"/>
        <v>1.4782900988183603E-4</v>
      </c>
      <c r="J149" s="4">
        <f t="shared" si="67"/>
        <v>368.38033078684111</v>
      </c>
      <c r="K149" s="40">
        <f t="shared" si="68"/>
        <v>2.4919353182524739</v>
      </c>
      <c r="L149" s="40">
        <f t="shared" si="49"/>
        <v>3.5080646817475261</v>
      </c>
      <c r="M149" s="10">
        <f t="shared" si="69"/>
        <v>6.4412201381474592</v>
      </c>
      <c r="N149" s="10">
        <f t="shared" si="50"/>
        <v>8.26</v>
      </c>
      <c r="O149" s="10">
        <f t="shared" si="51"/>
        <v>0.31900000000000001</v>
      </c>
      <c r="P149" s="10">
        <f t="shared" si="70"/>
        <v>14.963765188840599</v>
      </c>
      <c r="Q149" s="42">
        <f t="shared" si="71"/>
        <v>0.15929778028590594</v>
      </c>
      <c r="R149" s="4">
        <f t="shared" si="72"/>
        <v>579672.85470163752</v>
      </c>
      <c r="S149">
        <f t="shared" si="52"/>
        <v>5.7967285470163752E-4</v>
      </c>
      <c r="T149" s="41">
        <f t="shared" si="53"/>
        <v>2.4517768056700365E-4</v>
      </c>
      <c r="U149" s="42">
        <f t="shared" si="73"/>
        <v>1.0293019011795097</v>
      </c>
      <c r="V149" s="42">
        <f t="shared" si="74"/>
        <v>1.079493353768787</v>
      </c>
      <c r="W149" s="42">
        <f t="shared" si="75"/>
        <v>1.0639748902809683</v>
      </c>
      <c r="X149" s="42">
        <f t="shared" si="76"/>
        <v>1.5518463487818712E-2</v>
      </c>
      <c r="Y149" s="42">
        <f t="shared" si="59"/>
        <v>4.9689867128956842E-3</v>
      </c>
      <c r="Z149" s="10">
        <f t="shared" si="77"/>
        <v>20.266880335127933</v>
      </c>
      <c r="AA149">
        <f t="shared" si="54"/>
        <v>6446372.9017452588</v>
      </c>
      <c r="AB149" s="10">
        <f t="shared" si="55"/>
        <v>6.4463729017452591</v>
      </c>
      <c r="AC149" s="10">
        <f t="shared" si="56"/>
        <v>6.3453729017452591</v>
      </c>
      <c r="AD149" s="3">
        <f t="shared" si="57"/>
        <v>920.28613513346761</v>
      </c>
      <c r="AI149" s="94">
        <f t="shared" si="58"/>
        <v>1.0639748902809683</v>
      </c>
    </row>
    <row r="150" spans="2:35">
      <c r="B150" s="39">
        <f t="shared" si="60"/>
        <v>122</v>
      </c>
      <c r="C150" s="42">
        <f t="shared" si="61"/>
        <v>2.2966426858510722</v>
      </c>
      <c r="D150" s="10">
        <f t="shared" si="62"/>
        <v>13.403357314148897</v>
      </c>
      <c r="E150" s="40">
        <f t="shared" si="63"/>
        <v>20.793285371702208</v>
      </c>
      <c r="F150" s="40">
        <f t="shared" si="64"/>
        <v>47.6</v>
      </c>
      <c r="G150" s="3">
        <f t="shared" si="65"/>
        <v>402.03357314148809</v>
      </c>
      <c r="H150" s="3">
        <f t="shared" si="66"/>
        <v>147.82900988183601</v>
      </c>
      <c r="I150">
        <f t="shared" si="48"/>
        <v>1.4782900988183603E-4</v>
      </c>
      <c r="J150" s="4">
        <f t="shared" si="67"/>
        <v>369.60893847114289</v>
      </c>
      <c r="K150" s="40">
        <f t="shared" si="68"/>
        <v>2.5002463235503098</v>
      </c>
      <c r="L150" s="40">
        <f t="shared" si="49"/>
        <v>3.4997536764496902</v>
      </c>
      <c r="M150" s="10">
        <f t="shared" si="69"/>
        <v>6.4463729017452591</v>
      </c>
      <c r="N150" s="10">
        <f t="shared" si="50"/>
        <v>8.26</v>
      </c>
      <c r="O150" s="10">
        <f t="shared" si="51"/>
        <v>0.31900000000000001</v>
      </c>
      <c r="P150" s="10">
        <f t="shared" si="70"/>
        <v>14.967582744551976</v>
      </c>
      <c r="Q150" s="42">
        <f t="shared" si="71"/>
        <v>0.16055549439841429</v>
      </c>
      <c r="R150" s="4">
        <f t="shared" si="72"/>
        <v>578907.61245100014</v>
      </c>
      <c r="S150">
        <f t="shared" si="52"/>
        <v>5.789076124510001E-4</v>
      </c>
      <c r="T150" s="41">
        <f t="shared" si="53"/>
        <v>2.4594292281764107E-4</v>
      </c>
      <c r="U150" s="42">
        <f t="shared" si="73"/>
        <v>1.0279430911247429</v>
      </c>
      <c r="V150" s="42">
        <f t="shared" si="74"/>
        <v>1.0803807011887701</v>
      </c>
      <c r="W150" s="42">
        <f t="shared" si="75"/>
        <v>1.064839593866042</v>
      </c>
      <c r="X150" s="42">
        <f t="shared" si="76"/>
        <v>1.5541107322728065E-2</v>
      </c>
      <c r="Y150" s="42">
        <f t="shared" si="59"/>
        <v>4.9885329828994861E-3</v>
      </c>
      <c r="Z150" s="10">
        <f t="shared" si="77"/>
        <v>20.283295513237135</v>
      </c>
      <c r="AA150">
        <f t="shared" si="54"/>
        <v>6451512.3422821872</v>
      </c>
      <c r="AB150" s="10">
        <f t="shared" si="55"/>
        <v>6.4515123422821876</v>
      </c>
      <c r="AC150" s="10">
        <f t="shared" si="56"/>
        <v>6.3505123422821876</v>
      </c>
      <c r="AD150" s="3">
        <f t="shared" si="57"/>
        <v>921.03152172330488</v>
      </c>
      <c r="AI150" s="94">
        <f t="shared" si="58"/>
        <v>1.064839593866042</v>
      </c>
    </row>
    <row r="151" spans="2:35">
      <c r="B151" s="39">
        <f t="shared" si="60"/>
        <v>123</v>
      </c>
      <c r="C151" s="42">
        <f t="shared" si="61"/>
        <v>2.3154676258990317</v>
      </c>
      <c r="D151" s="10">
        <f t="shared" si="62"/>
        <v>13.384532374100937</v>
      </c>
      <c r="E151" s="40">
        <f t="shared" si="63"/>
        <v>20.830935251798127</v>
      </c>
      <c r="F151" s="40">
        <f t="shared" si="64"/>
        <v>47.6</v>
      </c>
      <c r="G151" s="3">
        <f t="shared" si="65"/>
        <v>401.84532374100849</v>
      </c>
      <c r="H151" s="3">
        <f t="shared" si="66"/>
        <v>147.82900988183601</v>
      </c>
      <c r="I151">
        <f t="shared" si="48"/>
        <v>1.4782900988183603E-4</v>
      </c>
      <c r="J151" s="4">
        <f t="shared" si="67"/>
        <v>370.83977278039856</v>
      </c>
      <c r="K151" s="40">
        <f t="shared" si="68"/>
        <v>2.5085723910132489</v>
      </c>
      <c r="L151" s="40">
        <f t="shared" si="49"/>
        <v>3.4914276089867511</v>
      </c>
      <c r="M151" s="10">
        <f t="shared" si="69"/>
        <v>6.4515123422821876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14.971388360092542</v>
      </c>
      <c r="Q151" s="42">
        <f t="shared" si="71"/>
        <v>0.1618128888093521</v>
      </c>
      <c r="R151" s="4">
        <f t="shared" si="72"/>
        <v>578141.93801085732</v>
      </c>
      <c r="S151">
        <f t="shared" si="52"/>
        <v>5.7814193801085736E-4</v>
      </c>
      <c r="T151" s="41">
        <f t="shared" si="53"/>
        <v>2.4670859725778381E-4</v>
      </c>
      <c r="U151" s="42">
        <f t="shared" si="73"/>
        <v>1.026583513648359</v>
      </c>
      <c r="V151" s="42">
        <f t="shared" si="74"/>
        <v>1.0812657226382252</v>
      </c>
      <c r="W151" s="42">
        <f t="shared" si="75"/>
        <v>1.0657020616608874</v>
      </c>
      <c r="X151" s="42">
        <f t="shared" si="76"/>
        <v>1.5563660977337745E-2</v>
      </c>
      <c r="Y151" s="42">
        <f t="shared" si="59"/>
        <v>5.0081026432261212E-3</v>
      </c>
      <c r="Z151" s="10">
        <f t="shared" si="77"/>
        <v>20.299668105984953</v>
      </c>
      <c r="AA151">
        <f t="shared" si="54"/>
        <v>6456638.4497360932</v>
      </c>
      <c r="AB151" s="10">
        <f t="shared" si="55"/>
        <v>6.4566384497360936</v>
      </c>
      <c r="AC151" s="10">
        <f t="shared" si="56"/>
        <v>6.3556384497360936</v>
      </c>
      <c r="AD151" s="3">
        <f t="shared" si="57"/>
        <v>921.77497458101425</v>
      </c>
      <c r="AI151" s="94">
        <f t="shared" si="58"/>
        <v>1.0657020616608874</v>
      </c>
    </row>
    <row r="152" spans="2:35">
      <c r="B152" s="39">
        <f t="shared" si="60"/>
        <v>124</v>
      </c>
      <c r="C152" s="42">
        <f t="shared" si="61"/>
        <v>2.3342925659469911</v>
      </c>
      <c r="D152" s="10">
        <f t="shared" si="62"/>
        <v>13.365707434052977</v>
      </c>
      <c r="E152" s="40">
        <f t="shared" si="63"/>
        <v>20.868585131894047</v>
      </c>
      <c r="F152" s="40">
        <f t="shared" si="64"/>
        <v>47.6</v>
      </c>
      <c r="G152" s="3">
        <f t="shared" si="65"/>
        <v>401.65707434052888</v>
      </c>
      <c r="H152" s="3">
        <f t="shared" si="66"/>
        <v>147.82900988183601</v>
      </c>
      <c r="I152">
        <f t="shared" si="48"/>
        <v>1.4782900988183603E-4</v>
      </c>
      <c r="J152" s="4">
        <f t="shared" si="67"/>
        <v>372.07283371460767</v>
      </c>
      <c r="K152" s="40">
        <f t="shared" si="68"/>
        <v>2.516913520641288</v>
      </c>
      <c r="L152" s="40">
        <f t="shared" si="49"/>
        <v>3.483086479358712</v>
      </c>
      <c r="M152" s="10">
        <f t="shared" si="69"/>
        <v>6.4566384497360936</v>
      </c>
      <c r="N152" s="10">
        <f t="shared" si="50"/>
        <v>8.26</v>
      </c>
      <c r="O152" s="10">
        <f t="shared" si="51"/>
        <v>0.31900000000000001</v>
      </c>
      <c r="P152" s="10">
        <f t="shared" si="70"/>
        <v>14.97518204687648</v>
      </c>
      <c r="Q152" s="42">
        <f t="shared" si="71"/>
        <v>0.16306996468255566</v>
      </c>
      <c r="R152" s="4">
        <f t="shared" si="72"/>
        <v>577375.83263869176</v>
      </c>
      <c r="S152">
        <f t="shared" si="52"/>
        <v>5.7737583263869181E-4</v>
      </c>
      <c r="T152" s="41">
        <f t="shared" si="53"/>
        <v>2.4747470262994936E-4</v>
      </c>
      <c r="U152" s="42">
        <f t="shared" si="73"/>
        <v>1.0252231709832194</v>
      </c>
      <c r="V152" s="42">
        <f t="shared" si="74"/>
        <v>1.0821484161277357</v>
      </c>
      <c r="W152" s="42">
        <f t="shared" si="75"/>
        <v>1.0665622919836522</v>
      </c>
      <c r="X152" s="42">
        <f t="shared" si="76"/>
        <v>1.5586124144083557E-2</v>
      </c>
      <c r="Y152" s="42">
        <f t="shared" si="59"/>
        <v>5.0276955838444038E-3</v>
      </c>
      <c r="Z152" s="10">
        <f t="shared" si="77"/>
        <v>20.315998081478057</v>
      </c>
      <c r="AA152">
        <f t="shared" si="54"/>
        <v>6461751.2141214684</v>
      </c>
      <c r="AB152" s="10">
        <f t="shared" si="55"/>
        <v>6.4617512141214686</v>
      </c>
      <c r="AC152" s="10">
        <f t="shared" si="56"/>
        <v>6.3607512141214686</v>
      </c>
      <c r="AD152" s="3">
        <f t="shared" si="57"/>
        <v>922.51649225837104</v>
      </c>
      <c r="AI152" s="94">
        <f t="shared" si="58"/>
        <v>1.0665622919836522</v>
      </c>
    </row>
    <row r="153" spans="2:35">
      <c r="B153" s="39">
        <f t="shared" si="60"/>
        <v>125</v>
      </c>
      <c r="C153" s="42">
        <f t="shared" si="61"/>
        <v>2.3531175059949505</v>
      </c>
      <c r="D153" s="10">
        <f t="shared" si="62"/>
        <v>13.346882494005017</v>
      </c>
      <c r="E153" s="40">
        <f t="shared" si="63"/>
        <v>20.906235011989967</v>
      </c>
      <c r="F153" s="40">
        <f t="shared" si="64"/>
        <v>47.6</v>
      </c>
      <c r="G153" s="3">
        <f t="shared" si="65"/>
        <v>401.46882494004927</v>
      </c>
      <c r="H153" s="3">
        <f t="shared" si="66"/>
        <v>147.82900988183601</v>
      </c>
      <c r="I153">
        <f t="shared" si="48"/>
        <v>1.4782900988183603E-4</v>
      </c>
      <c r="J153" s="4">
        <f t="shared" si="67"/>
        <v>373.30812127377067</v>
      </c>
      <c r="K153" s="40">
        <f t="shared" si="68"/>
        <v>2.5252697124344308</v>
      </c>
      <c r="L153" s="40">
        <f t="shared" si="49"/>
        <v>3.4747302875655692</v>
      </c>
      <c r="M153" s="10">
        <f t="shared" si="69"/>
        <v>6.4617512141214686</v>
      </c>
      <c r="N153" s="10">
        <f t="shared" si="50"/>
        <v>8.26</v>
      </c>
      <c r="O153" s="10">
        <f t="shared" si="51"/>
        <v>0.31900000000000001</v>
      </c>
      <c r="P153" s="10">
        <f t="shared" si="70"/>
        <v>14.978963816270699</v>
      </c>
      <c r="Q153" s="42">
        <f t="shared" si="71"/>
        <v>0.16432672317926231</v>
      </c>
      <c r="R153" s="4">
        <f t="shared" si="72"/>
        <v>576609.29759198555</v>
      </c>
      <c r="S153">
        <f t="shared" si="52"/>
        <v>5.7660929759198551E-4</v>
      </c>
      <c r="T153" s="41">
        <f t="shared" si="53"/>
        <v>2.4824123767665566E-4</v>
      </c>
      <c r="U153" s="42">
        <f t="shared" si="73"/>
        <v>1.023862065362185</v>
      </c>
      <c r="V153" s="42">
        <f t="shared" si="74"/>
        <v>1.0830287796749394</v>
      </c>
      <c r="W153" s="42">
        <f t="shared" si="75"/>
        <v>1.0674202831586324</v>
      </c>
      <c r="X153" s="42">
        <f t="shared" si="76"/>
        <v>1.5608496516307024E-2</v>
      </c>
      <c r="Y153" s="42">
        <f t="shared" si="59"/>
        <v>5.047311694462089E-3</v>
      </c>
      <c r="Z153" s="10">
        <f t="shared" si="77"/>
        <v>20.332285407940233</v>
      </c>
      <c r="AA153">
        <f t="shared" si="54"/>
        <v>6466850.6254894743</v>
      </c>
      <c r="AB153" s="10">
        <f t="shared" si="55"/>
        <v>6.4668506254894744</v>
      </c>
      <c r="AC153" s="10">
        <f t="shared" si="56"/>
        <v>6.3658506254894744</v>
      </c>
      <c r="AD153" s="3">
        <f t="shared" si="57"/>
        <v>923.25607331246908</v>
      </c>
      <c r="AI153" s="94">
        <f t="shared" si="58"/>
        <v>1.0674202831586324</v>
      </c>
    </row>
    <row r="154" spans="2:35">
      <c r="B154" s="39">
        <f t="shared" si="60"/>
        <v>126</v>
      </c>
      <c r="C154" s="42">
        <f t="shared" si="61"/>
        <v>2.3719424460429099</v>
      </c>
      <c r="D154" s="10">
        <f t="shared" si="62"/>
        <v>13.328057553957057</v>
      </c>
      <c r="E154" s="40">
        <f t="shared" si="63"/>
        <v>20.943884892085887</v>
      </c>
      <c r="F154" s="40">
        <f t="shared" si="64"/>
        <v>47.6</v>
      </c>
      <c r="G154" s="3">
        <f t="shared" si="65"/>
        <v>401.28057553956967</v>
      </c>
      <c r="H154" s="3">
        <f t="shared" si="66"/>
        <v>147.82900988183601</v>
      </c>
      <c r="I154">
        <f t="shared" si="48"/>
        <v>1.4782900988183603E-4</v>
      </c>
      <c r="J154" s="4">
        <f t="shared" si="67"/>
        <v>374.54563545788778</v>
      </c>
      <c r="K154" s="40">
        <f t="shared" si="68"/>
        <v>2.5336409663926784</v>
      </c>
      <c r="L154" s="40">
        <f t="shared" si="49"/>
        <v>3.4663590336073216</v>
      </c>
      <c r="M154" s="10">
        <f t="shared" si="69"/>
        <v>6.4668506254894744</v>
      </c>
      <c r="N154" s="10">
        <f t="shared" si="50"/>
        <v>8.26</v>
      </c>
      <c r="O154" s="10">
        <f t="shared" si="51"/>
        <v>0.31900000000000001</v>
      </c>
      <c r="P154" s="10">
        <f t="shared" si="70"/>
        <v>14.982733679595054</v>
      </c>
      <c r="Q154" s="42">
        <f t="shared" si="71"/>
        <v>0.16558316545812343</v>
      </c>
      <c r="R154" s="4">
        <f t="shared" si="72"/>
        <v>575842.33412822115</v>
      </c>
      <c r="S154">
        <f t="shared" si="52"/>
        <v>5.758423341282211E-4</v>
      </c>
      <c r="T154" s="41">
        <f t="shared" si="53"/>
        <v>2.4900820114042007E-4</v>
      </c>
      <c r="U154" s="42">
        <f t="shared" si="73"/>
        <v>1.0225001990181171</v>
      </c>
      <c r="V154" s="42">
        <f t="shared" si="74"/>
        <v>1.0839068113040735</v>
      </c>
      <c r="W154" s="42">
        <f t="shared" si="75"/>
        <v>1.068276033516278</v>
      </c>
      <c r="X154" s="42">
        <f t="shared" si="76"/>
        <v>1.5630777787795536E-2</v>
      </c>
      <c r="Y154" s="42">
        <f t="shared" si="59"/>
        <v>5.0669508645261587E-3</v>
      </c>
      <c r="Z154" s="10">
        <f t="shared" si="77"/>
        <v>20.348530053710224</v>
      </c>
      <c r="AA154">
        <f t="shared" si="54"/>
        <v>6471936.6739272652</v>
      </c>
      <c r="AB154" s="10">
        <f t="shared" si="55"/>
        <v>6.4719366739272655</v>
      </c>
      <c r="AC154" s="10">
        <f t="shared" si="56"/>
        <v>6.3709366739272655</v>
      </c>
      <c r="AD154" s="3">
        <f t="shared" si="57"/>
        <v>923.99371630562223</v>
      </c>
      <c r="AI154" s="94">
        <f t="shared" si="58"/>
        <v>1.068276033516278</v>
      </c>
    </row>
    <row r="155" spans="2:35">
      <c r="B155" s="39">
        <f t="shared" si="60"/>
        <v>127</v>
      </c>
      <c r="C155" s="42">
        <f t="shared" si="61"/>
        <v>2.3907673860908694</v>
      </c>
      <c r="D155" s="10">
        <f t="shared" si="62"/>
        <v>13.309232613909098</v>
      </c>
      <c r="E155" s="40">
        <f t="shared" si="63"/>
        <v>20.981534772181806</v>
      </c>
      <c r="F155" s="40">
        <f t="shared" si="64"/>
        <v>47.6</v>
      </c>
      <c r="G155" s="3">
        <f t="shared" si="65"/>
        <v>401.09232613909006</v>
      </c>
      <c r="H155" s="3">
        <f t="shared" si="66"/>
        <v>147.82900988183601</v>
      </c>
      <c r="I155">
        <f t="shared" si="48"/>
        <v>1.4782900988183603E-4</v>
      </c>
      <c r="J155" s="4">
        <f t="shared" si="67"/>
        <v>375.78537626695834</v>
      </c>
      <c r="K155" s="40">
        <f t="shared" si="68"/>
        <v>2.5420272825160257</v>
      </c>
      <c r="L155" s="40">
        <f t="shared" si="49"/>
        <v>3.4579727174839743</v>
      </c>
      <c r="M155" s="10">
        <f t="shared" si="69"/>
        <v>6.4719366739272655</v>
      </c>
      <c r="N155" s="10">
        <f t="shared" si="50"/>
        <v>8.26</v>
      </c>
      <c r="O155" s="10">
        <f t="shared" si="51"/>
        <v>0.31900000000000001</v>
      </c>
      <c r="P155" s="10">
        <f t="shared" si="70"/>
        <v>14.986491648122074</v>
      </c>
      <c r="Q155" s="42">
        <f t="shared" si="71"/>
        <v>0.16683929267521755</v>
      </c>
      <c r="R155" s="4">
        <f t="shared" si="72"/>
        <v>575074.94350488111</v>
      </c>
      <c r="S155">
        <f t="shared" si="52"/>
        <v>5.7507494350488107E-4</v>
      </c>
      <c r="T155" s="41">
        <f t="shared" si="53"/>
        <v>2.497755917637601E-4</v>
      </c>
      <c r="U155" s="42">
        <f t="shared" si="73"/>
        <v>1.0211375741838773</v>
      </c>
      <c r="V155" s="42">
        <f t="shared" si="74"/>
        <v>1.0847825090455561</v>
      </c>
      <c r="W155" s="42">
        <f t="shared" si="75"/>
        <v>1.0691295413930793</v>
      </c>
      <c r="X155" s="42">
        <f t="shared" si="76"/>
        <v>1.5652967652476812E-2</v>
      </c>
      <c r="Y155" s="42">
        <f t="shared" si="59"/>
        <v>5.0866129832227288E-3</v>
      </c>
      <c r="Z155" s="10">
        <f t="shared" si="77"/>
        <v>20.364731987237931</v>
      </c>
      <c r="AA155">
        <f t="shared" si="54"/>
        <v>6477009.3495567935</v>
      </c>
      <c r="AB155" s="10">
        <f t="shared" si="55"/>
        <v>6.4770093495567931</v>
      </c>
      <c r="AC155" s="10">
        <f t="shared" si="56"/>
        <v>6.3760093495567931</v>
      </c>
      <c r="AD155" s="3">
        <f t="shared" si="57"/>
        <v>924.72941980519124</v>
      </c>
      <c r="AI155" s="94">
        <f t="shared" si="58"/>
        <v>1.0691295413930793</v>
      </c>
    </row>
    <row r="156" spans="2:35">
      <c r="B156" s="39">
        <f t="shared" si="60"/>
        <v>128</v>
      </c>
      <c r="C156" s="42">
        <f t="shared" si="61"/>
        <v>2.4095923261388288</v>
      </c>
      <c r="D156" s="10">
        <f t="shared" si="62"/>
        <v>13.290407673861138</v>
      </c>
      <c r="E156" s="40">
        <f t="shared" si="63"/>
        <v>21.019184652277726</v>
      </c>
      <c r="F156" s="40">
        <f t="shared" si="64"/>
        <v>47.6</v>
      </c>
      <c r="G156" s="3">
        <f t="shared" si="65"/>
        <v>400.90407673861046</v>
      </c>
      <c r="H156" s="3">
        <f t="shared" si="66"/>
        <v>147.82900988183601</v>
      </c>
      <c r="I156">
        <f t="shared" ref="I156:I219" si="78">H156/1000^2</f>
        <v>1.4782900988183603E-4</v>
      </c>
      <c r="J156" s="4">
        <f t="shared" si="67"/>
        <v>377.02734370098301</v>
      </c>
      <c r="K156" s="40">
        <f t="shared" si="68"/>
        <v>2.5504286608044784</v>
      </c>
      <c r="L156" s="40">
        <f t="shared" ref="L156:L219" si="79">IF((gstar-K156)&lt;0,0,gstar-K156)</f>
        <v>3.4495713391955216</v>
      </c>
      <c r="M156" s="10">
        <f t="shared" si="69"/>
        <v>6.4770093495567931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14.990237733076286</v>
      </c>
      <c r="Q156" s="42">
        <f t="shared" si="71"/>
        <v>0.16809510598406335</v>
      </c>
      <c r="R156" s="4">
        <f t="shared" si="72"/>
        <v>574307.12697944778</v>
      </c>
      <c r="S156">
        <f t="shared" ref="S156:S219" si="82">R156/1000^3</f>
        <v>5.7430712697944782E-4</v>
      </c>
      <c r="T156" s="41">
        <f t="shared" ref="T156:T219" si="83">(vc/1000^3-S156)</f>
        <v>2.5054340828919335E-4</v>
      </c>
      <c r="U156" s="42">
        <f t="shared" si="73"/>
        <v>1.0197741930923263</v>
      </c>
      <c r="V156" s="42">
        <f t="shared" si="74"/>
        <v>1.0856558709383681</v>
      </c>
      <c r="W156" s="42">
        <f t="shared" si="75"/>
        <v>1.0699808051313657</v>
      </c>
      <c r="X156" s="42">
        <f t="shared" si="76"/>
        <v>1.5675065807002397E-2</v>
      </c>
      <c r="Y156" s="42">
        <f t="shared" si="59"/>
        <v>5.106297939480196E-3</v>
      </c>
      <c r="Z156" s="10">
        <f t="shared" si="77"/>
        <v>20.380891177093662</v>
      </c>
      <c r="AA156">
        <f t="shared" ref="AA156:AA219" si="84">Z156*rat*to+patm*1000000</f>
        <v>6482068.6425377177</v>
      </c>
      <c r="AB156" s="10">
        <f t="shared" ref="AB156:AB219" si="85">AA156/1000000</f>
        <v>6.4820686425377181</v>
      </c>
      <c r="AC156" s="10">
        <f t="shared" ref="AC156:AC219" si="86">AB156-patm</f>
        <v>6.3810686425377181</v>
      </c>
      <c r="AD156" s="3">
        <f t="shared" ref="AD156:AD219" si="87">AC156*1000000/6895</f>
        <v>925.46318238400545</v>
      </c>
      <c r="AI156" s="94">
        <f t="shared" si="58"/>
        <v>1.0699808051313657</v>
      </c>
    </row>
    <row r="157" spans="2:35">
      <c r="B157" s="39">
        <f t="shared" si="60"/>
        <v>129</v>
      </c>
      <c r="C157" s="42">
        <f t="shared" si="61"/>
        <v>2.4284172661867882</v>
      </c>
      <c r="D157" s="10">
        <f t="shared" si="62"/>
        <v>13.271582733813178</v>
      </c>
      <c r="E157" s="40">
        <f t="shared" si="63"/>
        <v>21.056834532373646</v>
      </c>
      <c r="F157" s="40">
        <f t="shared" si="64"/>
        <v>47.6</v>
      </c>
      <c r="G157" s="3">
        <f t="shared" si="65"/>
        <v>400.71582733813085</v>
      </c>
      <c r="H157" s="3">
        <f t="shared" si="66"/>
        <v>147.82900988183601</v>
      </c>
      <c r="I157">
        <f t="shared" si="78"/>
        <v>1.4782900988183603E-4</v>
      </c>
      <c r="J157" s="4">
        <f t="shared" si="67"/>
        <v>378.27153775996135</v>
      </c>
      <c r="K157" s="40">
        <f t="shared" si="68"/>
        <v>2.5588451012580324</v>
      </c>
      <c r="L157" s="40">
        <f t="shared" si="79"/>
        <v>3.4411548987419676</v>
      </c>
      <c r="M157" s="10">
        <f t="shared" si="69"/>
        <v>6.4820686425377181</v>
      </c>
      <c r="N157" s="10">
        <f t="shared" si="80"/>
        <v>8.26</v>
      </c>
      <c r="O157" s="10">
        <f t="shared" si="81"/>
        <v>0.31900000000000001</v>
      </c>
      <c r="P157" s="10">
        <f t="shared" si="70"/>
        <v>14.993971945636586</v>
      </c>
      <c r="Q157" s="42">
        <f t="shared" si="71"/>
        <v>0.16935060653563253</v>
      </c>
      <c r="R157" s="4">
        <f t="shared" si="72"/>
        <v>573538.88580940373</v>
      </c>
      <c r="S157">
        <f t="shared" si="82"/>
        <v>5.7353888580940376E-4</v>
      </c>
      <c r="T157" s="41">
        <f t="shared" si="83"/>
        <v>2.5131164945923741E-4</v>
      </c>
      <c r="U157" s="42">
        <f t="shared" si="73"/>
        <v>1.0184100579763258</v>
      </c>
      <c r="V157" s="42">
        <f t="shared" si="74"/>
        <v>1.0865268950265163</v>
      </c>
      <c r="W157" s="42">
        <f t="shared" si="75"/>
        <v>1.0708298230797946</v>
      </c>
      <c r="X157" s="42">
        <f t="shared" si="76"/>
        <v>1.5697071946721763E-2</v>
      </c>
      <c r="Y157" s="42">
        <f t="shared" si="59"/>
        <v>5.1260056219673261E-3</v>
      </c>
      <c r="Z157" s="10">
        <f t="shared" si="77"/>
        <v>20.397007591957095</v>
      </c>
      <c r="AA157">
        <f t="shared" si="84"/>
        <v>6487114.5430639293</v>
      </c>
      <c r="AB157" s="10">
        <f t="shared" si="85"/>
        <v>6.487114543063929</v>
      </c>
      <c r="AC157" s="10">
        <f t="shared" si="86"/>
        <v>6.386114543063929</v>
      </c>
      <c r="AD157" s="3">
        <f t="shared" si="87"/>
        <v>926.19500261985922</v>
      </c>
      <c r="AI157" s="94">
        <f t="shared" ref="AI157:AI220" si="88">($M157-patm)*1000000*$I157/SQRT(rat*to)*SQRT(k)*(2/(k+1))^((k+1)/2/(k-1))</f>
        <v>1.0708298230797946</v>
      </c>
    </row>
    <row r="158" spans="2:35">
      <c r="B158" s="39">
        <f t="shared" si="60"/>
        <v>130</v>
      </c>
      <c r="C158" s="42">
        <f t="shared" si="61"/>
        <v>2.4472422062347476</v>
      </c>
      <c r="D158" s="10">
        <f t="shared" si="62"/>
        <v>13.252757793765218</v>
      </c>
      <c r="E158" s="40">
        <f t="shared" si="63"/>
        <v>21.094484412469566</v>
      </c>
      <c r="F158" s="40">
        <f t="shared" si="64"/>
        <v>47.6</v>
      </c>
      <c r="G158" s="3">
        <f t="shared" si="65"/>
        <v>400.52757793765124</v>
      </c>
      <c r="H158" s="3">
        <f t="shared" si="66"/>
        <v>147.82900988183601</v>
      </c>
      <c r="I158">
        <f t="shared" si="78"/>
        <v>1.4782900988183603E-4</v>
      </c>
      <c r="J158" s="4">
        <f t="shared" si="67"/>
        <v>379.51795844389358</v>
      </c>
      <c r="K158" s="40">
        <f t="shared" si="68"/>
        <v>2.5672766038766897</v>
      </c>
      <c r="L158" s="40">
        <f t="shared" si="79"/>
        <v>3.4327233961233103</v>
      </c>
      <c r="M158" s="10">
        <f t="shared" si="69"/>
        <v>6.487114543063929</v>
      </c>
      <c r="N158" s="10">
        <f t="shared" si="80"/>
        <v>8.26</v>
      </c>
      <c r="O158" s="10">
        <f t="shared" si="81"/>
        <v>0.31900000000000001</v>
      </c>
      <c r="P158" s="10">
        <f t="shared" si="70"/>
        <v>14.997694296933872</v>
      </c>
      <c r="Q158" s="42">
        <f t="shared" si="71"/>
        <v>0.17060579547836274</v>
      </c>
      <c r="R158" s="4">
        <f t="shared" si="72"/>
        <v>572770.22125223128</v>
      </c>
      <c r="S158">
        <f t="shared" si="82"/>
        <v>5.7277022125223128E-4</v>
      </c>
      <c r="T158" s="41">
        <f t="shared" si="83"/>
        <v>2.5208031401640989E-4</v>
      </c>
      <c r="U158" s="42">
        <f t="shared" si="73"/>
        <v>1.0170451710687372</v>
      </c>
      <c r="V158" s="42">
        <f t="shared" si="74"/>
        <v>1.08739557936178</v>
      </c>
      <c r="W158" s="42">
        <f t="shared" si="75"/>
        <v>1.0716765935927683</v>
      </c>
      <c r="X158" s="42">
        <f t="shared" si="76"/>
        <v>1.5718985769011651E-2</v>
      </c>
      <c r="Y158" s="42">
        <f t="shared" ref="Y158:Y221" si="89">IF((X158*(Q158-Q157)+Y157)&lt;0,0,X158*(Q158-Q157)+Y157)</f>
        <v>5.145735919095523E-3</v>
      </c>
      <c r="Z158" s="10">
        <f t="shared" si="77"/>
        <v>20.413081200623015</v>
      </c>
      <c r="AA158">
        <f t="shared" si="84"/>
        <v>6492147.0413653683</v>
      </c>
      <c r="AB158" s="10">
        <f t="shared" si="85"/>
        <v>6.4921470413653681</v>
      </c>
      <c r="AC158" s="10">
        <f t="shared" si="86"/>
        <v>6.3911470413653682</v>
      </c>
      <c r="AD158" s="3">
        <f t="shared" si="87"/>
        <v>926.92487909577494</v>
      </c>
      <c r="AI158" s="94">
        <f t="shared" si="88"/>
        <v>1.0716765935927683</v>
      </c>
    </row>
    <row r="159" spans="2:35">
      <c r="B159" s="39">
        <f t="shared" si="60"/>
        <v>131</v>
      </c>
      <c r="C159" s="42">
        <f t="shared" si="61"/>
        <v>2.4660671462827071</v>
      </c>
      <c r="D159" s="10">
        <f t="shared" si="62"/>
        <v>13.233932853717258</v>
      </c>
      <c r="E159" s="40">
        <f t="shared" si="63"/>
        <v>21.132134292565485</v>
      </c>
      <c r="F159" s="40">
        <f t="shared" si="64"/>
        <v>47.6</v>
      </c>
      <c r="G159" s="3">
        <f t="shared" si="65"/>
        <v>400.33932853717164</v>
      </c>
      <c r="H159" s="3">
        <f t="shared" si="66"/>
        <v>147.82900988183601</v>
      </c>
      <c r="I159">
        <f t="shared" si="78"/>
        <v>1.4782900988183603E-4</v>
      </c>
      <c r="J159" s="4">
        <f t="shared" si="67"/>
        <v>380.76660575277924</v>
      </c>
      <c r="K159" s="40">
        <f t="shared" si="68"/>
        <v>2.5757231686604474</v>
      </c>
      <c r="L159" s="40">
        <f t="shared" si="79"/>
        <v>3.4242768313395526</v>
      </c>
      <c r="M159" s="10">
        <f t="shared" si="69"/>
        <v>6.4921470413653681</v>
      </c>
      <c r="N159" s="10">
        <f t="shared" si="80"/>
        <v>8.26</v>
      </c>
      <c r="O159" s="10">
        <f t="shared" si="81"/>
        <v>0.31900000000000001</v>
      </c>
      <c r="P159" s="10">
        <f t="shared" si="70"/>
        <v>15.001404798052612</v>
      </c>
      <c r="Q159" s="42">
        <f t="shared" si="71"/>
        <v>0.1718606739581704</v>
      </c>
      <c r="R159" s="4">
        <f t="shared" si="72"/>
        <v>572001.134565413</v>
      </c>
      <c r="S159">
        <f t="shared" si="82"/>
        <v>5.72001134565413E-4</v>
      </c>
      <c r="T159" s="41">
        <f t="shared" si="83"/>
        <v>2.5284940070322817E-4</v>
      </c>
      <c r="U159" s="42">
        <f t="shared" si="73"/>
        <v>1.0156795346024212</v>
      </c>
      <c r="V159" s="42">
        <f t="shared" si="74"/>
        <v>1.0882619220032028</v>
      </c>
      <c r="W159" s="42">
        <f t="shared" si="75"/>
        <v>1.0725211150307379</v>
      </c>
      <c r="X159" s="42">
        <f t="shared" si="76"/>
        <v>1.5740806972464938E-2</v>
      </c>
      <c r="Y159" s="42">
        <f t="shared" si="89"/>
        <v>5.1654887190200754E-3</v>
      </c>
      <c r="Z159" s="10">
        <f t="shared" si="77"/>
        <v>20.429111972002893</v>
      </c>
      <c r="AA159">
        <f t="shared" si="84"/>
        <v>6497166.1277085012</v>
      </c>
      <c r="AB159" s="10">
        <f t="shared" si="85"/>
        <v>6.4971661277085015</v>
      </c>
      <c r="AC159" s="10">
        <f t="shared" si="86"/>
        <v>6.3961661277085016</v>
      </c>
      <c r="AD159" s="3">
        <f t="shared" si="87"/>
        <v>927.65281040007267</v>
      </c>
      <c r="AI159" s="94">
        <f t="shared" si="88"/>
        <v>1.0725211150307379</v>
      </c>
    </row>
    <row r="160" spans="2:35">
      <c r="B160" s="39">
        <f t="shared" si="60"/>
        <v>132</v>
      </c>
      <c r="C160" s="42">
        <f t="shared" si="61"/>
        <v>2.4848920863306665</v>
      </c>
      <c r="D160" s="10">
        <f t="shared" si="62"/>
        <v>13.215107913669298</v>
      </c>
      <c r="E160" s="40">
        <f t="shared" si="63"/>
        <v>21.169784172661405</v>
      </c>
      <c r="F160" s="40">
        <f t="shared" si="64"/>
        <v>47.6</v>
      </c>
      <c r="G160" s="3">
        <f t="shared" si="65"/>
        <v>400.15107913669203</v>
      </c>
      <c r="H160" s="3">
        <f t="shared" si="66"/>
        <v>147.82900988183601</v>
      </c>
      <c r="I160">
        <f t="shared" si="78"/>
        <v>1.4782900988183603E-4</v>
      </c>
      <c r="J160" s="4">
        <f t="shared" si="67"/>
        <v>382.01747968661903</v>
      </c>
      <c r="K160" s="40">
        <f t="shared" si="68"/>
        <v>2.5841847956093096</v>
      </c>
      <c r="L160" s="40">
        <f t="shared" si="79"/>
        <v>3.4158152043906904</v>
      </c>
      <c r="M160" s="10">
        <f t="shared" si="69"/>
        <v>6.4971661277085015</v>
      </c>
      <c r="N160" s="10">
        <f t="shared" si="80"/>
        <v>8.26</v>
      </c>
      <c r="O160" s="10">
        <f t="shared" si="81"/>
        <v>0.31900000000000001</v>
      </c>
      <c r="P160" s="10">
        <f t="shared" si="70"/>
        <v>15.005103460031396</v>
      </c>
      <c r="Q160" s="42">
        <f t="shared" si="71"/>
        <v>0.1731152431184633</v>
      </c>
      <c r="R160" s="4">
        <f t="shared" si="72"/>
        <v>571231.62700643123</v>
      </c>
      <c r="S160">
        <f t="shared" si="82"/>
        <v>5.7123162700643121E-4</v>
      </c>
      <c r="T160" s="41">
        <f t="shared" si="83"/>
        <v>2.5361890826220996E-4</v>
      </c>
      <c r="U160" s="42">
        <f t="shared" si="73"/>
        <v>1.0143131508102396</v>
      </c>
      <c r="V160" s="42">
        <f t="shared" si="74"/>
        <v>1.0891259210154369</v>
      </c>
      <c r="W160" s="42">
        <f t="shared" si="75"/>
        <v>1.0733633857602851</v>
      </c>
      <c r="X160" s="42">
        <f t="shared" si="76"/>
        <v>1.5762535255151811E-2</v>
      </c>
      <c r="Y160" s="42">
        <f t="shared" si="89"/>
        <v>5.1852639096392188E-3</v>
      </c>
      <c r="Z160" s="10">
        <f t="shared" si="77"/>
        <v>20.445099875117791</v>
      </c>
      <c r="AA160">
        <f t="shared" si="84"/>
        <v>6502171.7923941091</v>
      </c>
      <c r="AB160" s="10">
        <f t="shared" si="85"/>
        <v>6.5021717923941091</v>
      </c>
      <c r="AC160" s="10">
        <f t="shared" si="86"/>
        <v>6.4011717923941092</v>
      </c>
      <c r="AD160" s="3">
        <f t="shared" si="87"/>
        <v>928.37879512604923</v>
      </c>
      <c r="AI160" s="94">
        <f t="shared" si="88"/>
        <v>1.0733633857602851</v>
      </c>
    </row>
    <row r="161" spans="2:35">
      <c r="B161" s="39">
        <f t="shared" si="60"/>
        <v>133</v>
      </c>
      <c r="C161" s="42">
        <f t="shared" si="61"/>
        <v>2.5037170263786259</v>
      </c>
      <c r="D161" s="10">
        <f t="shared" si="62"/>
        <v>13.196282973621338</v>
      </c>
      <c r="E161" s="40">
        <f t="shared" si="63"/>
        <v>21.207434052757325</v>
      </c>
      <c r="F161" s="40">
        <f t="shared" si="64"/>
        <v>47.6</v>
      </c>
      <c r="G161" s="3">
        <f t="shared" si="65"/>
        <v>399.96282973621243</v>
      </c>
      <c r="H161" s="3">
        <f t="shared" si="66"/>
        <v>147.82900988183601</v>
      </c>
      <c r="I161">
        <f t="shared" si="78"/>
        <v>1.4782900988183603E-4</v>
      </c>
      <c r="J161" s="4">
        <f t="shared" si="67"/>
        <v>383.2705802454127</v>
      </c>
      <c r="K161" s="40">
        <f t="shared" si="68"/>
        <v>2.5926614847232754</v>
      </c>
      <c r="L161" s="40">
        <f t="shared" si="79"/>
        <v>3.4073385152767246</v>
      </c>
      <c r="M161" s="10">
        <f t="shared" si="69"/>
        <v>6.5021717923941091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15.008790293861516</v>
      </c>
      <c r="Q161" s="42">
        <f t="shared" si="71"/>
        <v>0.17436950410015339</v>
      </c>
      <c r="R161" s="4">
        <f t="shared" si="72"/>
        <v>570461.6998327683</v>
      </c>
      <c r="S161">
        <f t="shared" si="82"/>
        <v>5.7046169983276831E-4</v>
      </c>
      <c r="T161" s="41">
        <f t="shared" si="83"/>
        <v>2.5438883543587286E-4</v>
      </c>
      <c r="U161" s="42">
        <f t="shared" si="73"/>
        <v>1.0129460219250532</v>
      </c>
      <c r="V161" s="42">
        <f t="shared" si="74"/>
        <v>1.0899875744713308</v>
      </c>
      <c r="W161" s="42">
        <f t="shared" si="75"/>
        <v>1.0742034041537487</v>
      </c>
      <c r="X161" s="42">
        <f t="shared" si="76"/>
        <v>1.5784170317582058E-2</v>
      </c>
      <c r="Y161" s="42">
        <f t="shared" si="89"/>
        <v>5.2050613785969129E-3</v>
      </c>
      <c r="Z161" s="10">
        <f t="shared" si="77"/>
        <v>20.46104487910603</v>
      </c>
      <c r="AA161">
        <f t="shared" si="84"/>
        <v>6507164.0257596867</v>
      </c>
      <c r="AB161" s="10">
        <f t="shared" si="85"/>
        <v>6.5071640257596863</v>
      </c>
      <c r="AC161" s="10">
        <f t="shared" si="86"/>
        <v>6.4061640257596864</v>
      </c>
      <c r="AD161" s="3">
        <f t="shared" si="87"/>
        <v>929.10283187232585</v>
      </c>
      <c r="AI161" s="94">
        <f t="shared" si="88"/>
        <v>1.0742034041537487</v>
      </c>
    </row>
    <row r="162" spans="2:35">
      <c r="B162" s="39">
        <f t="shared" si="60"/>
        <v>134</v>
      </c>
      <c r="C162" s="42">
        <f t="shared" si="61"/>
        <v>2.5225419664265853</v>
      </c>
      <c r="D162" s="10">
        <f t="shared" si="62"/>
        <v>13.177458033573378</v>
      </c>
      <c r="E162" s="40">
        <f t="shared" si="63"/>
        <v>21.245083932853245</v>
      </c>
      <c r="F162" s="40">
        <f t="shared" si="64"/>
        <v>47.6</v>
      </c>
      <c r="G162" s="3">
        <f t="shared" si="65"/>
        <v>399.77458033573282</v>
      </c>
      <c r="H162" s="3">
        <f t="shared" si="66"/>
        <v>147.82900988183601</v>
      </c>
      <c r="I162">
        <f t="shared" si="78"/>
        <v>1.4782900988183603E-4</v>
      </c>
      <c r="J162" s="4">
        <f t="shared" si="67"/>
        <v>384.52590742915982</v>
      </c>
      <c r="K162" s="40">
        <f t="shared" si="68"/>
        <v>2.6011532360023413</v>
      </c>
      <c r="L162" s="40">
        <f t="shared" si="79"/>
        <v>3.3988467639976587</v>
      </c>
      <c r="M162" s="10">
        <f t="shared" si="69"/>
        <v>6.5071640257596863</v>
      </c>
      <c r="N162" s="10">
        <f t="shared" si="80"/>
        <v>8.26</v>
      </c>
      <c r="O162" s="10">
        <f t="shared" si="81"/>
        <v>0.31900000000000001</v>
      </c>
      <c r="P162" s="10">
        <f t="shared" si="70"/>
        <v>15.012465310488945</v>
      </c>
      <c r="Q162" s="42">
        <f t="shared" si="71"/>
        <v>0.17562345804166937</v>
      </c>
      <c r="R162" s="4">
        <f t="shared" si="72"/>
        <v>569691.35430190689</v>
      </c>
      <c r="S162">
        <f t="shared" si="82"/>
        <v>5.6969135430190692E-4</v>
      </c>
      <c r="T162" s="41">
        <f t="shared" si="83"/>
        <v>2.5515918096673425E-4</v>
      </c>
      <c r="U162" s="42">
        <f t="shared" si="73"/>
        <v>1.0115781501797241</v>
      </c>
      <c r="V162" s="42">
        <f t="shared" si="74"/>
        <v>1.0908468804487763</v>
      </c>
      <c r="W162" s="42">
        <f t="shared" si="75"/>
        <v>1.0750411685896295</v>
      </c>
      <c r="X162" s="42">
        <f t="shared" si="76"/>
        <v>1.5805711859146809E-2</v>
      </c>
      <c r="Y162" s="42">
        <f t="shared" si="89"/>
        <v>5.2248810132811555E-3</v>
      </c>
      <c r="Z162" s="10">
        <f t="shared" si="77"/>
        <v>20.476946953213243</v>
      </c>
      <c r="AA162">
        <f t="shared" si="84"/>
        <v>6512142.8181763254</v>
      </c>
      <c r="AB162" s="10">
        <f t="shared" si="85"/>
        <v>6.5121428181763257</v>
      </c>
      <c r="AC162" s="10">
        <f t="shared" si="86"/>
        <v>6.4111428181763257</v>
      </c>
      <c r="AD162" s="3">
        <f t="shared" si="87"/>
        <v>929.82491924239673</v>
      </c>
      <c r="AI162" s="94">
        <f t="shared" si="88"/>
        <v>1.0750411685896295</v>
      </c>
    </row>
    <row r="163" spans="2:35">
      <c r="B163" s="39">
        <f t="shared" si="60"/>
        <v>135</v>
      </c>
      <c r="C163" s="42">
        <f t="shared" si="61"/>
        <v>2.5413669064745448</v>
      </c>
      <c r="D163" s="10">
        <f t="shared" si="62"/>
        <v>13.158633093525419</v>
      </c>
      <c r="E163" s="40">
        <f t="shared" si="63"/>
        <v>21.282733812949164</v>
      </c>
      <c r="F163" s="40">
        <f t="shared" si="64"/>
        <v>47.6</v>
      </c>
      <c r="G163" s="3">
        <f t="shared" si="65"/>
        <v>399.58633093525322</v>
      </c>
      <c r="H163" s="3">
        <f t="shared" si="66"/>
        <v>147.82900988183601</v>
      </c>
      <c r="I163">
        <f t="shared" si="78"/>
        <v>1.4782900988183603E-4</v>
      </c>
      <c r="J163" s="4">
        <f t="shared" si="67"/>
        <v>385.78346123786105</v>
      </c>
      <c r="K163" s="40">
        <f t="shared" si="68"/>
        <v>2.6096600494465116</v>
      </c>
      <c r="L163" s="40">
        <f t="shared" si="79"/>
        <v>3.3903399505534884</v>
      </c>
      <c r="M163" s="10">
        <f t="shared" si="69"/>
        <v>6.5121428181763257</v>
      </c>
      <c r="N163" s="10">
        <f t="shared" si="80"/>
        <v>8.26</v>
      </c>
      <c r="O163" s="10">
        <f t="shared" si="81"/>
        <v>0.31900000000000001</v>
      </c>
      <c r="P163" s="10">
        <f t="shared" si="70"/>
        <v>15.016128520812245</v>
      </c>
      <c r="Q163" s="42">
        <f t="shared" si="71"/>
        <v>0.17687710607896928</v>
      </c>
      <c r="R163" s="4">
        <f t="shared" si="72"/>
        <v>568920.59167132922</v>
      </c>
      <c r="S163">
        <f t="shared" si="82"/>
        <v>5.6892059167132922E-4</v>
      </c>
      <c r="T163" s="41">
        <f t="shared" si="83"/>
        <v>2.5592994359731195E-4</v>
      </c>
      <c r="U163" s="42">
        <f t="shared" si="73"/>
        <v>1.0102095378071125</v>
      </c>
      <c r="V163" s="42">
        <f t="shared" si="74"/>
        <v>1.0917038370348693</v>
      </c>
      <c r="W163" s="42">
        <f t="shared" si="75"/>
        <v>1.0758766774520669</v>
      </c>
      <c r="X163" s="42">
        <f t="shared" si="76"/>
        <v>1.5827159582802341E-2</v>
      </c>
      <c r="Y163" s="42">
        <f t="shared" si="89"/>
        <v>5.2447227008281683E-3</v>
      </c>
      <c r="Z163" s="10">
        <f t="shared" si="77"/>
        <v>20.492806066805439</v>
      </c>
      <c r="AA163">
        <f t="shared" si="84"/>
        <v>6517108.1600528061</v>
      </c>
      <c r="AB163" s="10">
        <f t="shared" si="85"/>
        <v>6.517108160052806</v>
      </c>
      <c r="AC163" s="10">
        <f t="shared" si="86"/>
        <v>6.416108160052806</v>
      </c>
      <c r="AD163" s="3">
        <f t="shared" si="87"/>
        <v>930.54505584522201</v>
      </c>
      <c r="AI163" s="94">
        <f t="shared" si="88"/>
        <v>1.0758766774520669</v>
      </c>
    </row>
    <row r="164" spans="2:35">
      <c r="B164" s="39">
        <f t="shared" si="60"/>
        <v>136</v>
      </c>
      <c r="C164" s="42">
        <f t="shared" si="61"/>
        <v>2.5601918465225042</v>
      </c>
      <c r="D164" s="10">
        <f t="shared" si="62"/>
        <v>13.139808153477459</v>
      </c>
      <c r="E164" s="40">
        <f t="shared" si="63"/>
        <v>21.320383693045084</v>
      </c>
      <c r="F164" s="40">
        <f t="shared" si="64"/>
        <v>47.6</v>
      </c>
      <c r="G164" s="3">
        <f t="shared" si="65"/>
        <v>399.39808153477361</v>
      </c>
      <c r="H164" s="3">
        <f t="shared" si="66"/>
        <v>147.82900988183601</v>
      </c>
      <c r="I164">
        <f t="shared" si="78"/>
        <v>1.4782900988183603E-4</v>
      </c>
      <c r="J164" s="4">
        <f t="shared" si="67"/>
        <v>387.04324167151594</v>
      </c>
      <c r="K164" s="40">
        <f t="shared" si="68"/>
        <v>2.6181819250557843</v>
      </c>
      <c r="L164" s="40">
        <f t="shared" si="79"/>
        <v>3.3818180749442157</v>
      </c>
      <c r="M164" s="10">
        <f t="shared" si="69"/>
        <v>6.517108160052806</v>
      </c>
      <c r="N164" s="10">
        <f t="shared" si="80"/>
        <v>8.26</v>
      </c>
      <c r="O164" s="10">
        <f t="shared" si="81"/>
        <v>0.31900000000000001</v>
      </c>
      <c r="P164" s="10">
        <f t="shared" si="70"/>
        <v>15.019779935685788</v>
      </c>
      <c r="Q164" s="42">
        <f t="shared" si="71"/>
        <v>0.17813044934555292</v>
      </c>
      <c r="R164" s="4">
        <f t="shared" si="72"/>
        <v>568149.41319851787</v>
      </c>
      <c r="S164">
        <f t="shared" si="82"/>
        <v>5.6814941319851783E-4</v>
      </c>
      <c r="T164" s="41">
        <f t="shared" si="83"/>
        <v>2.5670112207012334E-4</v>
      </c>
      <c r="U164" s="42">
        <f t="shared" si="73"/>
        <v>1.0088401870400803</v>
      </c>
      <c r="V164" s="42">
        <f t="shared" si="74"/>
        <v>1.0925584423211063</v>
      </c>
      <c r="W164" s="42">
        <f t="shared" si="75"/>
        <v>1.0767099291315236</v>
      </c>
      <c r="X164" s="42">
        <f t="shared" si="76"/>
        <v>1.5848513189582691E-2</v>
      </c>
      <c r="Y164" s="42">
        <f t="shared" si="89"/>
        <v>5.2645863281196937E-3</v>
      </c>
      <c r="Z164" s="10">
        <f t="shared" si="77"/>
        <v>20.508622189355137</v>
      </c>
      <c r="AA164">
        <f t="shared" si="84"/>
        <v>6522060.041831255</v>
      </c>
      <c r="AB164" s="10">
        <f t="shared" si="85"/>
        <v>6.5220600418312547</v>
      </c>
      <c r="AC164" s="10">
        <f t="shared" si="86"/>
        <v>6.4210600418312547</v>
      </c>
      <c r="AD164" s="3">
        <f t="shared" si="87"/>
        <v>931.26324029459829</v>
      </c>
      <c r="AI164" s="94">
        <f t="shared" si="88"/>
        <v>1.0767099291315236</v>
      </c>
    </row>
    <row r="165" spans="2:35">
      <c r="B165" s="39">
        <f t="shared" si="60"/>
        <v>137</v>
      </c>
      <c r="C165" s="42">
        <f t="shared" si="61"/>
        <v>2.5790167865704636</v>
      </c>
      <c r="D165" s="10">
        <f t="shared" si="62"/>
        <v>13.120983213429499</v>
      </c>
      <c r="E165" s="40">
        <f t="shared" si="63"/>
        <v>21.358033573141004</v>
      </c>
      <c r="F165" s="40">
        <f t="shared" si="64"/>
        <v>47.6</v>
      </c>
      <c r="G165" s="3">
        <f t="shared" si="65"/>
        <v>399.209832134294</v>
      </c>
      <c r="H165" s="3">
        <f t="shared" si="66"/>
        <v>147.82900988183601</v>
      </c>
      <c r="I165">
        <f t="shared" si="78"/>
        <v>1.4782900988183603E-4</v>
      </c>
      <c r="J165" s="4">
        <f t="shared" si="67"/>
        <v>388.3052487301245</v>
      </c>
      <c r="K165" s="40">
        <f t="shared" si="68"/>
        <v>2.6267188628301583</v>
      </c>
      <c r="L165" s="40">
        <f t="shared" si="79"/>
        <v>3.3732811371698417</v>
      </c>
      <c r="M165" s="10">
        <f t="shared" si="69"/>
        <v>6.5220600418312547</v>
      </c>
      <c r="N165" s="10">
        <f t="shared" si="80"/>
        <v>8.26</v>
      </c>
      <c r="O165" s="10">
        <f t="shared" si="81"/>
        <v>0.31900000000000001</v>
      </c>
      <c r="P165" s="10">
        <f t="shared" si="70"/>
        <v>15.023419565916754</v>
      </c>
      <c r="Q165" s="42">
        <f t="shared" si="71"/>
        <v>0.1793834889724743</v>
      </c>
      <c r="R165" s="4">
        <f t="shared" si="72"/>
        <v>567377.82014095539</v>
      </c>
      <c r="S165">
        <f t="shared" si="82"/>
        <v>5.6737782014095535E-4</v>
      </c>
      <c r="T165" s="41">
        <f t="shared" si="83"/>
        <v>2.5747271512768582E-4</v>
      </c>
      <c r="U165" s="42">
        <f t="shared" si="73"/>
        <v>1.0074701001114887</v>
      </c>
      <c r="V165" s="42">
        <f t="shared" si="74"/>
        <v>1.0934106944069419</v>
      </c>
      <c r="W165" s="42">
        <f t="shared" si="75"/>
        <v>1.077540922024059</v>
      </c>
      <c r="X165" s="42">
        <f t="shared" si="76"/>
        <v>1.5869772382882896E-2</v>
      </c>
      <c r="Y165" s="42">
        <f t="shared" si="89"/>
        <v>5.284471781785669E-3</v>
      </c>
      <c r="Z165" s="10">
        <f t="shared" si="77"/>
        <v>20.524395290448524</v>
      </c>
      <c r="AA165">
        <f t="shared" si="84"/>
        <v>6526998.4539893903</v>
      </c>
      <c r="AB165" s="10">
        <f t="shared" si="85"/>
        <v>6.5269984539893899</v>
      </c>
      <c r="AC165" s="10">
        <f t="shared" si="86"/>
        <v>6.42599845398939</v>
      </c>
      <c r="AD165" s="3">
        <f t="shared" si="87"/>
        <v>931.97947120948368</v>
      </c>
      <c r="AI165" s="94">
        <f t="shared" si="88"/>
        <v>1.077540922024059</v>
      </c>
    </row>
    <row r="166" spans="2:35">
      <c r="B166" s="39">
        <f t="shared" si="60"/>
        <v>138</v>
      </c>
      <c r="C166" s="42">
        <f t="shared" si="61"/>
        <v>2.5978417266184231</v>
      </c>
      <c r="D166" s="10">
        <f t="shared" si="62"/>
        <v>13.102158273381539</v>
      </c>
      <c r="E166" s="40">
        <f t="shared" si="63"/>
        <v>21.395683453236924</v>
      </c>
      <c r="F166" s="40">
        <f t="shared" si="64"/>
        <v>47.6</v>
      </c>
      <c r="G166" s="3">
        <f t="shared" si="65"/>
        <v>399.0215827338144</v>
      </c>
      <c r="H166" s="3">
        <f t="shared" si="66"/>
        <v>147.82900988183601</v>
      </c>
      <c r="I166">
        <f t="shared" si="78"/>
        <v>1.4782900988183603E-4</v>
      </c>
      <c r="J166" s="4">
        <f t="shared" si="67"/>
        <v>389.56948241368718</v>
      </c>
      <c r="K166" s="40">
        <f t="shared" si="68"/>
        <v>2.6352708627696368</v>
      </c>
      <c r="L166" s="40">
        <f t="shared" si="79"/>
        <v>3.3647291372303632</v>
      </c>
      <c r="M166" s="10">
        <f t="shared" si="69"/>
        <v>6.5269984539893899</v>
      </c>
      <c r="N166" s="10">
        <f t="shared" si="80"/>
        <v>8.26</v>
      </c>
      <c r="O166" s="10">
        <f t="shared" si="81"/>
        <v>0.31900000000000001</v>
      </c>
      <c r="P166" s="10">
        <f t="shared" si="70"/>
        <v>15.027047422267001</v>
      </c>
      <c r="Q166" s="42">
        <f t="shared" si="71"/>
        <v>0.18063622608835408</v>
      </c>
      <c r="R166" s="4">
        <f t="shared" si="72"/>
        <v>566605.81375612377</v>
      </c>
      <c r="S166">
        <f t="shared" si="82"/>
        <v>5.6660581375612376E-4</v>
      </c>
      <c r="T166" s="41">
        <f t="shared" si="83"/>
        <v>2.5824472151251741E-4</v>
      </c>
      <c r="U166" s="42">
        <f t="shared" si="73"/>
        <v>1.0060992792541987</v>
      </c>
      <c r="V166" s="42">
        <f t="shared" si="74"/>
        <v>1.0942605913989394</v>
      </c>
      <c r="W166" s="42">
        <f t="shared" si="75"/>
        <v>1.0783696545317047</v>
      </c>
      <c r="X166" s="42">
        <f t="shared" si="76"/>
        <v>1.589093686723464E-2</v>
      </c>
      <c r="Y166" s="42">
        <f t="shared" si="89"/>
        <v>5.3043789482053565E-3</v>
      </c>
      <c r="Z166" s="10">
        <f t="shared" si="77"/>
        <v>20.54012533978646</v>
      </c>
      <c r="AA166">
        <f t="shared" si="84"/>
        <v>6531923.3870408302</v>
      </c>
      <c r="AB166" s="10">
        <f t="shared" si="85"/>
        <v>6.5319233870408304</v>
      </c>
      <c r="AC166" s="10">
        <f t="shared" si="86"/>
        <v>6.4309233870408304</v>
      </c>
      <c r="AD166" s="3">
        <f t="shared" si="87"/>
        <v>932.69374721404358</v>
      </c>
      <c r="AI166" s="94">
        <f t="shared" si="88"/>
        <v>1.0783696545317047</v>
      </c>
    </row>
    <row r="167" spans="2:35">
      <c r="B167" s="39">
        <f t="shared" si="60"/>
        <v>139</v>
      </c>
      <c r="C167" s="42">
        <f t="shared" si="61"/>
        <v>2.6166666666663825</v>
      </c>
      <c r="D167" s="10">
        <f t="shared" si="62"/>
        <v>13.083333333333579</v>
      </c>
      <c r="E167" s="40">
        <f t="shared" si="63"/>
        <v>21.433333333332843</v>
      </c>
      <c r="F167" s="40">
        <f t="shared" si="64"/>
        <v>47.6</v>
      </c>
      <c r="G167" s="3">
        <f t="shared" si="65"/>
        <v>398.83333333333479</v>
      </c>
      <c r="H167" s="3">
        <f t="shared" si="66"/>
        <v>147.82900988183601</v>
      </c>
      <c r="I167">
        <f t="shared" si="78"/>
        <v>1.4782900988183603E-4</v>
      </c>
      <c r="J167" s="4">
        <f t="shared" si="67"/>
        <v>390.83594272220353</v>
      </c>
      <c r="K167" s="40">
        <f t="shared" si="68"/>
        <v>2.6438379248742176</v>
      </c>
      <c r="L167" s="40">
        <f t="shared" si="79"/>
        <v>3.3561620751257824</v>
      </c>
      <c r="M167" s="10">
        <f t="shared" si="69"/>
        <v>6.5319233870408304</v>
      </c>
      <c r="N167" s="10">
        <f t="shared" si="80"/>
        <v>8.26</v>
      </c>
      <c r="O167" s="10">
        <f t="shared" si="81"/>
        <v>0.31900000000000001</v>
      </c>
      <c r="P167" s="10">
        <f t="shared" si="70"/>
        <v>15.030663515453487</v>
      </c>
      <c r="Q167" s="42">
        <f t="shared" si="71"/>
        <v>0.18188866181939184</v>
      </c>
      <c r="R167" s="4">
        <f t="shared" si="72"/>
        <v>565833.39530150592</v>
      </c>
      <c r="S167">
        <f t="shared" si="82"/>
        <v>5.658333953015059E-4</v>
      </c>
      <c r="T167" s="41">
        <f t="shared" si="83"/>
        <v>2.5901713996713527E-4</v>
      </c>
      <c r="U167" s="42">
        <f t="shared" si="73"/>
        <v>1.0047277267010721</v>
      </c>
      <c r="V167" s="42">
        <f t="shared" si="74"/>
        <v>1.0951081314089826</v>
      </c>
      <c r="W167" s="42">
        <f t="shared" si="75"/>
        <v>1.0791961250625179</v>
      </c>
      <c r="X167" s="42">
        <f t="shared" si="76"/>
        <v>1.5912006346464613E-2</v>
      </c>
      <c r="Y167" s="42">
        <f t="shared" si="89"/>
        <v>5.3243077135061686E-3</v>
      </c>
      <c r="Z167" s="10">
        <f t="shared" si="77"/>
        <v>20.555812307176776</v>
      </c>
      <c r="AA167">
        <f t="shared" si="84"/>
        <v>6536834.831532686</v>
      </c>
      <c r="AB167" s="10">
        <f t="shared" si="85"/>
        <v>6.5368348315326861</v>
      </c>
      <c r="AC167" s="10">
        <f t="shared" si="86"/>
        <v>6.4358348315326861</v>
      </c>
      <c r="AD167" s="3">
        <f t="shared" si="87"/>
        <v>933.40606693730035</v>
      </c>
      <c r="AI167" s="94">
        <f t="shared" si="88"/>
        <v>1.0791961250625179</v>
      </c>
    </row>
    <row r="168" spans="2:35">
      <c r="B168" s="39">
        <f t="shared" ref="B168:B231" si="90">1+B167</f>
        <v>140</v>
      </c>
      <c r="C168" s="42">
        <f t="shared" ref="C168:C231" si="91">xincp+C167</f>
        <v>2.6354916067143419</v>
      </c>
      <c r="D168" s="10">
        <f t="shared" ref="D168:D231" si="92">(F168-E168)/2</f>
        <v>13.064508393285619</v>
      </c>
      <c r="E168" s="40">
        <f t="shared" ref="E168:E231" si="93">E167+ci*2*xincp</f>
        <v>21.470983213428763</v>
      </c>
      <c r="F168" s="40">
        <f t="shared" ref="F168:F231" si="94">F167-osi*2*xincp</f>
        <v>47.6</v>
      </c>
      <c r="G168" s="3">
        <f t="shared" ref="G168:G231" si="95">G167-ei*n*2*xincp</f>
        <v>398.64508393285519</v>
      </c>
      <c r="H168" s="3">
        <f t="shared" ref="H168:H231" si="96">PI()/4*(dto+erate*(two-D168)/two)^2</f>
        <v>147.82900988183601</v>
      </c>
      <c r="I168">
        <f t="shared" si="78"/>
        <v>1.4782900988183603E-4</v>
      </c>
      <c r="J168" s="4">
        <f t="shared" ref="J168:J231" si="97">PI()/4*dc^2-PI()/4*(F168^2-E168^2)</f>
        <v>392.10462965567376</v>
      </c>
      <c r="K168" s="40">
        <f t="shared" ref="K168:K231" si="98">J168/H168</f>
        <v>2.6524200491439012</v>
      </c>
      <c r="L168" s="40">
        <f t="shared" si="79"/>
        <v>3.3475799508560988</v>
      </c>
      <c r="M168" s="10">
        <f t="shared" ref="M168:M231" si="99">AB167</f>
        <v>6.5368348315326861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15.0342678561467</v>
      </c>
      <c r="Q168" s="42">
        <f t="shared" ref="Q168:Q231" si="101">xincp/P168+Q167</f>
        <v>0.18314079728937838</v>
      </c>
      <c r="R168" s="4">
        <f t="shared" ref="R168:R231" si="102">PI()/4*(F168^2-E168^2)*G168</f>
        <v>565060.56603458396</v>
      </c>
      <c r="S168">
        <f t="shared" si="82"/>
        <v>5.6506056603458394E-4</v>
      </c>
      <c r="T168" s="41">
        <f t="shared" si="83"/>
        <v>2.5978996923405723E-4</v>
      </c>
      <c r="U168" s="42">
        <f t="shared" ref="U168:U231" si="103">rhopgrain*R168/1000^2</f>
        <v>1.0033554446849693</v>
      </c>
      <c r="V168" s="42">
        <f t="shared" ref="V168:V231" si="104">(U167-U168)/(Q168-Q167)</f>
        <v>1.0959533125577845</v>
      </c>
      <c r="W168" s="42">
        <f t="shared" ref="W168:W231" si="105">IF(V168&lt;AI168,IF(AB167&gt;pbd,AI168,0),AI168)</f>
        <v>1.0800203320301753</v>
      </c>
      <c r="X168" s="42">
        <f t="shared" ref="X168:X231" si="106">V168-W168</f>
        <v>1.5932980527609164E-2</v>
      </c>
      <c r="Y168" s="42">
        <f t="shared" si="89"/>
        <v>5.3442579635673924E-3</v>
      </c>
      <c r="Z168" s="10">
        <f t="shared" ref="Z168:Z231" si="107">Y168/T168</f>
        <v>20.571456162545267</v>
      </c>
      <c r="AA168">
        <f t="shared" si="84"/>
        <v>6541732.7780490024</v>
      </c>
      <c r="AB168" s="10">
        <f t="shared" si="85"/>
        <v>6.5417327780490027</v>
      </c>
      <c r="AC168" s="10">
        <f t="shared" si="86"/>
        <v>6.4407327780490027</v>
      </c>
      <c r="AD168" s="3">
        <f t="shared" si="87"/>
        <v>934.11642901363336</v>
      </c>
      <c r="AI168" s="94">
        <f t="shared" si="88"/>
        <v>1.0800203320301753</v>
      </c>
    </row>
    <row r="169" spans="2:35">
      <c r="B169" s="39">
        <f t="shared" si="90"/>
        <v>141</v>
      </c>
      <c r="C169" s="42">
        <f t="shared" si="91"/>
        <v>2.6543165467623013</v>
      </c>
      <c r="D169" s="10">
        <f t="shared" si="92"/>
        <v>13.045683453237659</v>
      </c>
      <c r="E169" s="40">
        <f t="shared" si="93"/>
        <v>21.508633093524683</v>
      </c>
      <c r="F169" s="40">
        <f t="shared" si="94"/>
        <v>47.6</v>
      </c>
      <c r="G169" s="3">
        <f t="shared" si="95"/>
        <v>398.45683453237558</v>
      </c>
      <c r="H169" s="3">
        <f t="shared" si="96"/>
        <v>147.82900988183601</v>
      </c>
      <c r="I169">
        <f t="shared" si="78"/>
        <v>1.4782900988183603E-4</v>
      </c>
      <c r="J169" s="4">
        <f t="shared" si="97"/>
        <v>393.37554321409766</v>
      </c>
      <c r="K169" s="40">
        <f t="shared" si="98"/>
        <v>2.661017235578687</v>
      </c>
      <c r="L169" s="40">
        <f t="shared" si="79"/>
        <v>3.338982764421313</v>
      </c>
      <c r="M169" s="10">
        <f t="shared" si="99"/>
        <v>6.5417327780490027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15.037860454973385</v>
      </c>
      <c r="Q169" s="42">
        <f t="shared" si="101"/>
        <v>0.18439263361970779</v>
      </c>
      <c r="R169" s="4">
        <f t="shared" si="102"/>
        <v>564287.32721284055</v>
      </c>
      <c r="S169">
        <f t="shared" si="82"/>
        <v>5.642873272128406E-4</v>
      </c>
      <c r="T169" s="41">
        <f t="shared" si="83"/>
        <v>2.6056320805580057E-4</v>
      </c>
      <c r="U169" s="42">
        <f t="shared" si="103"/>
        <v>1.0019824354387523</v>
      </c>
      <c r="V169" s="42">
        <f t="shared" si="104"/>
        <v>1.0967961329702562</v>
      </c>
      <c r="W169" s="42">
        <f t="shared" si="105"/>
        <v>1.0808422738545522</v>
      </c>
      <c r="X169" s="42">
        <f t="shared" si="106"/>
        <v>1.5953859115704017E-2</v>
      </c>
      <c r="Y169" s="42">
        <f t="shared" si="89"/>
        <v>5.3642295840173873E-3</v>
      </c>
      <c r="Z169" s="10">
        <f t="shared" si="107"/>
        <v>20.587056875921707</v>
      </c>
      <c r="AA169">
        <f t="shared" si="84"/>
        <v>6546617.2172063794</v>
      </c>
      <c r="AB169" s="10">
        <f t="shared" si="85"/>
        <v>6.5466172172063795</v>
      </c>
      <c r="AC169" s="10">
        <f t="shared" si="86"/>
        <v>6.4456172172063795</v>
      </c>
      <c r="AD169" s="3">
        <f t="shared" si="87"/>
        <v>934.82483208214353</v>
      </c>
      <c r="AI169" s="94">
        <f t="shared" si="88"/>
        <v>1.0808422738545522</v>
      </c>
    </row>
    <row r="170" spans="2:35">
      <c r="B170" s="39">
        <f t="shared" si="90"/>
        <v>142</v>
      </c>
      <c r="C170" s="42">
        <f t="shared" si="91"/>
        <v>2.6731414868102608</v>
      </c>
      <c r="D170" s="10">
        <f t="shared" si="92"/>
        <v>13.026858513189699</v>
      </c>
      <c r="E170" s="40">
        <f t="shared" si="93"/>
        <v>21.546282973620603</v>
      </c>
      <c r="F170" s="40">
        <f t="shared" si="94"/>
        <v>47.6</v>
      </c>
      <c r="G170" s="3">
        <f t="shared" si="95"/>
        <v>398.26858513189597</v>
      </c>
      <c r="H170" s="3">
        <f t="shared" si="96"/>
        <v>147.82900988183601</v>
      </c>
      <c r="I170">
        <f t="shared" si="78"/>
        <v>1.4782900988183603E-4</v>
      </c>
      <c r="J170" s="4">
        <f t="shared" si="97"/>
        <v>394.64868339747545</v>
      </c>
      <c r="K170" s="40">
        <f t="shared" si="98"/>
        <v>2.6696294841785759</v>
      </c>
      <c r="L170" s="40">
        <f t="shared" si="79"/>
        <v>3.3303705158214241</v>
      </c>
      <c r="M170" s="10">
        <f t="shared" si="99"/>
        <v>6.5466172172063795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15.041441322513531</v>
      </c>
      <c r="Q170" s="42">
        <f t="shared" si="101"/>
        <v>0.18564417192938978</v>
      </c>
      <c r="R170" s="4">
        <f t="shared" si="102"/>
        <v>563513.68009375804</v>
      </c>
      <c r="S170">
        <f t="shared" si="82"/>
        <v>5.6351368009375808E-4</v>
      </c>
      <c r="T170" s="41">
        <f t="shared" si="83"/>
        <v>2.6133685517488309E-4</v>
      </c>
      <c r="U170" s="42">
        <f t="shared" si="103"/>
        <v>1.0006087011952824</v>
      </c>
      <c r="V170" s="42">
        <f t="shared" si="104"/>
        <v>1.0976365907799663</v>
      </c>
      <c r="W170" s="42">
        <f t="shared" si="105"/>
        <v>1.0816619489609867</v>
      </c>
      <c r="X170" s="42">
        <f t="shared" si="106"/>
        <v>1.5974641818979674E-2</v>
      </c>
      <c r="Y170" s="42">
        <f t="shared" si="89"/>
        <v>5.3842224602372885E-3</v>
      </c>
      <c r="Z170" s="10">
        <f t="shared" si="107"/>
        <v>20.602614417450763</v>
      </c>
      <c r="AA170">
        <f t="shared" si="84"/>
        <v>6551488.1396573866</v>
      </c>
      <c r="AB170" s="10">
        <f t="shared" si="85"/>
        <v>6.551488139657387</v>
      </c>
      <c r="AC170" s="10">
        <f t="shared" si="86"/>
        <v>6.450488139657387</v>
      </c>
      <c r="AD170" s="3">
        <f t="shared" si="87"/>
        <v>935.53127478714816</v>
      </c>
      <c r="AI170" s="94">
        <f t="shared" si="88"/>
        <v>1.0816619489609867</v>
      </c>
    </row>
    <row r="171" spans="2:35">
      <c r="B171" s="39">
        <f t="shared" si="90"/>
        <v>143</v>
      </c>
      <c r="C171" s="42">
        <f t="shared" si="91"/>
        <v>2.6919664268582202</v>
      </c>
      <c r="D171" s="10">
        <f t="shared" si="92"/>
        <v>13.00803357314174</v>
      </c>
      <c r="E171" s="40">
        <f t="shared" si="93"/>
        <v>21.583932853716522</v>
      </c>
      <c r="F171" s="40">
        <f t="shared" si="94"/>
        <v>47.6</v>
      </c>
      <c r="G171" s="3">
        <f t="shared" si="95"/>
        <v>398.08033573141637</v>
      </c>
      <c r="H171" s="3">
        <f t="shared" si="96"/>
        <v>147.82900988183601</v>
      </c>
      <c r="I171">
        <f t="shared" si="78"/>
        <v>1.4782900988183603E-4</v>
      </c>
      <c r="J171" s="4">
        <f t="shared" si="97"/>
        <v>395.92405020580691</v>
      </c>
      <c r="K171" s="40">
        <f t="shared" si="98"/>
        <v>2.6782567949435663</v>
      </c>
      <c r="L171" s="40">
        <f t="shared" si="79"/>
        <v>3.3217432050564337</v>
      </c>
      <c r="M171" s="10">
        <f t="shared" si="99"/>
        <v>6.551488139657387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15.045010469303067</v>
      </c>
      <c r="Q171" s="42">
        <f t="shared" si="101"/>
        <v>0.18689541333506171</v>
      </c>
      <c r="R171" s="4">
        <f t="shared" si="102"/>
        <v>562739.62593481888</v>
      </c>
      <c r="S171">
        <f t="shared" si="82"/>
        <v>5.6273962593481888E-4</v>
      </c>
      <c r="T171" s="41">
        <f t="shared" si="83"/>
        <v>2.6211090933382229E-4</v>
      </c>
      <c r="U171" s="42">
        <f t="shared" si="103"/>
        <v>0.99923424418742046</v>
      </c>
      <c r="V171" s="42">
        <f t="shared" si="104"/>
        <v>1.0984746841269131</v>
      </c>
      <c r="W171" s="42">
        <f t="shared" si="105"/>
        <v>1.0824793557808534</v>
      </c>
      <c r="X171" s="42">
        <f t="shared" si="106"/>
        <v>1.5995328346059656E-2</v>
      </c>
      <c r="Y171" s="42">
        <f t="shared" si="89"/>
        <v>5.4042364773611963E-3</v>
      </c>
      <c r="Z171" s="10">
        <f t="shared" si="107"/>
        <v>20.61812875738951</v>
      </c>
      <c r="AA171">
        <f t="shared" si="84"/>
        <v>6556345.5360897891</v>
      </c>
      <c r="AB171" s="10">
        <f t="shared" si="85"/>
        <v>6.5563455360897889</v>
      </c>
      <c r="AC171" s="10">
        <f t="shared" si="86"/>
        <v>6.4553455360897889</v>
      </c>
      <c r="AD171" s="3">
        <f t="shared" si="87"/>
        <v>936.23575577806946</v>
      </c>
      <c r="AI171" s="94">
        <f t="shared" si="88"/>
        <v>1.0824793557808534</v>
      </c>
    </row>
    <row r="172" spans="2:35">
      <c r="B172" s="39">
        <f t="shared" si="90"/>
        <v>144</v>
      </c>
      <c r="C172" s="42">
        <f t="shared" si="91"/>
        <v>2.7107913669061796</v>
      </c>
      <c r="D172" s="10">
        <f t="shared" si="92"/>
        <v>12.98920863309378</v>
      </c>
      <c r="E172" s="40">
        <f t="shared" si="93"/>
        <v>21.621582733812442</v>
      </c>
      <c r="F172" s="40">
        <f t="shared" si="94"/>
        <v>47.6</v>
      </c>
      <c r="G172" s="3">
        <f t="shared" si="95"/>
        <v>397.89208633093676</v>
      </c>
      <c r="H172" s="3">
        <f t="shared" si="96"/>
        <v>147.82900988183601</v>
      </c>
      <c r="I172">
        <f t="shared" si="78"/>
        <v>1.4782900988183603E-4</v>
      </c>
      <c r="J172" s="4">
        <f t="shared" si="97"/>
        <v>397.20164363909225</v>
      </c>
      <c r="K172" s="40">
        <f t="shared" si="98"/>
        <v>2.6868991678736602</v>
      </c>
      <c r="L172" s="40">
        <f t="shared" si="79"/>
        <v>3.3131008321263398</v>
      </c>
      <c r="M172" s="10">
        <f t="shared" si="99"/>
        <v>6.5563455360897889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15.04856790583351</v>
      </c>
      <c r="Q172" s="42">
        <f t="shared" si="101"/>
        <v>0.18814635895100051</v>
      </c>
      <c r="R172" s="4">
        <f t="shared" si="102"/>
        <v>561965.16599350551</v>
      </c>
      <c r="S172">
        <f t="shared" si="82"/>
        <v>5.619651659935055E-4</v>
      </c>
      <c r="T172" s="41">
        <f t="shared" si="83"/>
        <v>2.6288536927513567E-4</v>
      </c>
      <c r="U172" s="42">
        <f t="shared" si="103"/>
        <v>0.99785906664802793</v>
      </c>
      <c r="V172" s="42">
        <f t="shared" si="104"/>
        <v>1.0993104111568428</v>
      </c>
      <c r="W172" s="42">
        <f t="shared" si="105"/>
        <v>1.083294492751433</v>
      </c>
      <c r="X172" s="42">
        <f t="shared" si="106"/>
        <v>1.6015918405409835E-2</v>
      </c>
      <c r="Y172" s="42">
        <f t="shared" si="89"/>
        <v>5.4242715202756772E-3</v>
      </c>
      <c r="Z172" s="10">
        <f t="shared" si="107"/>
        <v>20.633599866102241</v>
      </c>
      <c r="AA172">
        <f t="shared" si="84"/>
        <v>6561189.3972249227</v>
      </c>
      <c r="AB172" s="10">
        <f t="shared" si="85"/>
        <v>6.5611893972249229</v>
      </c>
      <c r="AC172" s="10">
        <f t="shared" si="86"/>
        <v>6.4601893972249229</v>
      </c>
      <c r="AD172" s="3">
        <f t="shared" si="87"/>
        <v>936.93827370919837</v>
      </c>
      <c r="AI172" s="94">
        <f t="shared" si="88"/>
        <v>1.083294492751433</v>
      </c>
    </row>
    <row r="173" spans="2:35">
      <c r="B173" s="39">
        <f t="shared" si="90"/>
        <v>145</v>
      </c>
      <c r="C173" s="42">
        <f t="shared" si="91"/>
        <v>2.729616306954139</v>
      </c>
      <c r="D173" s="10">
        <f t="shared" si="92"/>
        <v>12.97038369304582</v>
      </c>
      <c r="E173" s="40">
        <f t="shared" si="93"/>
        <v>21.659232613908362</v>
      </c>
      <c r="F173" s="40">
        <f t="shared" si="94"/>
        <v>47.6</v>
      </c>
      <c r="G173" s="3">
        <f t="shared" si="95"/>
        <v>397.70383693045716</v>
      </c>
      <c r="H173" s="3">
        <f t="shared" si="96"/>
        <v>147.82900988183601</v>
      </c>
      <c r="I173">
        <f t="shared" si="78"/>
        <v>1.4782900988183603E-4</v>
      </c>
      <c r="J173" s="4">
        <f t="shared" si="97"/>
        <v>398.48146369733126</v>
      </c>
      <c r="K173" s="40">
        <f t="shared" si="98"/>
        <v>2.6955566029688556</v>
      </c>
      <c r="L173" s="40">
        <f t="shared" si="79"/>
        <v>3.3044433970311444</v>
      </c>
      <c r="M173" s="10">
        <f t="shared" si="99"/>
        <v>6.5611893972249229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15.052113642550946</v>
      </c>
      <c r="Q173" s="42">
        <f t="shared" si="101"/>
        <v>0.18939700988913477</v>
      </c>
      <c r="R173" s="4">
        <f t="shared" si="102"/>
        <v>561190.30152730027</v>
      </c>
      <c r="S173">
        <f t="shared" si="82"/>
        <v>5.6119030152730024E-4</v>
      </c>
      <c r="T173" s="41">
        <f t="shared" si="83"/>
        <v>2.6366023374134093E-4</v>
      </c>
      <c r="U173" s="42">
        <f t="shared" si="103"/>
        <v>0.99648317080996607</v>
      </c>
      <c r="V173" s="42">
        <f t="shared" si="104"/>
        <v>1.1001437700230281</v>
      </c>
      <c r="W173" s="42">
        <f t="shared" si="105"/>
        <v>1.0841073583156395</v>
      </c>
      <c r="X173" s="42">
        <f t="shared" si="106"/>
        <v>1.6036411707388565E-2</v>
      </c>
      <c r="Y173" s="42">
        <f t="shared" si="89"/>
        <v>5.4443274736218298E-3</v>
      </c>
      <c r="Z173" s="10">
        <f t="shared" si="107"/>
        <v>20.649027714065095</v>
      </c>
      <c r="AA173">
        <f t="shared" si="84"/>
        <v>6566019.7138191378</v>
      </c>
      <c r="AB173" s="10">
        <f t="shared" si="85"/>
        <v>6.5660197138191378</v>
      </c>
      <c r="AC173" s="10">
        <f t="shared" si="86"/>
        <v>6.4650197138191379</v>
      </c>
      <c r="AD173" s="3">
        <f t="shared" si="87"/>
        <v>937.638827239904</v>
      </c>
      <c r="AI173" s="94">
        <f t="shared" si="88"/>
        <v>1.0841073583156395</v>
      </c>
    </row>
    <row r="174" spans="2:35">
      <c r="B174" s="39">
        <f t="shared" si="90"/>
        <v>146</v>
      </c>
      <c r="C174" s="42">
        <f t="shared" si="91"/>
        <v>2.7484412470020985</v>
      </c>
      <c r="D174" s="10">
        <f t="shared" si="92"/>
        <v>12.95155875299786</v>
      </c>
      <c r="E174" s="40">
        <f t="shared" si="93"/>
        <v>21.696882494004281</v>
      </c>
      <c r="F174" s="40">
        <f t="shared" si="94"/>
        <v>47.6</v>
      </c>
      <c r="G174" s="3">
        <f t="shared" si="95"/>
        <v>397.51558752997755</v>
      </c>
      <c r="H174" s="3">
        <f t="shared" si="96"/>
        <v>147.82900988183601</v>
      </c>
      <c r="I174">
        <f t="shared" si="78"/>
        <v>1.4782900988183603E-4</v>
      </c>
      <c r="J174" s="4">
        <f t="shared" si="97"/>
        <v>399.76351038052439</v>
      </c>
      <c r="K174" s="40">
        <f t="shared" si="98"/>
        <v>2.7042291002291559</v>
      </c>
      <c r="L174" s="40">
        <f t="shared" si="79"/>
        <v>3.2957708997708441</v>
      </c>
      <c r="M174" s="10">
        <f t="shared" si="99"/>
        <v>6.5660197138191378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15.055647689857286</v>
      </c>
      <c r="Q174" s="42">
        <f t="shared" si="101"/>
        <v>0.19064736725905659</v>
      </c>
      <c r="R174" s="4">
        <f t="shared" si="102"/>
        <v>560415.03379368572</v>
      </c>
      <c r="S174">
        <f t="shared" si="82"/>
        <v>5.6041503379368571E-4</v>
      </c>
      <c r="T174" s="41">
        <f t="shared" si="83"/>
        <v>2.6443550147495546E-4</v>
      </c>
      <c r="U174" s="42">
        <f t="shared" si="103"/>
        <v>0.99510655890609601</v>
      </c>
      <c r="V174" s="42">
        <f t="shared" si="104"/>
        <v>1.1009747588852401</v>
      </c>
      <c r="W174" s="42">
        <f t="shared" si="105"/>
        <v>1.0849179509222637</v>
      </c>
      <c r="X174" s="42">
        <f t="shared" si="106"/>
        <v>1.6056807962976372E-2</v>
      </c>
      <c r="Y174" s="42">
        <f t="shared" si="89"/>
        <v>5.4644042217957571E-3</v>
      </c>
      <c r="Z174" s="10">
        <f t="shared" si="107"/>
        <v>20.664412271864666</v>
      </c>
      <c r="AA174">
        <f t="shared" si="84"/>
        <v>6570836.4766633697</v>
      </c>
      <c r="AB174" s="10">
        <f t="shared" si="85"/>
        <v>6.57083647666337</v>
      </c>
      <c r="AC174" s="10">
        <f t="shared" si="86"/>
        <v>6.46983647666337</v>
      </c>
      <c r="AD174" s="3">
        <f t="shared" si="87"/>
        <v>938.33741503457134</v>
      </c>
      <c r="AI174" s="94">
        <f t="shared" si="88"/>
        <v>1.0849179509222637</v>
      </c>
    </row>
    <row r="175" spans="2:35">
      <c r="B175" s="39">
        <f t="shared" si="90"/>
        <v>147</v>
      </c>
      <c r="C175" s="42">
        <f t="shared" si="91"/>
        <v>2.7672661870500579</v>
      </c>
      <c r="D175" s="10">
        <f t="shared" si="92"/>
        <v>12.9327338129499</v>
      </c>
      <c r="E175" s="40">
        <f t="shared" si="93"/>
        <v>21.734532374100201</v>
      </c>
      <c r="F175" s="40">
        <f t="shared" si="94"/>
        <v>47.6</v>
      </c>
      <c r="G175" s="3">
        <f t="shared" si="95"/>
        <v>397.32733812949795</v>
      </c>
      <c r="H175" s="3">
        <f t="shared" si="96"/>
        <v>147.82900988183601</v>
      </c>
      <c r="I175">
        <f t="shared" si="78"/>
        <v>1.4782900988183603E-4</v>
      </c>
      <c r="J175" s="4">
        <f t="shared" si="97"/>
        <v>401.04778368867096</v>
      </c>
      <c r="K175" s="40">
        <f t="shared" si="98"/>
        <v>2.7129166596545562</v>
      </c>
      <c r="L175" s="40">
        <f t="shared" si="79"/>
        <v>3.2870833403454438</v>
      </c>
      <c r="M175" s="10">
        <f t="shared" si="99"/>
        <v>6.57083647666337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15.059170058110166</v>
      </c>
      <c r="Q175" s="42">
        <f t="shared" si="101"/>
        <v>0.19189743216803351</v>
      </c>
      <c r="R175" s="4">
        <f t="shared" si="102"/>
        <v>559639.36405014433</v>
      </c>
      <c r="S175">
        <f t="shared" si="82"/>
        <v>5.5963936405014432E-4</v>
      </c>
      <c r="T175" s="41">
        <f t="shared" si="83"/>
        <v>2.6521117121849685E-4</v>
      </c>
      <c r="U175" s="42">
        <f t="shared" si="103"/>
        <v>0.9937292331692793</v>
      </c>
      <c r="V175" s="42">
        <f t="shared" si="104"/>
        <v>1.1018033759094479</v>
      </c>
      <c r="W175" s="42">
        <f t="shared" si="105"/>
        <v>1.0857262690258997</v>
      </c>
      <c r="X175" s="42">
        <f t="shared" si="106"/>
        <v>1.6077106883548131E-2</v>
      </c>
      <c r="Y175" s="42">
        <f t="shared" si="89"/>
        <v>5.4845016489487516E-3</v>
      </c>
      <c r="Z175" s="10">
        <f t="shared" si="107"/>
        <v>20.679753510195432</v>
      </c>
      <c r="AA175">
        <f t="shared" si="84"/>
        <v>6575639.676582329</v>
      </c>
      <c r="AB175" s="10">
        <f t="shared" si="85"/>
        <v>6.5756396765823286</v>
      </c>
      <c r="AC175" s="10">
        <f t="shared" si="86"/>
        <v>6.4746396765823286</v>
      </c>
      <c r="AD175" s="3">
        <f t="shared" si="87"/>
        <v>939.03403576248422</v>
      </c>
      <c r="AI175" s="94">
        <f t="shared" si="88"/>
        <v>1.0857262690258997</v>
      </c>
    </row>
    <row r="176" spans="2:35">
      <c r="B176" s="39">
        <f t="shared" si="90"/>
        <v>148</v>
      </c>
      <c r="C176" s="42">
        <f t="shared" si="91"/>
        <v>2.7860911270980173</v>
      </c>
      <c r="D176" s="10">
        <f t="shared" si="92"/>
        <v>12.91390887290194</v>
      </c>
      <c r="E176" s="40">
        <f t="shared" si="93"/>
        <v>21.772182254196121</v>
      </c>
      <c r="F176" s="40">
        <f t="shared" si="94"/>
        <v>47.6</v>
      </c>
      <c r="G176" s="3">
        <f t="shared" si="95"/>
        <v>397.13908872901834</v>
      </c>
      <c r="H176" s="3">
        <f t="shared" si="96"/>
        <v>147.82900988183601</v>
      </c>
      <c r="I176">
        <f t="shared" si="78"/>
        <v>1.4782900988183603E-4</v>
      </c>
      <c r="J176" s="4">
        <f t="shared" si="97"/>
        <v>402.33428362177142</v>
      </c>
      <c r="K176" s="40">
        <f t="shared" si="98"/>
        <v>2.7216192812450601</v>
      </c>
      <c r="L176" s="40">
        <f t="shared" si="79"/>
        <v>3.2783807187549399</v>
      </c>
      <c r="M176" s="10">
        <f t="shared" si="99"/>
        <v>6.5756396765823286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15.062680757622514</v>
      </c>
      <c r="Q176" s="42">
        <f t="shared" si="101"/>
        <v>0.19314720572102029</v>
      </c>
      <c r="R176" s="4">
        <f t="shared" si="102"/>
        <v>558863.29355415842</v>
      </c>
      <c r="S176">
        <f t="shared" si="82"/>
        <v>5.5886329355415846E-4</v>
      </c>
      <c r="T176" s="41">
        <f t="shared" si="83"/>
        <v>2.6598724171448271E-4</v>
      </c>
      <c r="U176" s="42">
        <f t="shared" si="103"/>
        <v>0.99235119583237696</v>
      </c>
      <c r="V176" s="42">
        <f t="shared" si="104"/>
        <v>1.1026296192690501</v>
      </c>
      <c r="W176" s="42">
        <f t="shared" si="105"/>
        <v>1.0865323110868093</v>
      </c>
      <c r="X176" s="42">
        <f t="shared" si="106"/>
        <v>1.6097308182240866E-2</v>
      </c>
      <c r="Y176" s="42">
        <f t="shared" si="89"/>
        <v>5.5046196389891937E-3</v>
      </c>
      <c r="Z176" s="10">
        <f t="shared" si="107"/>
        <v>20.695051399863715</v>
      </c>
      <c r="AA176">
        <f t="shared" si="84"/>
        <v>6580429.3044357467</v>
      </c>
      <c r="AB176" s="10">
        <f t="shared" si="85"/>
        <v>6.5804293044357465</v>
      </c>
      <c r="AC176" s="10">
        <f t="shared" si="86"/>
        <v>6.4794293044357465</v>
      </c>
      <c r="AD176" s="3">
        <f t="shared" si="87"/>
        <v>939.72868809800536</v>
      </c>
      <c r="AI176" s="94">
        <f t="shared" si="88"/>
        <v>1.0865323110868093</v>
      </c>
    </row>
    <row r="177" spans="2:35">
      <c r="B177" s="39">
        <f t="shared" si="90"/>
        <v>149</v>
      </c>
      <c r="C177" s="42">
        <f t="shared" si="91"/>
        <v>2.8049160671459767</v>
      </c>
      <c r="D177" s="10">
        <f t="shared" si="92"/>
        <v>12.89508393285398</v>
      </c>
      <c r="E177" s="40">
        <f t="shared" si="93"/>
        <v>21.809832134292041</v>
      </c>
      <c r="F177" s="40">
        <f t="shared" si="94"/>
        <v>47.6</v>
      </c>
      <c r="G177" s="3">
        <f t="shared" si="95"/>
        <v>396.95083932853873</v>
      </c>
      <c r="H177" s="3">
        <f t="shared" si="96"/>
        <v>147.82900988183601</v>
      </c>
      <c r="I177">
        <f t="shared" si="78"/>
        <v>1.4782900988183603E-4</v>
      </c>
      <c r="J177" s="4">
        <f t="shared" si="97"/>
        <v>403.62301017982577</v>
      </c>
      <c r="K177" s="40">
        <f t="shared" si="98"/>
        <v>2.7303369650006672</v>
      </c>
      <c r="L177" s="40">
        <f t="shared" si="79"/>
        <v>3.2696630349993328</v>
      </c>
      <c r="M177" s="10">
        <f t="shared" si="99"/>
        <v>6.5804293044357465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15.066179798663681</v>
      </c>
      <c r="Q177" s="42">
        <f t="shared" si="101"/>
        <v>0.19439668902067062</v>
      </c>
      <c r="R177" s="4">
        <f t="shared" si="102"/>
        <v>558086.82356321043</v>
      </c>
      <c r="S177">
        <f t="shared" si="82"/>
        <v>5.5808682356321042E-4</v>
      </c>
      <c r="T177" s="41">
        <f t="shared" si="83"/>
        <v>2.6676371170543075E-4</v>
      </c>
      <c r="U177" s="42">
        <f t="shared" si="103"/>
        <v>0.99097244912825022</v>
      </c>
      <c r="V177" s="42">
        <f t="shared" si="104"/>
        <v>1.1034534871435175</v>
      </c>
      <c r="W177" s="42">
        <f t="shared" si="105"/>
        <v>1.0873360755711314</v>
      </c>
      <c r="X177" s="42">
        <f t="shared" si="106"/>
        <v>1.6117411572386109E-2</v>
      </c>
      <c r="Y177" s="42">
        <f t="shared" si="89"/>
        <v>5.5247580755824807E-3</v>
      </c>
      <c r="Z177" s="10">
        <f t="shared" si="107"/>
        <v>20.710305911784207</v>
      </c>
      <c r="AA177">
        <f t="shared" si="84"/>
        <v>6585205.3511172812</v>
      </c>
      <c r="AB177" s="10">
        <f t="shared" si="85"/>
        <v>6.5852053511172812</v>
      </c>
      <c r="AC177" s="10">
        <f t="shared" si="86"/>
        <v>6.4842053511172812</v>
      </c>
      <c r="AD177" s="3">
        <f t="shared" si="87"/>
        <v>940.42137072041783</v>
      </c>
      <c r="AI177" s="94">
        <f t="shared" si="88"/>
        <v>1.0873360755711314</v>
      </c>
    </row>
    <row r="178" spans="2:35">
      <c r="B178" s="39">
        <f t="shared" si="90"/>
        <v>150</v>
      </c>
      <c r="C178" s="42">
        <f t="shared" si="91"/>
        <v>2.8237410071939362</v>
      </c>
      <c r="D178" s="10">
        <f t="shared" si="92"/>
        <v>12.87625899280602</v>
      </c>
      <c r="E178" s="40">
        <f t="shared" si="93"/>
        <v>21.84748201438796</v>
      </c>
      <c r="F178" s="40">
        <f t="shared" si="94"/>
        <v>47.6</v>
      </c>
      <c r="G178" s="3">
        <f t="shared" si="95"/>
        <v>396.76258992805913</v>
      </c>
      <c r="H178" s="3">
        <f t="shared" si="96"/>
        <v>147.82900988183601</v>
      </c>
      <c r="I178">
        <f t="shared" si="78"/>
        <v>1.4782900988183603E-4</v>
      </c>
      <c r="J178" s="4">
        <f t="shared" si="97"/>
        <v>404.91396336283401</v>
      </c>
      <c r="K178" s="40">
        <f t="shared" si="98"/>
        <v>2.7390697109213775</v>
      </c>
      <c r="L178" s="40">
        <f t="shared" si="79"/>
        <v>3.2609302890786225</v>
      </c>
      <c r="M178" s="10">
        <f t="shared" si="99"/>
        <v>6.5852053511172812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15.069667191458809</v>
      </c>
      <c r="Q178" s="42">
        <f t="shared" si="101"/>
        <v>0.19564588316734888</v>
      </c>
      <c r="R178" s="4">
        <f t="shared" si="102"/>
        <v>557309.95533478283</v>
      </c>
      <c r="S178">
        <f t="shared" si="82"/>
        <v>5.5730995533478283E-4</v>
      </c>
      <c r="T178" s="41">
        <f t="shared" si="83"/>
        <v>2.6754057993385834E-4</v>
      </c>
      <c r="U178" s="42">
        <f t="shared" si="103"/>
        <v>0.98959299528976052</v>
      </c>
      <c r="V178" s="42">
        <f t="shared" si="104"/>
        <v>1.1042749777188832</v>
      </c>
      <c r="W178" s="42">
        <f t="shared" si="105"/>
        <v>1.0881375609506985</v>
      </c>
      <c r="X178" s="42">
        <f t="shared" si="106"/>
        <v>1.6137416768184698E-2</v>
      </c>
      <c r="Y178" s="42">
        <f t="shared" si="89"/>
        <v>5.5449168421518044E-3</v>
      </c>
      <c r="Z178" s="10">
        <f t="shared" si="107"/>
        <v>20.725517016979722</v>
      </c>
      <c r="AA178">
        <f t="shared" si="84"/>
        <v>6589967.8075544434</v>
      </c>
      <c r="AB178" s="10">
        <f t="shared" si="85"/>
        <v>6.5899678075544434</v>
      </c>
      <c r="AC178" s="10">
        <f t="shared" si="86"/>
        <v>6.4889678075544435</v>
      </c>
      <c r="AD178" s="3">
        <f t="shared" si="87"/>
        <v>941.11208231391493</v>
      </c>
      <c r="AI178" s="94">
        <f t="shared" si="88"/>
        <v>1.0881375609506985</v>
      </c>
    </row>
    <row r="179" spans="2:35">
      <c r="B179" s="39">
        <f t="shared" si="90"/>
        <v>151</v>
      </c>
      <c r="C179" s="42">
        <f t="shared" si="91"/>
        <v>2.8425659472418956</v>
      </c>
      <c r="D179" s="10">
        <f t="shared" si="92"/>
        <v>12.857434052758061</v>
      </c>
      <c r="E179" s="40">
        <f t="shared" si="93"/>
        <v>21.88513189448388</v>
      </c>
      <c r="F179" s="40">
        <f t="shared" si="94"/>
        <v>47.6</v>
      </c>
      <c r="G179" s="3">
        <f t="shared" si="95"/>
        <v>396.57434052757952</v>
      </c>
      <c r="H179" s="3">
        <f t="shared" si="96"/>
        <v>147.82900988183601</v>
      </c>
      <c r="I179">
        <f t="shared" si="78"/>
        <v>1.4782900988183603E-4</v>
      </c>
      <c r="J179" s="4">
        <f t="shared" si="97"/>
        <v>406.20714317079592</v>
      </c>
      <c r="K179" s="40">
        <f t="shared" si="98"/>
        <v>2.7478175190071892</v>
      </c>
      <c r="L179" s="40">
        <f t="shared" si="79"/>
        <v>3.2521824809928108</v>
      </c>
      <c r="M179" s="10">
        <f t="shared" si="99"/>
        <v>6.5899678075544434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15.073142946188982</v>
      </c>
      <c r="Q179" s="42">
        <f t="shared" si="101"/>
        <v>0.19689478925914172</v>
      </c>
      <c r="R179" s="4">
        <f t="shared" si="102"/>
        <v>556532.69012635818</v>
      </c>
      <c r="S179">
        <f t="shared" si="82"/>
        <v>5.5653269012635818E-4</v>
      </c>
      <c r="T179" s="41">
        <f t="shared" si="83"/>
        <v>2.6831784514228299E-4</v>
      </c>
      <c r="U179" s="42">
        <f t="shared" si="103"/>
        <v>0.9882128365497691</v>
      </c>
      <c r="V179" s="42">
        <f t="shared" si="104"/>
        <v>1.1050940891882104</v>
      </c>
      <c r="W179" s="42">
        <f t="shared" si="105"/>
        <v>1.0889367657030238</v>
      </c>
      <c r="X179" s="42">
        <f t="shared" si="106"/>
        <v>1.6157323485186614E-2</v>
      </c>
      <c r="Y179" s="42">
        <f t="shared" si="89"/>
        <v>5.5650958218795218E-3</v>
      </c>
      <c r="Z179" s="10">
        <f t="shared" si="107"/>
        <v>20.740684686583091</v>
      </c>
      <c r="AA179">
        <f t="shared" si="84"/>
        <v>6594716.664709188</v>
      </c>
      <c r="AB179" s="10">
        <f t="shared" si="85"/>
        <v>6.5947166647091882</v>
      </c>
      <c r="AC179" s="10">
        <f t="shared" si="86"/>
        <v>6.4937166647091882</v>
      </c>
      <c r="AD179" s="3">
        <f t="shared" si="87"/>
        <v>941.80082156768503</v>
      </c>
      <c r="AI179" s="94">
        <f t="shared" si="88"/>
        <v>1.0889367657030238</v>
      </c>
    </row>
    <row r="180" spans="2:35">
      <c r="B180" s="39">
        <f t="shared" si="90"/>
        <v>152</v>
      </c>
      <c r="C180" s="42">
        <f t="shared" si="91"/>
        <v>2.861390887289855</v>
      </c>
      <c r="D180" s="10">
        <f t="shared" si="92"/>
        <v>12.838609112710101</v>
      </c>
      <c r="E180" s="40">
        <f t="shared" si="93"/>
        <v>21.9227817745798</v>
      </c>
      <c r="F180" s="40">
        <f t="shared" si="94"/>
        <v>47.6</v>
      </c>
      <c r="G180" s="3">
        <f t="shared" si="95"/>
        <v>396.38609112709992</v>
      </c>
      <c r="H180" s="3">
        <f t="shared" si="96"/>
        <v>147.82900988183601</v>
      </c>
      <c r="I180">
        <f t="shared" si="78"/>
        <v>1.4782900988183603E-4</v>
      </c>
      <c r="J180" s="4">
        <f t="shared" si="97"/>
        <v>407.50254960371171</v>
      </c>
      <c r="K180" s="40">
        <f t="shared" si="98"/>
        <v>2.7565803892581044</v>
      </c>
      <c r="L180" s="40">
        <f t="shared" si="79"/>
        <v>3.2434196107418956</v>
      </c>
      <c r="M180" s="10">
        <f t="shared" si="99"/>
        <v>6.5947166647091882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15.076607072991838</v>
      </c>
      <c r="Q180" s="42">
        <f t="shared" si="101"/>
        <v>0.1981434083918697</v>
      </c>
      <c r="R180" s="4">
        <f t="shared" si="102"/>
        <v>555755.0291954187</v>
      </c>
      <c r="S180">
        <f t="shared" si="82"/>
        <v>5.5575502919541866E-4</v>
      </c>
      <c r="T180" s="41">
        <f t="shared" si="83"/>
        <v>2.6909550607322251E-4</v>
      </c>
      <c r="U180" s="42">
        <f t="shared" si="103"/>
        <v>0.98683197514113719</v>
      </c>
      <c r="V180" s="42">
        <f t="shared" si="104"/>
        <v>1.1059108197509526</v>
      </c>
      <c r="W180" s="42">
        <f t="shared" si="105"/>
        <v>1.0897336883114013</v>
      </c>
      <c r="X180" s="42">
        <f t="shared" si="106"/>
        <v>1.6177131439551351E-2</v>
      </c>
      <c r="Y180" s="42">
        <f t="shared" si="89"/>
        <v>5.5852948977076012E-3</v>
      </c>
      <c r="Z180" s="10">
        <f t="shared" si="107"/>
        <v>20.755808891835631</v>
      </c>
      <c r="AA180">
        <f t="shared" si="84"/>
        <v>6599451.9135774393</v>
      </c>
      <c r="AB180" s="10">
        <f t="shared" si="85"/>
        <v>6.5994519135774397</v>
      </c>
      <c r="AC180" s="10">
        <f t="shared" si="86"/>
        <v>6.4984519135774397</v>
      </c>
      <c r="AD180" s="3">
        <f t="shared" si="87"/>
        <v>942.48758717584326</v>
      </c>
      <c r="AI180" s="94">
        <f t="shared" si="88"/>
        <v>1.0897336883114013</v>
      </c>
    </row>
    <row r="181" spans="2:35">
      <c r="B181" s="39">
        <f t="shared" si="90"/>
        <v>153</v>
      </c>
      <c r="C181" s="42">
        <f t="shared" si="91"/>
        <v>2.8802158273378144</v>
      </c>
      <c r="D181" s="10">
        <f t="shared" si="92"/>
        <v>12.819784172662141</v>
      </c>
      <c r="E181" s="40">
        <f t="shared" si="93"/>
        <v>21.96043165467572</v>
      </c>
      <c r="F181" s="40">
        <f t="shared" si="94"/>
        <v>47.6</v>
      </c>
      <c r="G181" s="3">
        <f t="shared" si="95"/>
        <v>396.19784172662031</v>
      </c>
      <c r="H181" s="3">
        <f t="shared" si="96"/>
        <v>147.82900988183601</v>
      </c>
      <c r="I181">
        <f t="shared" si="78"/>
        <v>1.4782900988183603E-4</v>
      </c>
      <c r="J181" s="4">
        <f t="shared" si="97"/>
        <v>408.8001826615814</v>
      </c>
      <c r="K181" s="40">
        <f t="shared" si="98"/>
        <v>2.7653583216741233</v>
      </c>
      <c r="L181" s="40">
        <f t="shared" si="79"/>
        <v>3.2346416783258767</v>
      </c>
      <c r="M181" s="10">
        <f t="shared" si="99"/>
        <v>6.5994519135774397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15.080059581961402</v>
      </c>
      <c r="Q181" s="42">
        <f t="shared" si="101"/>
        <v>0.19939174165909881</v>
      </c>
      <c r="R181" s="4">
        <f t="shared" si="102"/>
        <v>554976.97379944695</v>
      </c>
      <c r="S181">
        <f t="shared" si="82"/>
        <v>5.54976973799447E-4</v>
      </c>
      <c r="T181" s="41">
        <f t="shared" si="83"/>
        <v>2.6987356146919417E-4</v>
      </c>
      <c r="U181" s="42">
        <f t="shared" si="103"/>
        <v>0.985450413296726</v>
      </c>
      <c r="V181" s="42">
        <f t="shared" si="104"/>
        <v>1.1067251676131231</v>
      </c>
      <c r="W181" s="42">
        <f t="shared" si="105"/>
        <v>1.0905283272648247</v>
      </c>
      <c r="X181" s="42">
        <f t="shared" si="106"/>
        <v>1.619684034829838E-2</v>
      </c>
      <c r="Y181" s="42">
        <f t="shared" si="89"/>
        <v>5.6055139523383812E-3</v>
      </c>
      <c r="Z181" s="10">
        <f t="shared" si="107"/>
        <v>20.770889604086861</v>
      </c>
      <c r="AA181">
        <f t="shared" si="84"/>
        <v>6604173.5451889951</v>
      </c>
      <c r="AB181" s="10">
        <f t="shared" si="85"/>
        <v>6.6041735451889947</v>
      </c>
      <c r="AC181" s="10">
        <f t="shared" si="86"/>
        <v>6.5031735451889947</v>
      </c>
      <c r="AD181" s="3">
        <f t="shared" si="87"/>
        <v>943.17237783741768</v>
      </c>
      <c r="AI181" s="94">
        <f t="shared" si="88"/>
        <v>1.0905283272648247</v>
      </c>
    </row>
    <row r="182" spans="2:35">
      <c r="B182" s="39">
        <f t="shared" si="90"/>
        <v>154</v>
      </c>
      <c r="C182" s="42">
        <f t="shared" si="91"/>
        <v>2.8990407673857739</v>
      </c>
      <c r="D182" s="10">
        <f t="shared" si="92"/>
        <v>12.800959232614181</v>
      </c>
      <c r="E182" s="40">
        <f t="shared" si="93"/>
        <v>21.998081534771639</v>
      </c>
      <c r="F182" s="40">
        <f t="shared" si="94"/>
        <v>47.6</v>
      </c>
      <c r="G182" s="3">
        <f t="shared" si="95"/>
        <v>396.00959232614071</v>
      </c>
      <c r="H182" s="3">
        <f t="shared" si="96"/>
        <v>147.82900988183601</v>
      </c>
      <c r="I182">
        <f t="shared" si="78"/>
        <v>1.4782900988183603E-4</v>
      </c>
      <c r="J182" s="4">
        <f t="shared" si="97"/>
        <v>410.10004234440453</v>
      </c>
      <c r="K182" s="40">
        <f t="shared" si="98"/>
        <v>2.7741513162552418</v>
      </c>
      <c r="L182" s="40">
        <f t="shared" si="79"/>
        <v>3.2258486837447582</v>
      </c>
      <c r="M182" s="10">
        <f t="shared" si="99"/>
        <v>6.6041735451889947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15.083500483148219</v>
      </c>
      <c r="Q182" s="42">
        <f t="shared" si="101"/>
        <v>0.20063979015215197</v>
      </c>
      <c r="R182" s="4">
        <f t="shared" si="102"/>
        <v>554198.52519592538</v>
      </c>
      <c r="S182">
        <f t="shared" si="82"/>
        <v>5.5419852519592537E-4</v>
      </c>
      <c r="T182" s="41">
        <f t="shared" si="83"/>
        <v>2.706520100727158E-4</v>
      </c>
      <c r="U182" s="42">
        <f t="shared" si="103"/>
        <v>0.98406815324939678</v>
      </c>
      <c r="V182" s="42">
        <f t="shared" si="104"/>
        <v>1.1075371309873843</v>
      </c>
      <c r="W182" s="42">
        <f t="shared" si="105"/>
        <v>1.0913206810579723</v>
      </c>
      <c r="X182" s="42">
        <f t="shared" si="106"/>
        <v>1.6216449929411958E-2</v>
      </c>
      <c r="Y182" s="42">
        <f t="shared" si="89"/>
        <v>5.6257528682354561E-3</v>
      </c>
      <c r="Z182" s="10">
        <f t="shared" si="107"/>
        <v>20.785926794794506</v>
      </c>
      <c r="AA182">
        <f t="shared" si="84"/>
        <v>6608881.5506075341</v>
      </c>
      <c r="AB182" s="10">
        <f t="shared" si="85"/>
        <v>6.608881550607534</v>
      </c>
      <c r="AC182" s="10">
        <f t="shared" si="86"/>
        <v>6.507881550607534</v>
      </c>
      <c r="AD182" s="3">
        <f t="shared" si="87"/>
        <v>943.85519225635016</v>
      </c>
      <c r="AI182" s="94">
        <f t="shared" si="88"/>
        <v>1.0913206810579723</v>
      </c>
    </row>
    <row r="183" spans="2:35">
      <c r="B183" s="39">
        <f t="shared" si="90"/>
        <v>155</v>
      </c>
      <c r="C183" s="42">
        <f t="shared" si="91"/>
        <v>2.9178657074337333</v>
      </c>
      <c r="D183" s="10">
        <f t="shared" si="92"/>
        <v>12.782134292566221</v>
      </c>
      <c r="E183" s="40">
        <f t="shared" si="93"/>
        <v>22.035731414867559</v>
      </c>
      <c r="F183" s="40">
        <f t="shared" si="94"/>
        <v>47.6</v>
      </c>
      <c r="G183" s="3">
        <f t="shared" si="95"/>
        <v>395.8213429256611</v>
      </c>
      <c r="H183" s="3">
        <f t="shared" si="96"/>
        <v>147.82900988183601</v>
      </c>
      <c r="I183">
        <f t="shared" si="78"/>
        <v>1.4782900988183603E-4</v>
      </c>
      <c r="J183" s="4">
        <f t="shared" si="97"/>
        <v>411.40212865218177</v>
      </c>
      <c r="K183" s="40">
        <f t="shared" si="98"/>
        <v>2.7829593730014652</v>
      </c>
      <c r="L183" s="40">
        <f t="shared" si="79"/>
        <v>3.2170406269985348</v>
      </c>
      <c r="M183" s="10">
        <f t="shared" si="99"/>
        <v>6.608881550607534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15.086929786559534</v>
      </c>
      <c r="Q183" s="42">
        <f t="shared" si="101"/>
        <v>0.2018875549601204</v>
      </c>
      <c r="R183" s="4">
        <f t="shared" si="102"/>
        <v>553419.68464233645</v>
      </c>
      <c r="S183">
        <f t="shared" si="82"/>
        <v>5.534196846423364E-4</v>
      </c>
      <c r="T183" s="41">
        <f t="shared" si="83"/>
        <v>2.7143085062630477E-4</v>
      </c>
      <c r="U183" s="42">
        <f t="shared" si="103"/>
        <v>0.98268519723201109</v>
      </c>
      <c r="V183" s="42">
        <f t="shared" si="104"/>
        <v>1.1083467080926752</v>
      </c>
      <c r="W183" s="42">
        <f t="shared" si="105"/>
        <v>1.0921107481912085</v>
      </c>
      <c r="X183" s="42">
        <f t="shared" si="106"/>
        <v>1.6235959901466757E-2</v>
      </c>
      <c r="Y183" s="42">
        <f t="shared" si="89"/>
        <v>5.6460115276240931E-3</v>
      </c>
      <c r="Z183" s="10">
        <f t="shared" si="107"/>
        <v>20.800920435522997</v>
      </c>
      <c r="AA183">
        <f t="shared" si="84"/>
        <v>6613575.9209301434</v>
      </c>
      <c r="AB183" s="10">
        <f t="shared" si="85"/>
        <v>6.6135759209301437</v>
      </c>
      <c r="AC183" s="10">
        <f t="shared" si="86"/>
        <v>6.5125759209301437</v>
      </c>
      <c r="AD183" s="3">
        <f t="shared" si="87"/>
        <v>944.53602914142766</v>
      </c>
      <c r="AI183" s="94">
        <f t="shared" si="88"/>
        <v>1.0921107481912085</v>
      </c>
    </row>
    <row r="184" spans="2:35">
      <c r="B184" s="39">
        <f t="shared" si="90"/>
        <v>156</v>
      </c>
      <c r="C184" s="42">
        <f t="shared" si="91"/>
        <v>2.9366906474816927</v>
      </c>
      <c r="D184" s="10">
        <f t="shared" si="92"/>
        <v>12.763309352518261</v>
      </c>
      <c r="E184" s="40">
        <f t="shared" si="93"/>
        <v>22.073381294963479</v>
      </c>
      <c r="F184" s="40">
        <f t="shared" si="94"/>
        <v>47.6</v>
      </c>
      <c r="G184" s="3">
        <f t="shared" si="95"/>
        <v>395.63309352518149</v>
      </c>
      <c r="H184" s="3">
        <f t="shared" si="96"/>
        <v>147.82900988183601</v>
      </c>
      <c r="I184">
        <f t="shared" si="78"/>
        <v>1.4782900988183603E-4</v>
      </c>
      <c r="J184" s="4">
        <f t="shared" si="97"/>
        <v>412.70644158491291</v>
      </c>
      <c r="K184" s="40">
        <f t="shared" si="98"/>
        <v>2.7917824919127918</v>
      </c>
      <c r="L184" s="40">
        <f t="shared" si="79"/>
        <v>3.2082175080872082</v>
      </c>
      <c r="M184" s="10">
        <f t="shared" si="99"/>
        <v>6.6135759209301437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15.090347502159124</v>
      </c>
      <c r="Q184" s="42">
        <f t="shared" si="101"/>
        <v>0.20313503716987508</v>
      </c>
      <c r="R184" s="4">
        <f t="shared" si="102"/>
        <v>552640.45339616237</v>
      </c>
      <c r="S184">
        <f t="shared" si="82"/>
        <v>5.5264045339616238E-4</v>
      </c>
      <c r="T184" s="41">
        <f t="shared" si="83"/>
        <v>2.7221008187247879E-4</v>
      </c>
      <c r="U184" s="42">
        <f t="shared" si="103"/>
        <v>0.9813015474774297</v>
      </c>
      <c r="V184" s="42">
        <f t="shared" si="104"/>
        <v>1.1091538971553605</v>
      </c>
      <c r="W184" s="42">
        <f t="shared" si="105"/>
        <v>1.0928985271705036</v>
      </c>
      <c r="X184" s="42">
        <f t="shared" si="106"/>
        <v>1.6255369984856882E-2</v>
      </c>
      <c r="Y184" s="42">
        <f t="shared" si="89"/>
        <v>5.6662898124931827E-3</v>
      </c>
      <c r="Z184" s="10">
        <f t="shared" si="107"/>
        <v>20.815870497947419</v>
      </c>
      <c r="AA184">
        <f t="shared" si="84"/>
        <v>6618256.6472885506</v>
      </c>
      <c r="AB184" s="10">
        <f t="shared" si="85"/>
        <v>6.6182566472885505</v>
      </c>
      <c r="AC184" s="10">
        <f t="shared" si="86"/>
        <v>6.5172566472885505</v>
      </c>
      <c r="AD184" s="3">
        <f t="shared" si="87"/>
        <v>945.2148872064613</v>
      </c>
      <c r="AI184" s="94">
        <f t="shared" si="88"/>
        <v>1.0928985271705036</v>
      </c>
    </row>
    <row r="185" spans="2:35">
      <c r="B185" s="39">
        <f t="shared" si="90"/>
        <v>157</v>
      </c>
      <c r="C185" s="42">
        <f t="shared" si="91"/>
        <v>2.9555155875296522</v>
      </c>
      <c r="D185" s="10">
        <f t="shared" si="92"/>
        <v>12.744484412470301</v>
      </c>
      <c r="E185" s="40">
        <f t="shared" si="93"/>
        <v>22.111031175059399</v>
      </c>
      <c r="F185" s="40">
        <f t="shared" si="94"/>
        <v>47.6</v>
      </c>
      <c r="G185" s="3">
        <f t="shared" si="95"/>
        <v>395.44484412470189</v>
      </c>
      <c r="H185" s="3">
        <f t="shared" si="96"/>
        <v>147.82900988183601</v>
      </c>
      <c r="I185">
        <f t="shared" si="78"/>
        <v>1.4782900988183603E-4</v>
      </c>
      <c r="J185" s="4">
        <f t="shared" si="97"/>
        <v>414.01298114259771</v>
      </c>
      <c r="K185" s="40">
        <f t="shared" si="98"/>
        <v>2.8006206729892207</v>
      </c>
      <c r="L185" s="40">
        <f t="shared" si="79"/>
        <v>3.1993793270107793</v>
      </c>
      <c r="M185" s="10">
        <f t="shared" si="99"/>
        <v>6.6182566472885505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15.093753639868392</v>
      </c>
      <c r="Q185" s="42">
        <f t="shared" si="101"/>
        <v>0.20438223786607801</v>
      </c>
      <c r="R185" s="4">
        <f t="shared" si="102"/>
        <v>551860.83271488594</v>
      </c>
      <c r="S185">
        <f t="shared" si="82"/>
        <v>5.5186083271488592E-4</v>
      </c>
      <c r="T185" s="41">
        <f t="shared" si="83"/>
        <v>2.7298970255375526E-4</v>
      </c>
      <c r="U185" s="42">
        <f t="shared" si="103"/>
        <v>0.97991720621851441</v>
      </c>
      <c r="V185" s="42">
        <f t="shared" si="104"/>
        <v>1.1099586964069836</v>
      </c>
      <c r="W185" s="42">
        <f t="shared" si="105"/>
        <v>1.0936840165076414</v>
      </c>
      <c r="X185" s="42">
        <f t="shared" si="106"/>
        <v>1.6274679899342281E-2</v>
      </c>
      <c r="Y185" s="42">
        <f t="shared" si="89"/>
        <v>5.6865876045941221E-3</v>
      </c>
      <c r="Z185" s="10">
        <f t="shared" si="107"/>
        <v>20.830776953846303</v>
      </c>
      <c r="AA185">
        <f t="shared" si="84"/>
        <v>6622923.7208468774</v>
      </c>
      <c r="AB185" s="10">
        <f t="shared" si="85"/>
        <v>6.6229237208468774</v>
      </c>
      <c r="AC185" s="10">
        <f t="shared" si="86"/>
        <v>6.5219237208468774</v>
      </c>
      <c r="AD185" s="3">
        <f t="shared" si="87"/>
        <v>945.89176516996042</v>
      </c>
      <c r="AI185" s="94">
        <f t="shared" si="88"/>
        <v>1.0936840165076414</v>
      </c>
    </row>
    <row r="186" spans="2:35">
      <c r="B186" s="39">
        <f t="shared" si="90"/>
        <v>158</v>
      </c>
      <c r="C186" s="42">
        <f t="shared" si="91"/>
        <v>2.9743405275776116</v>
      </c>
      <c r="D186" s="10">
        <f t="shared" si="92"/>
        <v>12.725659472422342</v>
      </c>
      <c r="E186" s="40">
        <f t="shared" si="93"/>
        <v>22.148681055155318</v>
      </c>
      <c r="F186" s="40">
        <f t="shared" si="94"/>
        <v>47.6</v>
      </c>
      <c r="G186" s="3">
        <f t="shared" si="95"/>
        <v>395.25659472422228</v>
      </c>
      <c r="H186" s="3">
        <f t="shared" si="96"/>
        <v>147.82900988183601</v>
      </c>
      <c r="I186">
        <f t="shared" si="78"/>
        <v>1.4782900988183603E-4</v>
      </c>
      <c r="J186" s="4">
        <f t="shared" si="97"/>
        <v>415.32174732523617</v>
      </c>
      <c r="K186" s="40">
        <f t="shared" si="98"/>
        <v>2.8094739162307505</v>
      </c>
      <c r="L186" s="40">
        <f t="shared" si="79"/>
        <v>3.1905260837692495</v>
      </c>
      <c r="M186" s="10">
        <f t="shared" si="99"/>
        <v>6.6229237208468774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15.097148209564905</v>
      </c>
      <c r="Q186" s="42">
        <f t="shared" si="101"/>
        <v>0.20562915813119356</v>
      </c>
      <c r="R186" s="4">
        <f t="shared" si="102"/>
        <v>551080.82385598938</v>
      </c>
      <c r="S186">
        <f t="shared" si="82"/>
        <v>5.5108082385598941E-4</v>
      </c>
      <c r="T186" s="41">
        <f t="shared" si="83"/>
        <v>2.7376971141265176E-4</v>
      </c>
      <c r="U186" s="42">
        <f t="shared" si="103"/>
        <v>0.97853217568812612</v>
      </c>
      <c r="V186" s="42">
        <f t="shared" si="104"/>
        <v>1.1107611040870735</v>
      </c>
      <c r="W186" s="42">
        <f t="shared" si="105"/>
        <v>1.0944672147198418</v>
      </c>
      <c r="X186" s="42">
        <f t="shared" si="106"/>
        <v>1.6293889367231751E-2</v>
      </c>
      <c r="Y186" s="42">
        <f t="shared" si="89"/>
        <v>5.7069047854436741E-3</v>
      </c>
      <c r="Z186" s="10">
        <f t="shared" si="107"/>
        <v>20.845639775108957</v>
      </c>
      <c r="AA186">
        <f t="shared" si="84"/>
        <v>6627577.1328039244</v>
      </c>
      <c r="AB186" s="10">
        <f t="shared" si="85"/>
        <v>6.6275771328039248</v>
      </c>
      <c r="AC186" s="10">
        <f t="shared" si="86"/>
        <v>6.5265771328039248</v>
      </c>
      <c r="AD186" s="3">
        <f t="shared" si="87"/>
        <v>946.566661755464</v>
      </c>
      <c r="AI186" s="94">
        <f t="shared" si="88"/>
        <v>1.0944672147198418</v>
      </c>
    </row>
    <row r="187" spans="2:35">
      <c r="B187" s="39">
        <f t="shared" si="90"/>
        <v>159</v>
      </c>
      <c r="C187" s="42">
        <f t="shared" si="91"/>
        <v>2.993165467625571</v>
      </c>
      <c r="D187" s="10">
        <f t="shared" si="92"/>
        <v>12.706834532374382</v>
      </c>
      <c r="E187" s="40">
        <f t="shared" si="93"/>
        <v>22.186330935251238</v>
      </c>
      <c r="F187" s="40">
        <f t="shared" si="94"/>
        <v>47.6</v>
      </c>
      <c r="G187" s="3">
        <f t="shared" si="95"/>
        <v>395.06834532374268</v>
      </c>
      <c r="H187" s="3">
        <f t="shared" si="96"/>
        <v>147.82900988183601</v>
      </c>
      <c r="I187">
        <f t="shared" si="78"/>
        <v>1.4782900988183603E-4</v>
      </c>
      <c r="J187" s="4">
        <f t="shared" si="97"/>
        <v>416.6327401328283</v>
      </c>
      <c r="K187" s="40">
        <f t="shared" si="98"/>
        <v>2.8183422216373826</v>
      </c>
      <c r="L187" s="40">
        <f t="shared" si="79"/>
        <v>3.1816577783626174</v>
      </c>
      <c r="M187" s="10">
        <f t="shared" si="99"/>
        <v>6.6275771328039248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15.100531221084237</v>
      </c>
      <c r="Q187" s="42">
        <f t="shared" si="101"/>
        <v>0.20687579904549963</v>
      </c>
      <c r="R187" s="4">
        <f t="shared" si="102"/>
        <v>550300.42807695526</v>
      </c>
      <c r="S187">
        <f t="shared" si="82"/>
        <v>5.5030042807695527E-4</v>
      </c>
      <c r="T187" s="41">
        <f t="shared" si="83"/>
        <v>2.745501071916859E-4</v>
      </c>
      <c r="U187" s="42">
        <f t="shared" si="103"/>
        <v>0.97714645811912637</v>
      </c>
      <c r="V187" s="42">
        <f t="shared" si="104"/>
        <v>1.111561118440503</v>
      </c>
      <c r="W187" s="42">
        <f t="shared" si="105"/>
        <v>1.0952481203301441</v>
      </c>
      <c r="X187" s="42">
        <f t="shared" si="106"/>
        <v>1.6312998110358912E-2</v>
      </c>
      <c r="Y187" s="42">
        <f t="shared" si="89"/>
        <v>5.7272412363230454E-3</v>
      </c>
      <c r="Z187" s="10">
        <f t="shared" si="107"/>
        <v>20.860458933728953</v>
      </c>
      <c r="AA187">
        <f t="shared" si="84"/>
        <v>6632216.8743911386</v>
      </c>
      <c r="AB187" s="10">
        <f t="shared" si="85"/>
        <v>6.6322168743911387</v>
      </c>
      <c r="AC187" s="10">
        <f t="shared" si="86"/>
        <v>6.5312168743911387</v>
      </c>
      <c r="AD187" s="3">
        <f t="shared" si="87"/>
        <v>947.23957569124559</v>
      </c>
      <c r="AI187" s="94">
        <f t="shared" si="88"/>
        <v>1.0952481203301441</v>
      </c>
    </row>
    <row r="188" spans="2:35">
      <c r="B188" s="39">
        <f t="shared" si="90"/>
        <v>160</v>
      </c>
      <c r="C188" s="42">
        <f t="shared" si="91"/>
        <v>3.0119904076735304</v>
      </c>
      <c r="D188" s="10">
        <f t="shared" si="92"/>
        <v>12.688009592326422</v>
      </c>
      <c r="E188" s="40">
        <f t="shared" si="93"/>
        <v>22.223980815347158</v>
      </c>
      <c r="F188" s="40">
        <f t="shared" si="94"/>
        <v>47.6</v>
      </c>
      <c r="G188" s="3">
        <f t="shared" si="95"/>
        <v>394.88009592326307</v>
      </c>
      <c r="H188" s="3">
        <f t="shared" si="96"/>
        <v>147.82900988183601</v>
      </c>
      <c r="I188">
        <f t="shared" si="78"/>
        <v>1.4782900988183603E-4</v>
      </c>
      <c r="J188" s="4">
        <f t="shared" si="97"/>
        <v>417.94595956537455</v>
      </c>
      <c r="K188" s="40">
        <f t="shared" si="98"/>
        <v>2.8272255892091191</v>
      </c>
      <c r="L188" s="40">
        <f t="shared" si="79"/>
        <v>3.1727744107908809</v>
      </c>
      <c r="M188" s="10">
        <f t="shared" si="99"/>
        <v>6.6322168743911387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15.103902684218678</v>
      </c>
      <c r="Q188" s="42">
        <f t="shared" si="101"/>
        <v>0.20812216168709879</v>
      </c>
      <c r="R188" s="4">
        <f t="shared" si="102"/>
        <v>549519.64663526579</v>
      </c>
      <c r="S188">
        <f t="shared" si="82"/>
        <v>5.4951964663526578E-4</v>
      </c>
      <c r="T188" s="41">
        <f t="shared" si="83"/>
        <v>2.7533088863337539E-4</v>
      </c>
      <c r="U188" s="42">
        <f t="shared" si="103"/>
        <v>0.97576005574437608</v>
      </c>
      <c r="V188" s="42">
        <f t="shared" si="104"/>
        <v>1.112358737719747</v>
      </c>
      <c r="W188" s="42">
        <f t="shared" si="105"/>
        <v>1.0960267318670662</v>
      </c>
      <c r="X188" s="42">
        <f t="shared" si="106"/>
        <v>1.6332005852680798E-2</v>
      </c>
      <c r="Y188" s="42">
        <f t="shared" si="89"/>
        <v>5.7475968382802054E-3</v>
      </c>
      <c r="Z188" s="10">
        <f t="shared" si="107"/>
        <v>20.875234401809454</v>
      </c>
      <c r="AA188">
        <f t="shared" si="84"/>
        <v>6636842.9368742779</v>
      </c>
      <c r="AB188" s="10">
        <f t="shared" si="85"/>
        <v>6.6368429368742783</v>
      </c>
      <c r="AC188" s="10">
        <f t="shared" si="86"/>
        <v>6.5358429368742783</v>
      </c>
      <c r="AD188" s="3">
        <f t="shared" si="87"/>
        <v>947.91050571055519</v>
      </c>
      <c r="AI188" s="94">
        <f t="shared" si="88"/>
        <v>1.0960267318670662</v>
      </c>
    </row>
    <row r="189" spans="2:35">
      <c r="B189" s="39">
        <f t="shared" si="90"/>
        <v>161</v>
      </c>
      <c r="C189" s="42">
        <f t="shared" si="91"/>
        <v>3.0308153477214899</v>
      </c>
      <c r="D189" s="10">
        <f t="shared" si="92"/>
        <v>12.669184652278462</v>
      </c>
      <c r="E189" s="40">
        <f t="shared" si="93"/>
        <v>22.261630695443078</v>
      </c>
      <c r="F189" s="40">
        <f t="shared" si="94"/>
        <v>47.6</v>
      </c>
      <c r="G189" s="3">
        <f t="shared" si="95"/>
        <v>394.69184652278346</v>
      </c>
      <c r="H189" s="3">
        <f t="shared" si="96"/>
        <v>147.82900988183601</v>
      </c>
      <c r="I189">
        <f t="shared" si="78"/>
        <v>1.4782900988183603E-4</v>
      </c>
      <c r="J189" s="4">
        <f t="shared" si="97"/>
        <v>419.26140562287469</v>
      </c>
      <c r="K189" s="40">
        <f t="shared" si="98"/>
        <v>2.8361240189459593</v>
      </c>
      <c r="L189" s="40">
        <f t="shared" si="79"/>
        <v>3.1638759810540407</v>
      </c>
      <c r="M189" s="10">
        <f t="shared" si="99"/>
        <v>6.6368429368742783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15.107262608718608</v>
      </c>
      <c r="Q189" s="42">
        <f t="shared" si="101"/>
        <v>0.2093682471319295</v>
      </c>
      <c r="R189" s="4">
        <f t="shared" si="102"/>
        <v>548738.48078840342</v>
      </c>
      <c r="S189">
        <f t="shared" si="82"/>
        <v>5.4873848078840345E-4</v>
      </c>
      <c r="T189" s="41">
        <f t="shared" si="83"/>
        <v>2.7611205448023772E-4</v>
      </c>
      <c r="U189" s="42">
        <f t="shared" si="103"/>
        <v>0.97437297079673646</v>
      </c>
      <c r="V189" s="42">
        <f t="shared" si="104"/>
        <v>1.1131539601829348</v>
      </c>
      <c r="W189" s="42">
        <f t="shared" si="105"/>
        <v>1.0968030478648843</v>
      </c>
      <c r="X189" s="42">
        <f t="shared" si="106"/>
        <v>1.6350912318050526E-2</v>
      </c>
      <c r="Y189" s="42">
        <f t="shared" si="89"/>
        <v>5.7679714721294312E-3</v>
      </c>
      <c r="Z189" s="10">
        <f t="shared" si="107"/>
        <v>20.889966151558461</v>
      </c>
      <c r="AA189">
        <f t="shared" si="84"/>
        <v>6641455.3115519239</v>
      </c>
      <c r="AB189" s="10">
        <f t="shared" si="85"/>
        <v>6.6414553115519235</v>
      </c>
      <c r="AC189" s="10">
        <f t="shared" si="86"/>
        <v>6.5404553115519235</v>
      </c>
      <c r="AD189" s="3">
        <f t="shared" si="87"/>
        <v>948.57945055140306</v>
      </c>
      <c r="AI189" s="94">
        <f t="shared" si="88"/>
        <v>1.0968030478648843</v>
      </c>
    </row>
    <row r="190" spans="2:35">
      <c r="B190" s="39">
        <f t="shared" si="90"/>
        <v>162</v>
      </c>
      <c r="C190" s="42">
        <f t="shared" si="91"/>
        <v>3.0496402877694493</v>
      </c>
      <c r="D190" s="10">
        <f t="shared" si="92"/>
        <v>12.650359712230502</v>
      </c>
      <c r="E190" s="40">
        <f t="shared" si="93"/>
        <v>22.299280575538997</v>
      </c>
      <c r="F190" s="40">
        <f t="shared" si="94"/>
        <v>47.6</v>
      </c>
      <c r="G190" s="3">
        <f t="shared" si="95"/>
        <v>394.50359712230386</v>
      </c>
      <c r="H190" s="3">
        <f t="shared" si="96"/>
        <v>147.82900988183601</v>
      </c>
      <c r="I190">
        <f t="shared" si="78"/>
        <v>1.4782900988183603E-4</v>
      </c>
      <c r="J190" s="4">
        <f t="shared" si="97"/>
        <v>420.57907830532827</v>
      </c>
      <c r="K190" s="40">
        <f t="shared" si="98"/>
        <v>2.8450375108478996</v>
      </c>
      <c r="L190" s="40">
        <f t="shared" si="79"/>
        <v>3.1549624891521004</v>
      </c>
      <c r="M190" s="10">
        <f t="shared" si="99"/>
        <v>6.6414553115519235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15.110611004291606</v>
      </c>
      <c r="Q190" s="42">
        <f t="shared" si="101"/>
        <v>0.21061405645377712</v>
      </c>
      <c r="R190" s="4">
        <f t="shared" si="102"/>
        <v>547956.93179385096</v>
      </c>
      <c r="S190">
        <f t="shared" si="82"/>
        <v>5.47956931793851E-4</v>
      </c>
      <c r="T190" s="41">
        <f t="shared" si="83"/>
        <v>2.7689360347479017E-4</v>
      </c>
      <c r="U190" s="42">
        <f t="shared" si="103"/>
        <v>0.97298520550906942</v>
      </c>
      <c r="V190" s="42">
        <f t="shared" si="104"/>
        <v>1.1139467840944499</v>
      </c>
      <c r="W190" s="42">
        <f t="shared" si="105"/>
        <v>1.097577066863382</v>
      </c>
      <c r="X190" s="42">
        <f t="shared" si="106"/>
        <v>1.6369717231067948E-2</v>
      </c>
      <c r="Y190" s="42">
        <f t="shared" si="89"/>
        <v>5.7883650184519051E-3</v>
      </c>
      <c r="Z190" s="10">
        <f t="shared" si="107"/>
        <v>20.904654155287872</v>
      </c>
      <c r="AA190">
        <f t="shared" si="84"/>
        <v>6646053.989755189</v>
      </c>
      <c r="AB190" s="10">
        <f t="shared" si="85"/>
        <v>6.6460539897551891</v>
      </c>
      <c r="AC190" s="10">
        <f t="shared" si="86"/>
        <v>6.5450539897551891</v>
      </c>
      <c r="AD190" s="3">
        <f t="shared" si="87"/>
        <v>949.2464089565176</v>
      </c>
      <c r="AI190" s="94">
        <f t="shared" si="88"/>
        <v>1.097577066863382</v>
      </c>
    </row>
    <row r="191" spans="2:35">
      <c r="B191" s="39">
        <f t="shared" si="90"/>
        <v>163</v>
      </c>
      <c r="C191" s="42">
        <f t="shared" si="91"/>
        <v>3.0684652278174087</v>
      </c>
      <c r="D191" s="10">
        <f t="shared" si="92"/>
        <v>12.631534772182542</v>
      </c>
      <c r="E191" s="40">
        <f t="shared" si="93"/>
        <v>22.336930455634917</v>
      </c>
      <c r="F191" s="40">
        <f t="shared" si="94"/>
        <v>47.6</v>
      </c>
      <c r="G191" s="3">
        <f t="shared" si="95"/>
        <v>394.31534772182425</v>
      </c>
      <c r="H191" s="3">
        <f t="shared" si="96"/>
        <v>147.82900988183601</v>
      </c>
      <c r="I191">
        <f t="shared" si="78"/>
        <v>1.4782900988183603E-4</v>
      </c>
      <c r="J191" s="4">
        <f t="shared" si="97"/>
        <v>421.89897761273596</v>
      </c>
      <c r="K191" s="40">
        <f t="shared" si="98"/>
        <v>2.8539660649149443</v>
      </c>
      <c r="L191" s="40">
        <f t="shared" si="79"/>
        <v>3.1460339350850557</v>
      </c>
      <c r="M191" s="10">
        <f t="shared" si="99"/>
        <v>6.6460539897551891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15.11394788060241</v>
      </c>
      <c r="Q191" s="42">
        <f t="shared" si="101"/>
        <v>0.21185959072428495</v>
      </c>
      <c r="R191" s="4">
        <f t="shared" si="102"/>
        <v>547175.00090909051</v>
      </c>
      <c r="S191">
        <f t="shared" si="82"/>
        <v>5.4717500090909052E-4</v>
      </c>
      <c r="T191" s="41">
        <f t="shared" si="83"/>
        <v>2.7767553435955065E-4</v>
      </c>
      <c r="U191" s="42">
        <f t="shared" si="103"/>
        <v>0.97159676211423562</v>
      </c>
      <c r="V191" s="42">
        <f t="shared" si="104"/>
        <v>1.1147372077266855</v>
      </c>
      <c r="W191" s="42">
        <f t="shared" si="105"/>
        <v>1.0983487874078024</v>
      </c>
      <c r="X191" s="42">
        <f t="shared" si="106"/>
        <v>1.6388420318883101E-2</v>
      </c>
      <c r="Y191" s="42">
        <f t="shared" si="89"/>
        <v>5.8087773575985612E-3</v>
      </c>
      <c r="Z191" s="10">
        <f t="shared" si="107"/>
        <v>20.919298385420639</v>
      </c>
      <c r="AA191">
        <f t="shared" si="84"/>
        <v>6650638.9628499551</v>
      </c>
      <c r="AB191" s="10">
        <f t="shared" si="85"/>
        <v>6.6506389628499551</v>
      </c>
      <c r="AC191" s="10">
        <f t="shared" si="86"/>
        <v>6.5496389628499552</v>
      </c>
      <c r="AD191" s="3">
        <f t="shared" si="87"/>
        <v>949.91137967367001</v>
      </c>
      <c r="AI191" s="94">
        <f t="shared" si="88"/>
        <v>1.0983487874078024</v>
      </c>
    </row>
    <row r="192" spans="2:35">
      <c r="B192" s="39">
        <f t="shared" si="90"/>
        <v>164</v>
      </c>
      <c r="C192" s="42">
        <f t="shared" si="91"/>
        <v>3.0872901678653681</v>
      </c>
      <c r="D192" s="10">
        <f t="shared" si="92"/>
        <v>12.612709832134582</v>
      </c>
      <c r="E192" s="40">
        <f t="shared" si="93"/>
        <v>22.374580335730837</v>
      </c>
      <c r="F192" s="40">
        <f t="shared" si="94"/>
        <v>47.6</v>
      </c>
      <c r="G192" s="3">
        <f t="shared" si="95"/>
        <v>394.12709832134465</v>
      </c>
      <c r="H192" s="3">
        <f t="shared" si="96"/>
        <v>147.82900988183601</v>
      </c>
      <c r="I192">
        <f t="shared" si="78"/>
        <v>1.4782900988183603E-4</v>
      </c>
      <c r="J192" s="4">
        <f t="shared" si="97"/>
        <v>423.22110354509732</v>
      </c>
      <c r="K192" s="40">
        <f t="shared" si="98"/>
        <v>2.8629096811470909</v>
      </c>
      <c r="L192" s="40">
        <f t="shared" si="79"/>
        <v>3.1370903188529091</v>
      </c>
      <c r="M192" s="10">
        <f t="shared" si="99"/>
        <v>6.6506389628499551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15.117273247274715</v>
      </c>
      <c r="Q192" s="42">
        <f t="shared" si="101"/>
        <v>0.2131048510129652</v>
      </c>
      <c r="R192" s="4">
        <f t="shared" si="102"/>
        <v>546392.68939160451</v>
      </c>
      <c r="S192">
        <f t="shared" si="82"/>
        <v>5.4639268939160449E-4</v>
      </c>
      <c r="T192" s="41">
        <f t="shared" si="83"/>
        <v>2.7845784587703668E-4</v>
      </c>
      <c r="U192" s="42">
        <f t="shared" si="103"/>
        <v>0.97020764284509642</v>
      </c>
      <c r="V192" s="42">
        <f t="shared" si="104"/>
        <v>1.1155252293570093</v>
      </c>
      <c r="W192" s="42">
        <f t="shared" si="105"/>
        <v>1.0991182080492234</v>
      </c>
      <c r="X192" s="42">
        <f t="shared" si="106"/>
        <v>1.6407021307785818E-2</v>
      </c>
      <c r="Y192" s="42">
        <f t="shared" si="89"/>
        <v>5.8292083696886779E-3</v>
      </c>
      <c r="Z192" s="10">
        <f t="shared" si="107"/>
        <v>20.933898814482603</v>
      </c>
      <c r="AA192">
        <f t="shared" si="84"/>
        <v>6655210.2222343143</v>
      </c>
      <c r="AB192" s="10">
        <f t="shared" si="85"/>
        <v>6.6552102222343139</v>
      </c>
      <c r="AC192" s="10">
        <f t="shared" si="86"/>
        <v>6.5542102222343139</v>
      </c>
      <c r="AD192" s="3">
        <f t="shared" si="87"/>
        <v>950.57436145530301</v>
      </c>
      <c r="AI192" s="94">
        <f t="shared" si="88"/>
        <v>1.0991182080492234</v>
      </c>
    </row>
    <row r="193" spans="2:35">
      <c r="B193" s="39">
        <f t="shared" si="90"/>
        <v>165</v>
      </c>
      <c r="C193" s="42">
        <f t="shared" si="91"/>
        <v>3.1061151079133276</v>
      </c>
      <c r="D193" s="10">
        <f t="shared" si="92"/>
        <v>12.593884892086622</v>
      </c>
      <c r="E193" s="40">
        <f t="shared" si="93"/>
        <v>22.412230215826757</v>
      </c>
      <c r="F193" s="40">
        <f t="shared" si="94"/>
        <v>47.6</v>
      </c>
      <c r="G193" s="3">
        <f t="shared" si="95"/>
        <v>393.93884892086504</v>
      </c>
      <c r="H193" s="3">
        <f t="shared" si="96"/>
        <v>147.82900988183601</v>
      </c>
      <c r="I193">
        <f t="shared" si="78"/>
        <v>1.4782900988183603E-4</v>
      </c>
      <c r="J193" s="4">
        <f t="shared" si="97"/>
        <v>424.54545610241257</v>
      </c>
      <c r="K193" s="40">
        <f t="shared" si="98"/>
        <v>2.8718683595443411</v>
      </c>
      <c r="L193" s="40">
        <f t="shared" si="79"/>
        <v>3.1281316404556589</v>
      </c>
      <c r="M193" s="10">
        <f t="shared" si="99"/>
        <v>6.6552102222343139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15.120587113889494</v>
      </c>
      <c r="Q193" s="42">
        <f t="shared" si="101"/>
        <v>0.21434983838720989</v>
      </c>
      <c r="R193" s="4">
        <f t="shared" si="102"/>
        <v>545609.99849887553</v>
      </c>
      <c r="S193">
        <f t="shared" si="82"/>
        <v>5.4560999849887556E-4</v>
      </c>
      <c r="T193" s="41">
        <f t="shared" si="83"/>
        <v>2.7924053676976562E-4</v>
      </c>
      <c r="U193" s="42">
        <f t="shared" si="103"/>
        <v>0.96881784993451336</v>
      </c>
      <c r="V193" s="42">
        <f t="shared" si="104"/>
        <v>1.1163108472696044</v>
      </c>
      <c r="W193" s="42">
        <f t="shared" si="105"/>
        <v>1.0998853273441289</v>
      </c>
      <c r="X193" s="42">
        <f t="shared" si="106"/>
        <v>1.6425519925475474E-2</v>
      </c>
      <c r="Y193" s="42">
        <f t="shared" si="89"/>
        <v>5.8496579346112992E-3</v>
      </c>
      <c r="Z193" s="10">
        <f t="shared" si="107"/>
        <v>20.948455415104554</v>
      </c>
      <c r="AA193">
        <f t="shared" si="84"/>
        <v>6659767.7593392218</v>
      </c>
      <c r="AB193" s="10">
        <f t="shared" si="85"/>
        <v>6.6597677593392222</v>
      </c>
      <c r="AC193" s="10">
        <f t="shared" si="86"/>
        <v>6.5587677593392222</v>
      </c>
      <c r="AD193" s="3">
        <f t="shared" si="87"/>
        <v>951.23535305862538</v>
      </c>
      <c r="AI193" s="94">
        <f t="shared" si="88"/>
        <v>1.0998853273441289</v>
      </c>
    </row>
    <row r="194" spans="2:35">
      <c r="B194" s="39">
        <f t="shared" si="90"/>
        <v>166</v>
      </c>
      <c r="C194" s="42">
        <f t="shared" si="91"/>
        <v>3.124940047961287</v>
      </c>
      <c r="D194" s="10">
        <f t="shared" si="92"/>
        <v>12.575059952038663</v>
      </c>
      <c r="E194" s="40">
        <f t="shared" si="93"/>
        <v>22.449880095922676</v>
      </c>
      <c r="F194" s="40">
        <f t="shared" si="94"/>
        <v>47.6</v>
      </c>
      <c r="G194" s="3">
        <f t="shared" si="95"/>
        <v>393.75059952038544</v>
      </c>
      <c r="H194" s="3">
        <f t="shared" si="96"/>
        <v>147.82900988183601</v>
      </c>
      <c r="I194">
        <f t="shared" si="78"/>
        <v>1.4782900988183603E-4</v>
      </c>
      <c r="J194" s="4">
        <f t="shared" si="97"/>
        <v>425.87203528468149</v>
      </c>
      <c r="K194" s="40">
        <f t="shared" si="98"/>
        <v>2.8808421001066926</v>
      </c>
      <c r="L194" s="40">
        <f t="shared" si="79"/>
        <v>3.1191578998933074</v>
      </c>
      <c r="M194" s="10">
        <f t="shared" si="99"/>
        <v>6.6597677593392222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15.123889489985649</v>
      </c>
      <c r="Q194" s="42">
        <f t="shared" si="101"/>
        <v>0.21559455391230181</v>
      </c>
      <c r="R194" s="4">
        <f t="shared" si="102"/>
        <v>544826.92948838603</v>
      </c>
      <c r="S194">
        <f t="shared" si="82"/>
        <v>5.4482692948838599E-4</v>
      </c>
      <c r="T194" s="41">
        <f t="shared" si="83"/>
        <v>2.8002360578025518E-4</v>
      </c>
      <c r="U194" s="42">
        <f t="shared" si="103"/>
        <v>0.96742738561534758</v>
      </c>
      <c r="V194" s="42">
        <f t="shared" si="104"/>
        <v>1.1170940597556216</v>
      </c>
      <c r="W194" s="42">
        <f t="shared" si="105"/>
        <v>1.100650143854516</v>
      </c>
      <c r="X194" s="42">
        <f t="shared" si="106"/>
        <v>1.644391590110561E-2</v>
      </c>
      <c r="Y194" s="42">
        <f t="shared" si="89"/>
        <v>5.8701259320267114E-3</v>
      </c>
      <c r="Z194" s="10">
        <f t="shared" si="107"/>
        <v>20.962968160024392</v>
      </c>
      <c r="AA194">
        <f t="shared" si="84"/>
        <v>6664311.5656291638</v>
      </c>
      <c r="AB194" s="10">
        <f t="shared" si="85"/>
        <v>6.6643115656291636</v>
      </c>
      <c r="AC194" s="10">
        <f t="shared" si="86"/>
        <v>6.5633115656291636</v>
      </c>
      <c r="AD194" s="3">
        <f t="shared" si="87"/>
        <v>951.894353245709</v>
      </c>
      <c r="AI194" s="94">
        <f t="shared" si="88"/>
        <v>1.100650143854516</v>
      </c>
    </row>
    <row r="195" spans="2:35">
      <c r="B195" s="39">
        <f t="shared" si="90"/>
        <v>167</v>
      </c>
      <c r="C195" s="42">
        <f t="shared" si="91"/>
        <v>3.1437649880092464</v>
      </c>
      <c r="D195" s="10">
        <f t="shared" si="92"/>
        <v>12.556235011990703</v>
      </c>
      <c r="E195" s="40">
        <f t="shared" si="93"/>
        <v>22.487529976018596</v>
      </c>
      <c r="F195" s="40">
        <f t="shared" si="94"/>
        <v>47.6</v>
      </c>
      <c r="G195" s="3">
        <f t="shared" si="95"/>
        <v>393.56235011990583</v>
      </c>
      <c r="H195" s="3">
        <f t="shared" si="96"/>
        <v>147.82900988183601</v>
      </c>
      <c r="I195">
        <f t="shared" si="78"/>
        <v>1.4782900988183603E-4</v>
      </c>
      <c r="J195" s="4">
        <f t="shared" si="97"/>
        <v>427.20084109190407</v>
      </c>
      <c r="K195" s="40">
        <f t="shared" si="98"/>
        <v>2.889830902834146</v>
      </c>
      <c r="L195" s="40">
        <f t="shared" si="79"/>
        <v>3.110169097165854</v>
      </c>
      <c r="M195" s="10">
        <f t="shared" si="99"/>
        <v>6.6643115656291636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15.127180385060647</v>
      </c>
      <c r="Q195" s="42">
        <f t="shared" si="101"/>
        <v>0.21683899865142522</v>
      </c>
      <c r="R195" s="4">
        <f t="shared" si="102"/>
        <v>544043.48361761833</v>
      </c>
      <c r="S195">
        <f t="shared" si="82"/>
        <v>5.4404348361761831E-4</v>
      </c>
      <c r="T195" s="41">
        <f t="shared" si="83"/>
        <v>2.8080705165102287E-4</v>
      </c>
      <c r="U195" s="42">
        <f t="shared" si="103"/>
        <v>0.96603625212046018</v>
      </c>
      <c r="V195" s="42">
        <f t="shared" si="104"/>
        <v>1.1178748651123815</v>
      </c>
      <c r="W195" s="42">
        <f t="shared" si="105"/>
        <v>1.1014126561480104</v>
      </c>
      <c r="X195" s="42">
        <f t="shared" si="106"/>
        <v>1.6462208964371117E-2</v>
      </c>
      <c r="Y195" s="42">
        <f t="shared" si="89"/>
        <v>5.8906122413667729E-3</v>
      </c>
      <c r="Z195" s="10">
        <f t="shared" si="107"/>
        <v>20.977437022085251</v>
      </c>
      <c r="AA195">
        <f t="shared" si="84"/>
        <v>6668841.6326015806</v>
      </c>
      <c r="AB195" s="10">
        <f t="shared" si="85"/>
        <v>6.6688416326015805</v>
      </c>
      <c r="AC195" s="10">
        <f t="shared" si="86"/>
        <v>6.5678416326015805</v>
      </c>
      <c r="AD195" s="3">
        <f t="shared" si="87"/>
        <v>952.55136078340547</v>
      </c>
      <c r="AI195" s="94">
        <f t="shared" si="88"/>
        <v>1.1014126561480104</v>
      </c>
    </row>
    <row r="196" spans="2:35">
      <c r="B196" s="39">
        <f t="shared" si="90"/>
        <v>168</v>
      </c>
      <c r="C196" s="42">
        <f t="shared" si="91"/>
        <v>3.1625899280572058</v>
      </c>
      <c r="D196" s="10">
        <f t="shared" si="92"/>
        <v>12.537410071942743</v>
      </c>
      <c r="E196" s="40">
        <f t="shared" si="93"/>
        <v>22.525179856114516</v>
      </c>
      <c r="F196" s="40">
        <f t="shared" si="94"/>
        <v>47.6</v>
      </c>
      <c r="G196" s="3">
        <f t="shared" si="95"/>
        <v>393.37410071942622</v>
      </c>
      <c r="H196" s="3">
        <f t="shared" si="96"/>
        <v>147.82900988183601</v>
      </c>
      <c r="I196">
        <f t="shared" si="78"/>
        <v>1.4782900988183603E-4</v>
      </c>
      <c r="J196" s="4">
        <f t="shared" si="97"/>
        <v>428.53187352408077</v>
      </c>
      <c r="K196" s="40">
        <f t="shared" si="98"/>
        <v>2.8988347677267043</v>
      </c>
      <c r="L196" s="40">
        <f t="shared" si="79"/>
        <v>3.1011652322732957</v>
      </c>
      <c r="M196" s="10">
        <f t="shared" si="99"/>
        <v>6.6688416326015805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15.130459808570309</v>
      </c>
      <c r="Q196" s="42">
        <f t="shared" si="101"/>
        <v>0.21808317366567673</v>
      </c>
      <c r="R196" s="4">
        <f t="shared" si="102"/>
        <v>543259.66214405489</v>
      </c>
      <c r="S196">
        <f t="shared" si="82"/>
        <v>5.432596621440549E-4</v>
      </c>
      <c r="T196" s="41">
        <f t="shared" si="83"/>
        <v>2.8159087312458627E-4</v>
      </c>
      <c r="U196" s="42">
        <f t="shared" si="103"/>
        <v>0.96464445168271251</v>
      </c>
      <c r="V196" s="42">
        <f t="shared" si="104"/>
        <v>1.1186532616434022</v>
      </c>
      <c r="W196" s="42">
        <f t="shared" si="105"/>
        <v>1.1021728627977676</v>
      </c>
      <c r="X196" s="42">
        <f t="shared" si="106"/>
        <v>1.648039884563457E-2</v>
      </c>
      <c r="Y196" s="42">
        <f t="shared" si="89"/>
        <v>5.9111167418354109E-3</v>
      </c>
      <c r="Z196" s="10">
        <f t="shared" si="107"/>
        <v>20.991861974234205</v>
      </c>
      <c r="AA196">
        <f t="shared" si="84"/>
        <v>6673357.9517864473</v>
      </c>
      <c r="AB196" s="10">
        <f t="shared" si="85"/>
        <v>6.6733579517864472</v>
      </c>
      <c r="AC196" s="10">
        <f t="shared" si="86"/>
        <v>6.5723579517864472</v>
      </c>
      <c r="AD196" s="3">
        <f t="shared" si="87"/>
        <v>953.20637444328463</v>
      </c>
      <c r="AI196" s="94">
        <f t="shared" si="88"/>
        <v>1.1021728627977676</v>
      </c>
    </row>
    <row r="197" spans="2:35">
      <c r="B197" s="39">
        <f t="shared" si="90"/>
        <v>169</v>
      </c>
      <c r="C197" s="42">
        <f t="shared" si="91"/>
        <v>3.1814148681051653</v>
      </c>
      <c r="D197" s="10">
        <f t="shared" si="92"/>
        <v>12.518585131894783</v>
      </c>
      <c r="E197" s="40">
        <f t="shared" si="93"/>
        <v>22.562829736210436</v>
      </c>
      <c r="F197" s="40">
        <f t="shared" si="94"/>
        <v>47.6</v>
      </c>
      <c r="G197" s="3">
        <f t="shared" si="95"/>
        <v>393.18585131894662</v>
      </c>
      <c r="H197" s="3">
        <f t="shared" si="96"/>
        <v>147.82900988183601</v>
      </c>
      <c r="I197">
        <f t="shared" si="78"/>
        <v>1.4782900988183603E-4</v>
      </c>
      <c r="J197" s="4">
        <f t="shared" si="97"/>
        <v>429.86513258121113</v>
      </c>
      <c r="K197" s="40">
        <f t="shared" si="98"/>
        <v>2.9078536947843641</v>
      </c>
      <c r="L197" s="40">
        <f t="shared" si="79"/>
        <v>3.0921463052156359</v>
      </c>
      <c r="M197" s="10">
        <f t="shared" si="99"/>
        <v>6.6733579517864472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15.133727769928642</v>
      </c>
      <c r="Q197" s="42">
        <f t="shared" si="101"/>
        <v>0.21932708001407594</v>
      </c>
      <c r="R197" s="4">
        <f t="shared" si="102"/>
        <v>542475.46632517828</v>
      </c>
      <c r="S197">
        <f t="shared" si="82"/>
        <v>5.4247546632517829E-4</v>
      </c>
      <c r="T197" s="41">
        <f t="shared" si="83"/>
        <v>2.8237506894346288E-4</v>
      </c>
      <c r="U197" s="42">
        <f t="shared" si="103"/>
        <v>0.96325198653496602</v>
      </c>
      <c r="V197" s="42">
        <f t="shared" si="104"/>
        <v>1.1194292476587617</v>
      </c>
      <c r="W197" s="42">
        <f t="shared" si="105"/>
        <v>1.1029307623824018</v>
      </c>
      <c r="X197" s="42">
        <f t="shared" si="106"/>
        <v>1.6498485276359887E-2</v>
      </c>
      <c r="Y197" s="42">
        <f t="shared" si="89"/>
        <v>5.9316393124096457E-3</v>
      </c>
      <c r="Z197" s="10">
        <f t="shared" si="107"/>
        <v>21.006242989522839</v>
      </c>
      <c r="AA197">
        <f t="shared" si="84"/>
        <v>6677860.5147464657</v>
      </c>
      <c r="AB197" s="10">
        <f t="shared" si="85"/>
        <v>6.6778605147464658</v>
      </c>
      <c r="AC197" s="10">
        <f t="shared" si="86"/>
        <v>6.5768605147464658</v>
      </c>
      <c r="AD197" s="3">
        <f t="shared" si="87"/>
        <v>953.85939300166285</v>
      </c>
      <c r="AI197" s="94">
        <f t="shared" si="88"/>
        <v>1.1029307623824018</v>
      </c>
    </row>
    <row r="198" spans="2:35">
      <c r="B198" s="39">
        <f t="shared" si="90"/>
        <v>170</v>
      </c>
      <c r="C198" s="42">
        <f t="shared" si="91"/>
        <v>3.2002398081531247</v>
      </c>
      <c r="D198" s="10">
        <f t="shared" si="92"/>
        <v>12.499760191846823</v>
      </c>
      <c r="E198" s="40">
        <f t="shared" si="93"/>
        <v>22.600479616306355</v>
      </c>
      <c r="F198" s="40">
        <f t="shared" si="94"/>
        <v>47.6</v>
      </c>
      <c r="G198" s="3">
        <f t="shared" si="95"/>
        <v>392.99760191846701</v>
      </c>
      <c r="H198" s="3">
        <f t="shared" si="96"/>
        <v>147.82900988183601</v>
      </c>
      <c r="I198">
        <f t="shared" si="78"/>
        <v>1.4782900988183603E-4</v>
      </c>
      <c r="J198" s="4">
        <f t="shared" si="97"/>
        <v>431.20061826329538</v>
      </c>
      <c r="K198" s="40">
        <f t="shared" si="98"/>
        <v>2.9168876840071274</v>
      </c>
      <c r="L198" s="40">
        <f t="shared" si="79"/>
        <v>3.0831123159928726</v>
      </c>
      <c r="M198" s="10">
        <f t="shared" si="99"/>
        <v>6.6778605147464658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15.136984278508166</v>
      </c>
      <c r="Q198" s="42">
        <f t="shared" si="101"/>
        <v>0.22057071875357623</v>
      </c>
      <c r="R198" s="4">
        <f t="shared" si="102"/>
        <v>541690.8974184707</v>
      </c>
      <c r="S198">
        <f t="shared" si="82"/>
        <v>5.4169089741847075E-4</v>
      </c>
      <c r="T198" s="41">
        <f t="shared" si="83"/>
        <v>2.8315963785017042E-4</v>
      </c>
      <c r="U198" s="42">
        <f t="shared" si="103"/>
        <v>0.96185885891008172</v>
      </c>
      <c r="V198" s="42">
        <f t="shared" si="104"/>
        <v>1.1202028214753799</v>
      </c>
      <c r="W198" s="42">
        <f t="shared" si="105"/>
        <v>1.1036863534860206</v>
      </c>
      <c r="X198" s="42">
        <f t="shared" si="106"/>
        <v>1.651646798935924E-2</v>
      </c>
      <c r="Y198" s="42">
        <f t="shared" si="89"/>
        <v>5.9521798318409296E-3</v>
      </c>
      <c r="Z198" s="10">
        <f t="shared" si="107"/>
        <v>21.020580041108946</v>
      </c>
      <c r="AA198">
        <f t="shared" si="84"/>
        <v>6682349.3130775904</v>
      </c>
      <c r="AB198" s="10">
        <f t="shared" si="85"/>
        <v>6.6823493130775908</v>
      </c>
      <c r="AC198" s="10">
        <f t="shared" si="86"/>
        <v>6.5813493130775909</v>
      </c>
      <c r="AD198" s="3">
        <f t="shared" si="87"/>
        <v>954.51041523967956</v>
      </c>
      <c r="AI198" s="94">
        <f t="shared" si="88"/>
        <v>1.1036863534860206</v>
      </c>
    </row>
    <row r="199" spans="2:35">
      <c r="B199" s="39">
        <f t="shared" si="90"/>
        <v>171</v>
      </c>
      <c r="C199" s="42">
        <f t="shared" si="91"/>
        <v>3.2190647482010841</v>
      </c>
      <c r="D199" s="10">
        <f t="shared" si="92"/>
        <v>12.480935251798863</v>
      </c>
      <c r="E199" s="40">
        <f t="shared" si="93"/>
        <v>22.638129496402275</v>
      </c>
      <c r="F199" s="40">
        <f t="shared" si="94"/>
        <v>47.6</v>
      </c>
      <c r="G199" s="3">
        <f t="shared" si="95"/>
        <v>392.80935251798741</v>
      </c>
      <c r="H199" s="3">
        <f t="shared" si="96"/>
        <v>147.82900988183601</v>
      </c>
      <c r="I199">
        <f t="shared" si="78"/>
        <v>1.4782900988183603E-4</v>
      </c>
      <c r="J199" s="4">
        <f t="shared" si="97"/>
        <v>432.5383305703333</v>
      </c>
      <c r="K199" s="40">
        <f t="shared" si="98"/>
        <v>2.9259367353949921</v>
      </c>
      <c r="L199" s="40">
        <f t="shared" si="79"/>
        <v>3.0740632646050079</v>
      </c>
      <c r="M199" s="10">
        <f t="shared" si="99"/>
        <v>6.6823493130775908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15.14022934364046</v>
      </c>
      <c r="Q199" s="42">
        <f t="shared" si="101"/>
        <v>0.22181409093907531</v>
      </c>
      <c r="R199" s="4">
        <f t="shared" si="102"/>
        <v>540905.95668141474</v>
      </c>
      <c r="S199">
        <f t="shared" si="82"/>
        <v>5.409059566814147E-4</v>
      </c>
      <c r="T199" s="41">
        <f t="shared" si="83"/>
        <v>2.8394457858722647E-4</v>
      </c>
      <c r="U199" s="42">
        <f t="shared" si="103"/>
        <v>0.96046507104092094</v>
      </c>
      <c r="V199" s="42">
        <f t="shared" si="104"/>
        <v>1.1209739814159683</v>
      </c>
      <c r="W199" s="42">
        <f t="shared" si="105"/>
        <v>1.104439634698311</v>
      </c>
      <c r="X199" s="42">
        <f t="shared" si="106"/>
        <v>1.65343467176573E-2</v>
      </c>
      <c r="Y199" s="42">
        <f t="shared" si="89"/>
        <v>5.972738178655063E-3</v>
      </c>
      <c r="Z199" s="10">
        <f t="shared" si="107"/>
        <v>21.034873102253176</v>
      </c>
      <c r="AA199">
        <f t="shared" si="84"/>
        <v>6686824.3384079756</v>
      </c>
      <c r="AB199" s="10">
        <f t="shared" si="85"/>
        <v>6.686824338407976</v>
      </c>
      <c r="AC199" s="10">
        <f t="shared" si="86"/>
        <v>6.585824338407976</v>
      </c>
      <c r="AD199" s="3">
        <f t="shared" si="87"/>
        <v>955.15943994314364</v>
      </c>
      <c r="AI199" s="94">
        <f t="shared" si="88"/>
        <v>1.104439634698311</v>
      </c>
    </row>
    <row r="200" spans="2:35">
      <c r="B200" s="39">
        <f t="shared" si="90"/>
        <v>172</v>
      </c>
      <c r="C200" s="42">
        <f t="shared" si="91"/>
        <v>3.2378896882490436</v>
      </c>
      <c r="D200" s="10">
        <f t="shared" si="92"/>
        <v>12.462110311750903</v>
      </c>
      <c r="E200" s="40">
        <f t="shared" si="93"/>
        <v>22.675779376498195</v>
      </c>
      <c r="F200" s="40">
        <f t="shared" si="94"/>
        <v>47.6</v>
      </c>
      <c r="G200" s="3">
        <f t="shared" si="95"/>
        <v>392.6211031175078</v>
      </c>
      <c r="H200" s="3">
        <f t="shared" si="96"/>
        <v>147.82900988183601</v>
      </c>
      <c r="I200">
        <f t="shared" si="78"/>
        <v>1.4782900988183603E-4</v>
      </c>
      <c r="J200" s="4">
        <f t="shared" si="97"/>
        <v>433.87826950232511</v>
      </c>
      <c r="K200" s="40">
        <f t="shared" si="98"/>
        <v>2.9350008489479604</v>
      </c>
      <c r="L200" s="40">
        <f t="shared" si="79"/>
        <v>3.0649991510520396</v>
      </c>
      <c r="M200" s="10">
        <f t="shared" si="99"/>
        <v>6.686824338407976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15.143462974615566</v>
      </c>
      <c r="Q200" s="42">
        <f t="shared" si="101"/>
        <v>0.22305719762342585</v>
      </c>
      <c r="R200" s="4">
        <f t="shared" si="102"/>
        <v>540120.64537149284</v>
      </c>
      <c r="S200">
        <f t="shared" si="82"/>
        <v>5.4012064537149285E-4</v>
      </c>
      <c r="T200" s="41">
        <f t="shared" si="83"/>
        <v>2.8472988989714833E-4</v>
      </c>
      <c r="U200" s="42">
        <f t="shared" si="103"/>
        <v>0.95907062516034502</v>
      </c>
      <c r="V200" s="42">
        <f t="shared" si="104"/>
        <v>1.1217427258099222</v>
      </c>
      <c r="W200" s="42">
        <f t="shared" si="105"/>
        <v>1.1051906046143638</v>
      </c>
      <c r="X200" s="42">
        <f t="shared" si="106"/>
        <v>1.6552121195558378E-2</v>
      </c>
      <c r="Y200" s="42">
        <f t="shared" si="89"/>
        <v>5.9933142311534415E-3</v>
      </c>
      <c r="Z200" s="10">
        <f t="shared" si="107"/>
        <v>21.049122146320425</v>
      </c>
      <c r="AA200">
        <f t="shared" si="84"/>
        <v>6691285.5823984165</v>
      </c>
      <c r="AB200" s="10">
        <f t="shared" si="85"/>
        <v>6.6912855823984163</v>
      </c>
      <c r="AC200" s="10">
        <f t="shared" si="86"/>
        <v>6.5902855823984163</v>
      </c>
      <c r="AD200" s="3">
        <f t="shared" si="87"/>
        <v>955.80646590259846</v>
      </c>
      <c r="AI200" s="94">
        <f t="shared" si="88"/>
        <v>1.1051906046143638</v>
      </c>
    </row>
    <row r="201" spans="2:35">
      <c r="B201" s="39">
        <f t="shared" si="90"/>
        <v>173</v>
      </c>
      <c r="C201" s="42">
        <f t="shared" si="91"/>
        <v>3.256714628297003</v>
      </c>
      <c r="D201" s="10">
        <f t="shared" si="92"/>
        <v>12.443285371702943</v>
      </c>
      <c r="E201" s="40">
        <f t="shared" si="93"/>
        <v>22.713429256594114</v>
      </c>
      <c r="F201" s="40">
        <f t="shared" si="94"/>
        <v>47.6</v>
      </c>
      <c r="G201" s="3">
        <f t="shared" si="95"/>
        <v>392.43285371702819</v>
      </c>
      <c r="H201" s="3">
        <f t="shared" si="96"/>
        <v>147.82900988183601</v>
      </c>
      <c r="I201">
        <f t="shared" si="78"/>
        <v>1.4782900988183603E-4</v>
      </c>
      <c r="J201" s="4">
        <f t="shared" si="97"/>
        <v>435.22043505927059</v>
      </c>
      <c r="K201" s="40">
        <f t="shared" si="98"/>
        <v>2.9440800246660301</v>
      </c>
      <c r="L201" s="40">
        <f t="shared" si="79"/>
        <v>3.0559199753339699</v>
      </c>
      <c r="M201" s="10">
        <f t="shared" si="99"/>
        <v>6.6912855823984163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15.146685180682477</v>
      </c>
      <c r="Q201" s="42">
        <f t="shared" si="101"/>
        <v>0.22430003985744601</v>
      </c>
      <c r="R201" s="4">
        <f t="shared" si="102"/>
        <v>539334.96474618744</v>
      </c>
      <c r="S201">
        <f t="shared" si="82"/>
        <v>5.3933496474618749E-4</v>
      </c>
      <c r="T201" s="41">
        <f t="shared" si="83"/>
        <v>2.8551557052245368E-4</v>
      </c>
      <c r="U201" s="42">
        <f t="shared" si="103"/>
        <v>0.9576755235012151</v>
      </c>
      <c r="V201" s="42">
        <f t="shared" si="104"/>
        <v>1.1225090529932049</v>
      </c>
      <c r="W201" s="42">
        <f t="shared" si="105"/>
        <v>1.1059392618347474</v>
      </c>
      <c r="X201" s="42">
        <f t="shared" si="106"/>
        <v>1.656979115845747E-2</v>
      </c>
      <c r="Y201" s="42">
        <f t="shared" si="89"/>
        <v>6.0139078674140665E-3</v>
      </c>
      <c r="Z201" s="10">
        <f t="shared" si="107"/>
        <v>21.06332714678031</v>
      </c>
      <c r="AA201">
        <f t="shared" si="84"/>
        <v>6695733.0367424982</v>
      </c>
      <c r="AB201" s="10">
        <f t="shared" si="85"/>
        <v>6.6957330367424985</v>
      </c>
      <c r="AC201" s="10">
        <f t="shared" si="86"/>
        <v>6.5947330367424986</v>
      </c>
      <c r="AD201" s="3">
        <f t="shared" si="87"/>
        <v>956.45149191334269</v>
      </c>
      <c r="AI201" s="94">
        <f t="shared" si="88"/>
        <v>1.1059392618347474</v>
      </c>
    </row>
    <row r="202" spans="2:35">
      <c r="B202" s="39">
        <f t="shared" si="90"/>
        <v>174</v>
      </c>
      <c r="C202" s="42">
        <f t="shared" si="91"/>
        <v>3.2755395683449624</v>
      </c>
      <c r="D202" s="10">
        <f t="shared" si="92"/>
        <v>12.424460431654984</v>
      </c>
      <c r="E202" s="40">
        <f t="shared" si="93"/>
        <v>22.751079136690034</v>
      </c>
      <c r="F202" s="40">
        <f t="shared" si="94"/>
        <v>47.6</v>
      </c>
      <c r="G202" s="3">
        <f t="shared" si="95"/>
        <v>392.24460431654859</v>
      </c>
      <c r="H202" s="3">
        <f t="shared" si="96"/>
        <v>147.82900988183601</v>
      </c>
      <c r="I202">
        <f t="shared" si="78"/>
        <v>1.4782900988183603E-4</v>
      </c>
      <c r="J202" s="4">
        <f t="shared" si="97"/>
        <v>436.56482724116995</v>
      </c>
      <c r="K202" s="40">
        <f t="shared" si="98"/>
        <v>2.953174262549203</v>
      </c>
      <c r="L202" s="40">
        <f t="shared" si="79"/>
        <v>3.046825737450797</v>
      </c>
      <c r="M202" s="10">
        <f t="shared" si="99"/>
        <v>6.6957330367424985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15.149895971049411</v>
      </c>
      <c r="Q202" s="42">
        <f t="shared" si="101"/>
        <v>0.22554261868992995</v>
      </c>
      <c r="R202" s="4">
        <f t="shared" si="102"/>
        <v>538548.91606298101</v>
      </c>
      <c r="S202">
        <f t="shared" si="82"/>
        <v>5.3854891606298103E-4</v>
      </c>
      <c r="T202" s="41">
        <f t="shared" si="83"/>
        <v>2.8630161920566014E-4</v>
      </c>
      <c r="U202" s="42">
        <f t="shared" si="103"/>
        <v>0.95627976829639283</v>
      </c>
      <c r="V202" s="42">
        <f t="shared" si="104"/>
        <v>1.1232729613075167</v>
      </c>
      <c r="W202" s="42">
        <f t="shared" si="105"/>
        <v>1.1066856049655329</v>
      </c>
      <c r="X202" s="42">
        <f t="shared" si="106"/>
        <v>1.6587356341983828E-2</v>
      </c>
      <c r="Y202" s="42">
        <f t="shared" si="89"/>
        <v>6.0345189652914839E-3</v>
      </c>
      <c r="Z202" s="10">
        <f t="shared" si="107"/>
        <v>21.077488077203938</v>
      </c>
      <c r="AA202">
        <f t="shared" si="84"/>
        <v>6700166.6931655761</v>
      </c>
      <c r="AB202" s="10">
        <f t="shared" si="85"/>
        <v>6.7001666931655759</v>
      </c>
      <c r="AC202" s="10">
        <f t="shared" si="86"/>
        <v>6.5991666931655759</v>
      </c>
      <c r="AD202" s="3">
        <f t="shared" si="87"/>
        <v>957.09451677528295</v>
      </c>
      <c r="AI202" s="94">
        <f t="shared" si="88"/>
        <v>1.1066856049655329</v>
      </c>
    </row>
    <row r="203" spans="2:35">
      <c r="B203" s="39">
        <f t="shared" si="90"/>
        <v>175</v>
      </c>
      <c r="C203" s="42">
        <f t="shared" si="91"/>
        <v>3.2943645083929218</v>
      </c>
      <c r="D203" s="10">
        <f t="shared" si="92"/>
        <v>12.405635491607024</v>
      </c>
      <c r="E203" s="40">
        <f t="shared" si="93"/>
        <v>22.788729016785954</v>
      </c>
      <c r="F203" s="40">
        <f t="shared" si="94"/>
        <v>47.6</v>
      </c>
      <c r="G203" s="3">
        <f t="shared" si="95"/>
        <v>392.05635491606898</v>
      </c>
      <c r="H203" s="3">
        <f t="shared" si="96"/>
        <v>147.82900988183601</v>
      </c>
      <c r="I203">
        <f t="shared" si="78"/>
        <v>1.4782900988183603E-4</v>
      </c>
      <c r="J203" s="4">
        <f t="shared" si="97"/>
        <v>437.91144604802321</v>
      </c>
      <c r="K203" s="40">
        <f t="shared" si="98"/>
        <v>2.9622835625974795</v>
      </c>
      <c r="L203" s="40">
        <f t="shared" si="79"/>
        <v>3.0377164374025205</v>
      </c>
      <c r="M203" s="10">
        <f t="shared" si="99"/>
        <v>6.7001666931655759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15.153095354883234</v>
      </c>
      <c r="Q203" s="42">
        <f t="shared" si="101"/>
        <v>0.22678493516765824</v>
      </c>
      <c r="R203" s="4">
        <f t="shared" si="102"/>
        <v>537762.50057935575</v>
      </c>
      <c r="S203">
        <f t="shared" si="82"/>
        <v>5.3776250057935575E-4</v>
      </c>
      <c r="T203" s="41">
        <f t="shared" si="83"/>
        <v>2.8708803468928542E-4</v>
      </c>
      <c r="U203" s="42">
        <f t="shared" si="103"/>
        <v>0.95488336177873878</v>
      </c>
      <c r="V203" s="42">
        <f t="shared" si="104"/>
        <v>1.1240344491023113</v>
      </c>
      <c r="W203" s="42">
        <f t="shared" si="105"/>
        <v>1.1074296326181228</v>
      </c>
      <c r="X203" s="42">
        <f t="shared" si="106"/>
        <v>1.6604816484188545E-2</v>
      </c>
      <c r="Y203" s="42">
        <f t="shared" si="89"/>
        <v>6.0551474024194462E-3</v>
      </c>
      <c r="Z203" s="10">
        <f t="shared" si="107"/>
        <v>21.091604911270213</v>
      </c>
      <c r="AA203">
        <f t="shared" si="84"/>
        <v>6704586.5434267586</v>
      </c>
      <c r="AB203" s="10">
        <f t="shared" si="85"/>
        <v>6.7045865434267586</v>
      </c>
      <c r="AC203" s="10">
        <f t="shared" si="86"/>
        <v>6.6035865434267587</v>
      </c>
      <c r="AD203" s="3">
        <f t="shared" si="87"/>
        <v>957.735539293221</v>
      </c>
      <c r="AI203" s="94">
        <f t="shared" si="88"/>
        <v>1.1074296326181228</v>
      </c>
    </row>
    <row r="204" spans="2:35">
      <c r="B204" s="39">
        <f t="shared" si="90"/>
        <v>176</v>
      </c>
      <c r="C204" s="42">
        <f t="shared" si="91"/>
        <v>3.3131894484408813</v>
      </c>
      <c r="D204" s="10">
        <f t="shared" si="92"/>
        <v>12.386810551559064</v>
      </c>
      <c r="E204" s="40">
        <f t="shared" si="93"/>
        <v>22.826378896881874</v>
      </c>
      <c r="F204" s="40">
        <f t="shared" si="94"/>
        <v>47.6</v>
      </c>
      <c r="G204" s="3">
        <f t="shared" si="95"/>
        <v>391.86810551558938</v>
      </c>
      <c r="H204" s="3">
        <f t="shared" si="96"/>
        <v>147.82900988183601</v>
      </c>
      <c r="I204">
        <f t="shared" si="78"/>
        <v>1.4782900988183603E-4</v>
      </c>
      <c r="J204" s="4">
        <f t="shared" si="97"/>
        <v>439.26029147983036</v>
      </c>
      <c r="K204" s="40">
        <f t="shared" si="98"/>
        <v>2.9714079248108591</v>
      </c>
      <c r="L204" s="40">
        <f t="shared" si="79"/>
        <v>3.0285920751891409</v>
      </c>
      <c r="M204" s="10">
        <f t="shared" si="99"/>
        <v>6.7045865434267586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15.156283341311061</v>
      </c>
      <c r="Q204" s="42">
        <f t="shared" si="101"/>
        <v>0.2280269903354083</v>
      </c>
      <c r="R204" s="4">
        <f t="shared" si="102"/>
        <v>536975.71955279435</v>
      </c>
      <c r="S204">
        <f t="shared" si="82"/>
        <v>5.3697571955279438E-4</v>
      </c>
      <c r="T204" s="41">
        <f t="shared" si="83"/>
        <v>2.8787481571584679E-4</v>
      </c>
      <c r="U204" s="42">
        <f t="shared" si="103"/>
        <v>0.95348630618111485</v>
      </c>
      <c r="V204" s="42">
        <f t="shared" si="104"/>
        <v>1.1247935147314378</v>
      </c>
      <c r="W204" s="42">
        <f t="shared" si="105"/>
        <v>1.1081713434095835</v>
      </c>
      <c r="X204" s="42">
        <f t="shared" si="106"/>
        <v>1.6622171321854395E-2</v>
      </c>
      <c r="Y204" s="42">
        <f t="shared" si="89"/>
        <v>6.0757930562089823E-3</v>
      </c>
      <c r="Z204" s="10">
        <f t="shared" si="107"/>
        <v>21.105677622756094</v>
      </c>
      <c r="AA204">
        <f t="shared" si="84"/>
        <v>6708992.5793158542</v>
      </c>
      <c r="AB204" s="10">
        <f t="shared" si="85"/>
        <v>6.7089925793158542</v>
      </c>
      <c r="AC204" s="10">
        <f t="shared" si="86"/>
        <v>6.6079925793158543</v>
      </c>
      <c r="AD204" s="3">
        <f t="shared" si="87"/>
        <v>958.37455827641111</v>
      </c>
      <c r="AI204" s="94">
        <f t="shared" si="88"/>
        <v>1.1081713434095835</v>
      </c>
    </row>
    <row r="205" spans="2:35">
      <c r="B205" s="39">
        <f t="shared" si="90"/>
        <v>177</v>
      </c>
      <c r="C205" s="42">
        <f t="shared" si="91"/>
        <v>3.3320143884888407</v>
      </c>
      <c r="D205" s="10">
        <f t="shared" si="92"/>
        <v>12.367985611511104</v>
      </c>
      <c r="E205" s="40">
        <f t="shared" si="93"/>
        <v>22.864028776977793</v>
      </c>
      <c r="F205" s="40">
        <f t="shared" si="94"/>
        <v>47.6</v>
      </c>
      <c r="G205" s="3">
        <f t="shared" si="95"/>
        <v>391.67985611510977</v>
      </c>
      <c r="H205" s="3">
        <f t="shared" si="96"/>
        <v>147.82900988183601</v>
      </c>
      <c r="I205">
        <f t="shared" si="78"/>
        <v>1.4782900988183603E-4</v>
      </c>
      <c r="J205" s="4">
        <f t="shared" si="97"/>
        <v>440.61136353659094</v>
      </c>
      <c r="K205" s="40">
        <f t="shared" si="98"/>
        <v>2.9805473491893393</v>
      </c>
      <c r="L205" s="40">
        <f t="shared" si="79"/>
        <v>3.0194526508106607</v>
      </c>
      <c r="M205" s="10">
        <f t="shared" si="99"/>
        <v>6.7089925793158542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15.159459939418214</v>
      </c>
      <c r="Q205" s="42">
        <f t="shared" si="101"/>
        <v>0.22926878523596478</v>
      </c>
      <c r="R205" s="4">
        <f t="shared" si="102"/>
        <v>536188.57424077927</v>
      </c>
      <c r="S205">
        <f t="shared" si="82"/>
        <v>5.3618857424077922E-4</v>
      </c>
      <c r="T205" s="41">
        <f t="shared" si="83"/>
        <v>2.8866196102786195E-4</v>
      </c>
      <c r="U205" s="42">
        <f t="shared" si="103"/>
        <v>0.95208860373638204</v>
      </c>
      <c r="V205" s="42">
        <f t="shared" si="104"/>
        <v>1.1255501565568191</v>
      </c>
      <c r="W205" s="42">
        <f t="shared" si="105"/>
        <v>1.1089107359621335</v>
      </c>
      <c r="X205" s="42">
        <f t="shared" si="106"/>
        <v>1.6639420594685594E-2</v>
      </c>
      <c r="Y205" s="42">
        <f t="shared" si="89"/>
        <v>6.0964558038516777E-3</v>
      </c>
      <c r="Z205" s="10">
        <f t="shared" si="107"/>
        <v>21.11970618554497</v>
      </c>
      <c r="AA205">
        <f t="shared" si="84"/>
        <v>6713384.7926559942</v>
      </c>
      <c r="AB205" s="10">
        <f t="shared" si="85"/>
        <v>6.7133847926559937</v>
      </c>
      <c r="AC205" s="10">
        <f t="shared" si="86"/>
        <v>6.6123847926559938</v>
      </c>
      <c r="AD205" s="3">
        <f t="shared" si="87"/>
        <v>959.01157253894041</v>
      </c>
      <c r="AI205" s="94">
        <f t="shared" si="88"/>
        <v>1.1089107359621335</v>
      </c>
    </row>
    <row r="206" spans="2:35">
      <c r="B206" s="39">
        <f t="shared" si="90"/>
        <v>178</v>
      </c>
      <c r="C206" s="42">
        <f t="shared" si="91"/>
        <v>3.3508393285368001</v>
      </c>
      <c r="D206" s="10">
        <f t="shared" si="92"/>
        <v>12.349160671463144</v>
      </c>
      <c r="E206" s="40">
        <f t="shared" si="93"/>
        <v>22.901678657073713</v>
      </c>
      <c r="F206" s="40">
        <f t="shared" si="94"/>
        <v>47.6</v>
      </c>
      <c r="G206" s="3">
        <f t="shared" si="95"/>
        <v>391.49160671463017</v>
      </c>
      <c r="H206" s="3">
        <f t="shared" si="96"/>
        <v>147.82900988183601</v>
      </c>
      <c r="I206">
        <f t="shared" si="78"/>
        <v>1.4782900988183603E-4</v>
      </c>
      <c r="J206" s="4">
        <f t="shared" si="97"/>
        <v>441.96466221830542</v>
      </c>
      <c r="K206" s="40">
        <f t="shared" si="98"/>
        <v>2.9897018357329221</v>
      </c>
      <c r="L206" s="40">
        <f t="shared" si="79"/>
        <v>3.0102981642670779</v>
      </c>
      <c r="M206" s="10">
        <f t="shared" si="99"/>
        <v>6.7133847926559937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15.162625158250279</v>
      </c>
      <c r="Q206" s="42">
        <f t="shared" si="101"/>
        <v>0.2305103209101298</v>
      </c>
      <c r="R206" s="4">
        <f t="shared" si="102"/>
        <v>535401.06590079283</v>
      </c>
      <c r="S206">
        <f t="shared" si="82"/>
        <v>5.3540106590079287E-4</v>
      </c>
      <c r="T206" s="41">
        <f t="shared" si="83"/>
        <v>2.894494693678483E-4</v>
      </c>
      <c r="U206" s="42">
        <f t="shared" si="103"/>
        <v>0.95069025667740181</v>
      </c>
      <c r="V206" s="42">
        <f t="shared" si="104"/>
        <v>1.1263043729457682</v>
      </c>
      <c r="W206" s="42">
        <f t="shared" si="105"/>
        <v>1.1096478089035835</v>
      </c>
      <c r="X206" s="42">
        <f t="shared" si="106"/>
        <v>1.6656564042184741E-2</v>
      </c>
      <c r="Y206" s="42">
        <f t="shared" si="89"/>
        <v>6.117135522319064E-3</v>
      </c>
      <c r="Z206" s="10">
        <f t="shared" si="107"/>
        <v>21.133690573621582</v>
      </c>
      <c r="AA206">
        <f t="shared" si="84"/>
        <v>6717763.1753020408</v>
      </c>
      <c r="AB206" s="10">
        <f t="shared" si="85"/>
        <v>6.717763175302041</v>
      </c>
      <c r="AC206" s="10">
        <f t="shared" si="86"/>
        <v>6.6167631753020411</v>
      </c>
      <c r="AD206" s="3">
        <f t="shared" si="87"/>
        <v>959.6465808994983</v>
      </c>
      <c r="AI206" s="94">
        <f t="shared" si="88"/>
        <v>1.1096478089035835</v>
      </c>
    </row>
    <row r="207" spans="2:35">
      <c r="B207" s="39">
        <f t="shared" si="90"/>
        <v>179</v>
      </c>
      <c r="C207" s="42">
        <f t="shared" si="91"/>
        <v>3.3696642685847595</v>
      </c>
      <c r="D207" s="10">
        <f t="shared" si="92"/>
        <v>12.330335731415184</v>
      </c>
      <c r="E207" s="40">
        <f t="shared" si="93"/>
        <v>22.939328537169633</v>
      </c>
      <c r="F207" s="40">
        <f t="shared" si="94"/>
        <v>47.6</v>
      </c>
      <c r="G207" s="3">
        <f t="shared" si="95"/>
        <v>391.30335731415056</v>
      </c>
      <c r="H207" s="3">
        <f t="shared" si="96"/>
        <v>147.82900988183601</v>
      </c>
      <c r="I207">
        <f t="shared" si="78"/>
        <v>1.4782900988183603E-4</v>
      </c>
      <c r="J207" s="4">
        <f t="shared" si="97"/>
        <v>443.32018752497402</v>
      </c>
      <c r="K207" s="40">
        <f t="shared" si="98"/>
        <v>2.9988713844416099</v>
      </c>
      <c r="L207" s="40">
        <f t="shared" si="79"/>
        <v>3.0011286155583901</v>
      </c>
      <c r="M207" s="10">
        <f t="shared" si="99"/>
        <v>6.717763175302041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15.165779006812109</v>
      </c>
      <c r="Q207" s="42">
        <f t="shared" si="101"/>
        <v>0.23175159839673329</v>
      </c>
      <c r="R207" s="4">
        <f t="shared" si="102"/>
        <v>534613.19579031738</v>
      </c>
      <c r="S207">
        <f t="shared" si="82"/>
        <v>5.3461319579031742E-4</v>
      </c>
      <c r="T207" s="41">
        <f t="shared" si="83"/>
        <v>2.9023733947832375E-4</v>
      </c>
      <c r="U207" s="42">
        <f t="shared" si="103"/>
        <v>0.94929126723703494</v>
      </c>
      <c r="V207" s="42">
        <f t="shared" si="104"/>
        <v>1.1270561622727291</v>
      </c>
      <c r="W207" s="42">
        <f t="shared" si="105"/>
        <v>1.1103825608670694</v>
      </c>
      <c r="X207" s="42">
        <f t="shared" si="106"/>
        <v>1.6673601405659655E-2</v>
      </c>
      <c r="Y207" s="42">
        <f t="shared" si="89"/>
        <v>6.1378320883645095E-3</v>
      </c>
      <c r="Z207" s="10">
        <f t="shared" si="107"/>
        <v>21.14763076107549</v>
      </c>
      <c r="AA207">
        <f t="shared" si="84"/>
        <v>6722127.7191416742</v>
      </c>
      <c r="AB207" s="10">
        <f t="shared" si="85"/>
        <v>6.7221277191416746</v>
      </c>
      <c r="AC207" s="10">
        <f t="shared" si="86"/>
        <v>6.6211277191416746</v>
      </c>
      <c r="AD207" s="3">
        <f t="shared" si="87"/>
        <v>960.27958218153356</v>
      </c>
      <c r="AI207" s="94">
        <f t="shared" si="88"/>
        <v>1.1103825608670694</v>
      </c>
    </row>
    <row r="208" spans="2:35">
      <c r="B208" s="39">
        <f t="shared" si="90"/>
        <v>180</v>
      </c>
      <c r="C208" s="42">
        <f t="shared" si="91"/>
        <v>3.388489208632719</v>
      </c>
      <c r="D208" s="10">
        <f t="shared" si="92"/>
        <v>12.311510791367224</v>
      </c>
      <c r="E208" s="40">
        <f t="shared" si="93"/>
        <v>22.976978417265553</v>
      </c>
      <c r="F208" s="40">
        <f t="shared" si="94"/>
        <v>47.6</v>
      </c>
      <c r="G208" s="3">
        <f t="shared" si="95"/>
        <v>391.11510791367095</v>
      </c>
      <c r="H208" s="3">
        <f t="shared" si="96"/>
        <v>147.82900988183601</v>
      </c>
      <c r="I208">
        <f t="shared" si="78"/>
        <v>1.4782900988183603E-4</v>
      </c>
      <c r="J208" s="4">
        <f t="shared" si="97"/>
        <v>444.67793945659628</v>
      </c>
      <c r="K208" s="40">
        <f t="shared" si="98"/>
        <v>3.0080559953153996</v>
      </c>
      <c r="L208" s="40">
        <f t="shared" si="79"/>
        <v>2.9919440046846004</v>
      </c>
      <c r="M208" s="10">
        <f t="shared" si="99"/>
        <v>6.7221277191416746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15.168921494068782</v>
      </c>
      <c r="Q208" s="42">
        <f t="shared" si="101"/>
        <v>0.23299261873264315</v>
      </c>
      <c r="R208" s="4">
        <f t="shared" si="102"/>
        <v>533824.96516683558</v>
      </c>
      <c r="S208">
        <f t="shared" si="82"/>
        <v>5.3382496516683558E-4</v>
      </c>
      <c r="T208" s="41">
        <f t="shared" si="83"/>
        <v>2.9102557010180559E-4</v>
      </c>
      <c r="U208" s="42">
        <f t="shared" si="103"/>
        <v>0.94789163764814321</v>
      </c>
      <c r="V208" s="42">
        <f t="shared" si="104"/>
        <v>1.1278055229172179</v>
      </c>
      <c r="W208" s="42">
        <f t="shared" si="105"/>
        <v>1.1111149904912334</v>
      </c>
      <c r="X208" s="42">
        <f t="shared" si="106"/>
        <v>1.6690532425984506E-2</v>
      </c>
      <c r="Y208" s="42">
        <f t="shared" si="89"/>
        <v>6.158545378522319E-3</v>
      </c>
      <c r="Z208" s="10">
        <f t="shared" si="107"/>
        <v>21.161526722095097</v>
      </c>
      <c r="AA208">
        <f t="shared" si="84"/>
        <v>6726478.4160935236</v>
      </c>
      <c r="AB208" s="10">
        <f t="shared" si="85"/>
        <v>6.7264784160935234</v>
      </c>
      <c r="AC208" s="10">
        <f t="shared" si="86"/>
        <v>6.6254784160935234</v>
      </c>
      <c r="AD208" s="3">
        <f t="shared" si="87"/>
        <v>960.91057521298387</v>
      </c>
      <c r="AI208" s="94">
        <f t="shared" si="88"/>
        <v>1.1111149904912334</v>
      </c>
    </row>
    <row r="209" spans="2:35">
      <c r="B209" s="39">
        <f t="shared" si="90"/>
        <v>181</v>
      </c>
      <c r="C209" s="42">
        <f t="shared" si="91"/>
        <v>3.4073141486806784</v>
      </c>
      <c r="D209" s="10">
        <f t="shared" si="92"/>
        <v>12.292685851319265</v>
      </c>
      <c r="E209" s="40">
        <f t="shared" si="93"/>
        <v>23.014628297361472</v>
      </c>
      <c r="F209" s="40">
        <f t="shared" si="94"/>
        <v>47.6</v>
      </c>
      <c r="G209" s="3">
        <f t="shared" si="95"/>
        <v>390.92685851319135</v>
      </c>
      <c r="H209" s="3">
        <f t="shared" si="96"/>
        <v>147.82900988183601</v>
      </c>
      <c r="I209">
        <f t="shared" si="78"/>
        <v>1.4782900988183603E-4</v>
      </c>
      <c r="J209" s="4">
        <f t="shared" si="97"/>
        <v>446.0379180131722</v>
      </c>
      <c r="K209" s="40">
        <f t="shared" si="98"/>
        <v>3.017255668354291</v>
      </c>
      <c r="L209" s="40">
        <f t="shared" si="79"/>
        <v>2.982744331645709</v>
      </c>
      <c r="M209" s="10">
        <f t="shared" si="99"/>
        <v>6.7264784160935234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15.172052628944396</v>
      </c>
      <c r="Q209" s="42">
        <f t="shared" si="101"/>
        <v>0.23423338295277554</v>
      </c>
      <c r="R209" s="4">
        <f t="shared" si="102"/>
        <v>533036.37528782978</v>
      </c>
      <c r="S209">
        <f t="shared" si="82"/>
        <v>5.3303637528782975E-4</v>
      </c>
      <c r="T209" s="41">
        <f t="shared" si="83"/>
        <v>2.9181415998081142E-4</v>
      </c>
      <c r="U209" s="42">
        <f t="shared" si="103"/>
        <v>0.94649137014358786</v>
      </c>
      <c r="V209" s="42">
        <f t="shared" si="104"/>
        <v>1.1285524532662166</v>
      </c>
      <c r="W209" s="42">
        <f t="shared" si="105"/>
        <v>1.1118450964199122</v>
      </c>
      <c r="X209" s="42">
        <f t="shared" si="106"/>
        <v>1.6707356846304311E-2</v>
      </c>
      <c r="Y209" s="42">
        <f t="shared" si="89"/>
        <v>6.1792752691101974E-3</v>
      </c>
      <c r="Z209" s="10">
        <f t="shared" si="107"/>
        <v>21.175378430973065</v>
      </c>
      <c r="AA209">
        <f t="shared" si="84"/>
        <v>6730815.2581088571</v>
      </c>
      <c r="AB209" s="10">
        <f t="shared" si="85"/>
        <v>6.7308152581088567</v>
      </c>
      <c r="AC209" s="10">
        <f t="shared" si="86"/>
        <v>6.6298152581088567</v>
      </c>
      <c r="AD209" s="3">
        <f t="shared" si="87"/>
        <v>961.53955882652019</v>
      </c>
      <c r="AI209" s="94">
        <f t="shared" si="88"/>
        <v>1.1118450964199122</v>
      </c>
    </row>
    <row r="210" spans="2:35">
      <c r="B210" s="39">
        <f t="shared" si="90"/>
        <v>182</v>
      </c>
      <c r="C210" s="42">
        <f t="shared" si="91"/>
        <v>3.4261390887286378</v>
      </c>
      <c r="D210" s="10">
        <f t="shared" si="92"/>
        <v>12.273860911271305</v>
      </c>
      <c r="E210" s="40">
        <f t="shared" si="93"/>
        <v>23.052278177457392</v>
      </c>
      <c r="F210" s="40">
        <f t="shared" si="94"/>
        <v>47.6</v>
      </c>
      <c r="G210" s="3">
        <f t="shared" si="95"/>
        <v>390.73860911271174</v>
      </c>
      <c r="H210" s="3">
        <f t="shared" si="96"/>
        <v>147.82900988183601</v>
      </c>
      <c r="I210">
        <f t="shared" si="78"/>
        <v>1.4782900988183603E-4</v>
      </c>
      <c r="J210" s="4">
        <f t="shared" si="97"/>
        <v>447.40012319470202</v>
      </c>
      <c r="K210" s="40">
        <f t="shared" si="98"/>
        <v>3.0264704035582857</v>
      </c>
      <c r="L210" s="40">
        <f t="shared" si="79"/>
        <v>2.9735295964417143</v>
      </c>
      <c r="M210" s="10">
        <f t="shared" si="99"/>
        <v>6.7308152581088567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15.175172420323474</v>
      </c>
      <c r="Q210" s="42">
        <f t="shared" si="101"/>
        <v>0.23547389209010489</v>
      </c>
      <c r="R210" s="4">
        <f t="shared" si="102"/>
        <v>532247.42741078231</v>
      </c>
      <c r="S210">
        <f t="shared" si="82"/>
        <v>5.3224742741078235E-4</v>
      </c>
      <c r="T210" s="41">
        <f t="shared" si="83"/>
        <v>2.9260310785785882E-4</v>
      </c>
      <c r="U210" s="42">
        <f t="shared" si="103"/>
        <v>0.94509046695622978</v>
      </c>
      <c r="V210" s="42">
        <f t="shared" si="104"/>
        <v>1.1292969517129452</v>
      </c>
      <c r="W210" s="42">
        <f t="shared" si="105"/>
        <v>1.1125728773024193</v>
      </c>
      <c r="X210" s="42">
        <f t="shared" si="106"/>
        <v>1.6724074410525924E-2</v>
      </c>
      <c r="Y210" s="42">
        <f t="shared" si="89"/>
        <v>6.200021636229831E-3</v>
      </c>
      <c r="Z210" s="10">
        <f t="shared" si="107"/>
        <v>21.189185862105358</v>
      </c>
      <c r="AA210">
        <f t="shared" si="84"/>
        <v>6735138.2371712876</v>
      </c>
      <c r="AB210" s="10">
        <f t="shared" si="85"/>
        <v>6.735138237171288</v>
      </c>
      <c r="AC210" s="10">
        <f t="shared" si="86"/>
        <v>6.634138237171288</v>
      </c>
      <c r="AD210" s="3">
        <f t="shared" si="87"/>
        <v>962.16653185950508</v>
      </c>
      <c r="AI210" s="94">
        <f t="shared" si="88"/>
        <v>1.1125728773024193</v>
      </c>
    </row>
    <row r="211" spans="2:35">
      <c r="B211" s="39">
        <f t="shared" si="90"/>
        <v>183</v>
      </c>
      <c r="C211" s="42">
        <f t="shared" si="91"/>
        <v>3.4449640287765972</v>
      </c>
      <c r="D211" s="10">
        <f t="shared" si="92"/>
        <v>12.255035971223345</v>
      </c>
      <c r="E211" s="40">
        <f t="shared" si="93"/>
        <v>23.089928057553312</v>
      </c>
      <c r="F211" s="40">
        <f t="shared" si="94"/>
        <v>47.6</v>
      </c>
      <c r="G211" s="3">
        <f t="shared" si="95"/>
        <v>390.55035971223214</v>
      </c>
      <c r="H211" s="3">
        <f t="shared" si="96"/>
        <v>147.82900988183601</v>
      </c>
      <c r="I211">
        <f t="shared" si="78"/>
        <v>1.4782900988183603E-4</v>
      </c>
      <c r="J211" s="4">
        <f t="shared" si="97"/>
        <v>448.7645550011855</v>
      </c>
      <c r="K211" s="40">
        <f t="shared" si="98"/>
        <v>3.0357002009273817</v>
      </c>
      <c r="L211" s="40">
        <f t="shared" si="79"/>
        <v>2.9642997990726183</v>
      </c>
      <c r="M211" s="10">
        <f t="shared" si="99"/>
        <v>6.735138237171288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15.178280877050872</v>
      </c>
      <c r="Q211" s="42">
        <f t="shared" si="101"/>
        <v>0.23671414717567404</v>
      </c>
      <c r="R211" s="4">
        <f t="shared" si="102"/>
        <v>531458.12279317575</v>
      </c>
      <c r="S211">
        <f t="shared" si="82"/>
        <v>5.3145812279317575E-4</v>
      </c>
      <c r="T211" s="41">
        <f t="shared" si="83"/>
        <v>2.9339241247546542E-4</v>
      </c>
      <c r="U211" s="42">
        <f t="shared" si="103"/>
        <v>0.94368893031893042</v>
      </c>
      <c r="V211" s="42">
        <f t="shared" si="104"/>
        <v>1.1300390166561498</v>
      </c>
      <c r="W211" s="42">
        <f t="shared" si="105"/>
        <v>1.1132983317934964</v>
      </c>
      <c r="X211" s="42">
        <f t="shared" si="106"/>
        <v>1.6740684862653454E-2</v>
      </c>
      <c r="Y211" s="42">
        <f t="shared" si="89"/>
        <v>6.2207843557666479E-3</v>
      </c>
      <c r="Z211" s="10">
        <f t="shared" si="107"/>
        <v>21.202948989987441</v>
      </c>
      <c r="AA211">
        <f t="shared" si="84"/>
        <v>6739447.3452955848</v>
      </c>
      <c r="AB211" s="10">
        <f t="shared" si="85"/>
        <v>6.7394473452955852</v>
      </c>
      <c r="AC211" s="10">
        <f t="shared" si="86"/>
        <v>6.6384473452955852</v>
      </c>
      <c r="AD211" s="3">
        <f t="shared" si="87"/>
        <v>962.79149315381937</v>
      </c>
      <c r="AI211" s="94">
        <f t="shared" si="88"/>
        <v>1.1132983317934964</v>
      </c>
    </row>
    <row r="212" spans="2:35">
      <c r="B212" s="39">
        <f t="shared" si="90"/>
        <v>184</v>
      </c>
      <c r="C212" s="42">
        <f t="shared" si="91"/>
        <v>3.4637889688245567</v>
      </c>
      <c r="D212" s="10">
        <f t="shared" si="92"/>
        <v>12.236211031175385</v>
      </c>
      <c r="E212" s="40">
        <f t="shared" si="93"/>
        <v>23.127577937649232</v>
      </c>
      <c r="F212" s="40">
        <f t="shared" si="94"/>
        <v>47.6</v>
      </c>
      <c r="G212" s="3">
        <f t="shared" si="95"/>
        <v>390.36211031175253</v>
      </c>
      <c r="H212" s="3">
        <f t="shared" si="96"/>
        <v>147.82900988183601</v>
      </c>
      <c r="I212">
        <f t="shared" si="78"/>
        <v>1.4782900988183603E-4</v>
      </c>
      <c r="J212" s="4">
        <f t="shared" si="97"/>
        <v>450.1312134326231</v>
      </c>
      <c r="K212" s="40">
        <f t="shared" si="98"/>
        <v>3.0449450604615831</v>
      </c>
      <c r="L212" s="40">
        <f t="shared" si="79"/>
        <v>2.9550549395384169</v>
      </c>
      <c r="M212" s="10">
        <f t="shared" si="99"/>
        <v>6.7394473452955852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15.181378007931105</v>
      </c>
      <c r="Q212" s="42">
        <f t="shared" si="101"/>
        <v>0.23795414923860436</v>
      </c>
      <c r="R212" s="4">
        <f t="shared" si="102"/>
        <v>530668.46269249241</v>
      </c>
      <c r="S212">
        <f t="shared" si="82"/>
        <v>5.3066846269249237E-4</v>
      </c>
      <c r="T212" s="41">
        <f t="shared" si="83"/>
        <v>2.941820725761488E-4</v>
      </c>
      <c r="U212" s="42">
        <f t="shared" si="103"/>
        <v>0.94228676246455101</v>
      </c>
      <c r="V212" s="42">
        <f t="shared" si="104"/>
        <v>1.1307786465014982</v>
      </c>
      <c r="W212" s="42">
        <f t="shared" si="105"/>
        <v>1.1140214585531134</v>
      </c>
      <c r="X212" s="42">
        <f t="shared" si="106"/>
        <v>1.6757187948384766E-2</v>
      </c>
      <c r="Y212" s="42">
        <f t="shared" si="89"/>
        <v>6.2415633033915561E-3</v>
      </c>
      <c r="Z212" s="10">
        <f t="shared" si="107"/>
        <v>21.216667789217279</v>
      </c>
      <c r="AA212">
        <f t="shared" si="84"/>
        <v>6743742.574528601</v>
      </c>
      <c r="AB212" s="10">
        <f t="shared" si="85"/>
        <v>6.7437425745286008</v>
      </c>
      <c r="AC212" s="10">
        <f t="shared" si="86"/>
        <v>6.6427425745286008</v>
      </c>
      <c r="AD212" s="3">
        <f t="shared" si="87"/>
        <v>963.4144415559972</v>
      </c>
      <c r="AI212" s="94">
        <f t="shared" si="88"/>
        <v>1.1140214585531134</v>
      </c>
    </row>
    <row r="213" spans="2:35">
      <c r="B213" s="39">
        <f t="shared" si="90"/>
        <v>185</v>
      </c>
      <c r="C213" s="42">
        <f t="shared" si="91"/>
        <v>3.4826139088725161</v>
      </c>
      <c r="D213" s="10">
        <f t="shared" si="92"/>
        <v>12.217386091127425</v>
      </c>
      <c r="E213" s="40">
        <f t="shared" si="93"/>
        <v>23.165227817745151</v>
      </c>
      <c r="F213" s="40">
        <f t="shared" si="94"/>
        <v>47.6</v>
      </c>
      <c r="G213" s="3">
        <f t="shared" si="95"/>
        <v>390.17386091127293</v>
      </c>
      <c r="H213" s="3">
        <f t="shared" si="96"/>
        <v>147.82900988183601</v>
      </c>
      <c r="I213">
        <f t="shared" si="78"/>
        <v>1.4782900988183603E-4</v>
      </c>
      <c r="J213" s="4">
        <f t="shared" si="97"/>
        <v>451.50009848901414</v>
      </c>
      <c r="K213" s="40">
        <f t="shared" si="98"/>
        <v>3.0542049821608841</v>
      </c>
      <c r="L213" s="40">
        <f t="shared" si="79"/>
        <v>2.9457950178391159</v>
      </c>
      <c r="M213" s="10">
        <f t="shared" si="99"/>
        <v>6.7437425745286008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15.184463821729169</v>
      </c>
      <c r="Q213" s="42">
        <f t="shared" si="101"/>
        <v>0.23919389930610566</v>
      </c>
      <c r="R213" s="4">
        <f t="shared" si="102"/>
        <v>529878.44836621499</v>
      </c>
      <c r="S213">
        <f t="shared" si="82"/>
        <v>5.2987844836621494E-4</v>
      </c>
      <c r="T213" s="41">
        <f t="shared" si="83"/>
        <v>2.9497208690242623E-4</v>
      </c>
      <c r="U213" s="42">
        <f t="shared" si="103"/>
        <v>0.94088396562595333</v>
      </c>
      <c r="V213" s="42">
        <f t="shared" si="104"/>
        <v>1.1315158396603282</v>
      </c>
      <c r="W213" s="42">
        <f t="shared" si="105"/>
        <v>1.1147422562466247</v>
      </c>
      <c r="X213" s="42">
        <f t="shared" si="106"/>
        <v>1.6773583413703497E-2</v>
      </c>
      <c r="Y213" s="42">
        <f t="shared" si="89"/>
        <v>6.2623583545609336E-3</v>
      </c>
      <c r="Z213" s="10">
        <f t="shared" si="107"/>
        <v>21.230342234492372</v>
      </c>
      <c r="AA213">
        <f t="shared" si="84"/>
        <v>6748023.9169483604</v>
      </c>
      <c r="AB213" s="10">
        <f t="shared" si="85"/>
        <v>6.7480239169483607</v>
      </c>
      <c r="AC213" s="10">
        <f t="shared" si="86"/>
        <v>6.6470239169483607</v>
      </c>
      <c r="AD213" s="3">
        <f t="shared" si="87"/>
        <v>964.03537591709357</v>
      </c>
      <c r="AI213" s="94">
        <f t="shared" si="88"/>
        <v>1.1147422562466247</v>
      </c>
    </row>
    <row r="214" spans="2:35">
      <c r="B214" s="39">
        <f t="shared" si="90"/>
        <v>186</v>
      </c>
      <c r="C214" s="42">
        <f t="shared" si="91"/>
        <v>3.5014388489204755</v>
      </c>
      <c r="D214" s="10">
        <f t="shared" si="92"/>
        <v>12.198561151079465</v>
      </c>
      <c r="E214" s="40">
        <f t="shared" si="93"/>
        <v>23.202877697841071</v>
      </c>
      <c r="F214" s="40">
        <f t="shared" si="94"/>
        <v>47.6</v>
      </c>
      <c r="G214" s="3">
        <f t="shared" si="95"/>
        <v>389.98561151079332</v>
      </c>
      <c r="H214" s="3">
        <f t="shared" si="96"/>
        <v>147.82900988183601</v>
      </c>
      <c r="I214">
        <f t="shared" si="78"/>
        <v>1.4782900988183603E-4</v>
      </c>
      <c r="J214" s="4">
        <f t="shared" si="97"/>
        <v>452.87121017035906</v>
      </c>
      <c r="K214" s="40">
        <f t="shared" si="98"/>
        <v>3.0634799660252887</v>
      </c>
      <c r="L214" s="40">
        <f t="shared" si="79"/>
        <v>2.9365200339747113</v>
      </c>
      <c r="M214" s="10">
        <f t="shared" si="99"/>
        <v>6.7480239169483607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15.18753832717003</v>
      </c>
      <c r="Q214" s="42">
        <f t="shared" si="101"/>
        <v>0.24043339840348621</v>
      </c>
      <c r="R214" s="4">
        <f t="shared" si="102"/>
        <v>529088.08107182558</v>
      </c>
      <c r="S214">
        <f t="shared" si="82"/>
        <v>5.2908808107182562E-4</v>
      </c>
      <c r="T214" s="41">
        <f t="shared" si="83"/>
        <v>2.9576245419681555E-4</v>
      </c>
      <c r="U214" s="42">
        <f t="shared" si="103"/>
        <v>0.93948054203599785</v>
      </c>
      <c r="V214" s="42">
        <f t="shared" si="104"/>
        <v>1.1322505945517496</v>
      </c>
      <c r="W214" s="42">
        <f t="shared" si="105"/>
        <v>1.115460723544615</v>
      </c>
      <c r="X214" s="42">
        <f t="shared" si="106"/>
        <v>1.6789871007134582E-2</v>
      </c>
      <c r="Y214" s="42">
        <f t="shared" si="89"/>
        <v>6.2831693845194127E-3</v>
      </c>
      <c r="Z214" s="10">
        <f t="shared" si="107"/>
        <v>21.243972300616186</v>
      </c>
      <c r="AA214">
        <f t="shared" si="84"/>
        <v>6752291.3646660605</v>
      </c>
      <c r="AB214" s="10">
        <f t="shared" si="85"/>
        <v>6.7522913646660605</v>
      </c>
      <c r="AC214" s="10">
        <f t="shared" si="86"/>
        <v>6.6512913646660605</v>
      </c>
      <c r="AD214" s="3">
        <f t="shared" si="87"/>
        <v>964.65429509297473</v>
      </c>
      <c r="AI214" s="94">
        <f t="shared" si="88"/>
        <v>1.115460723544615</v>
      </c>
    </row>
    <row r="215" spans="2:35">
      <c r="B215" s="39">
        <f t="shared" si="90"/>
        <v>187</v>
      </c>
      <c r="C215" s="42">
        <f t="shared" si="91"/>
        <v>3.5202637889684349</v>
      </c>
      <c r="D215" s="10">
        <f t="shared" si="92"/>
        <v>12.179736211031505</v>
      </c>
      <c r="E215" s="40">
        <f t="shared" si="93"/>
        <v>23.240527577936991</v>
      </c>
      <c r="F215" s="40">
        <f t="shared" si="94"/>
        <v>47.6</v>
      </c>
      <c r="G215" s="3">
        <f t="shared" si="95"/>
        <v>389.79736211031371</v>
      </c>
      <c r="H215" s="3">
        <f t="shared" si="96"/>
        <v>147.82900988183601</v>
      </c>
      <c r="I215">
        <f t="shared" si="78"/>
        <v>1.4782900988183603E-4</v>
      </c>
      <c r="J215" s="4">
        <f t="shared" si="97"/>
        <v>454.24454847665788</v>
      </c>
      <c r="K215" s="40">
        <f t="shared" si="98"/>
        <v>3.0727700120547965</v>
      </c>
      <c r="L215" s="40">
        <f t="shared" si="79"/>
        <v>2.9272299879452035</v>
      </c>
      <c r="M215" s="10">
        <f t="shared" si="99"/>
        <v>6.7522913646660605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15.190601532940224</v>
      </c>
      <c r="Q215" s="42">
        <f t="shared" si="101"/>
        <v>0.2416726475541626</v>
      </c>
      <c r="R215" s="4">
        <f t="shared" si="102"/>
        <v>528297.36206680676</v>
      </c>
      <c r="S215">
        <f t="shared" si="82"/>
        <v>5.2829736206680671E-4</v>
      </c>
      <c r="T215" s="41">
        <f t="shared" si="83"/>
        <v>2.9655317320183446E-4</v>
      </c>
      <c r="U215" s="42">
        <f t="shared" si="103"/>
        <v>0.93807649392754611</v>
      </c>
      <c r="V215" s="42">
        <f t="shared" si="104"/>
        <v>1.1329829095992561</v>
      </c>
      <c r="W215" s="42">
        <f t="shared" si="105"/>
        <v>1.1161768591232366</v>
      </c>
      <c r="X215" s="42">
        <f t="shared" si="106"/>
        <v>1.6806050476019463E-2</v>
      </c>
      <c r="Y215" s="42">
        <f t="shared" si="89"/>
        <v>6.3039962682980445E-3</v>
      </c>
      <c r="Z215" s="10">
        <f t="shared" si="107"/>
        <v>21.257557962489031</v>
      </c>
      <c r="AA215">
        <f t="shared" si="84"/>
        <v>6756544.9098232202</v>
      </c>
      <c r="AB215" s="10">
        <f t="shared" si="85"/>
        <v>6.7565449098232202</v>
      </c>
      <c r="AC215" s="10">
        <f t="shared" si="86"/>
        <v>6.6555449098232202</v>
      </c>
      <c r="AD215" s="3">
        <f t="shared" si="87"/>
        <v>965.27119794390433</v>
      </c>
      <c r="AI215" s="94">
        <f t="shared" si="88"/>
        <v>1.1161768591232366</v>
      </c>
    </row>
    <row r="216" spans="2:35">
      <c r="B216" s="39">
        <f t="shared" si="90"/>
        <v>188</v>
      </c>
      <c r="C216" s="42">
        <f t="shared" si="91"/>
        <v>3.5390887290163944</v>
      </c>
      <c r="D216" s="10">
        <f t="shared" si="92"/>
        <v>12.160911270983545</v>
      </c>
      <c r="E216" s="40">
        <f t="shared" si="93"/>
        <v>23.278177458032911</v>
      </c>
      <c r="F216" s="40">
        <f t="shared" si="94"/>
        <v>47.6</v>
      </c>
      <c r="G216" s="3">
        <f t="shared" si="95"/>
        <v>389.60911270983411</v>
      </c>
      <c r="H216" s="3">
        <f t="shared" si="96"/>
        <v>147.82900988183601</v>
      </c>
      <c r="I216">
        <f t="shared" si="78"/>
        <v>1.4782900988183603E-4</v>
      </c>
      <c r="J216" s="4">
        <f t="shared" si="97"/>
        <v>455.62011340791059</v>
      </c>
      <c r="K216" s="40">
        <f t="shared" si="98"/>
        <v>3.0820751202494074</v>
      </c>
      <c r="L216" s="40">
        <f t="shared" si="79"/>
        <v>2.9179248797505926</v>
      </c>
      <c r="M216" s="10">
        <f t="shared" si="99"/>
        <v>6.7565449098232202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15.193653447685953</v>
      </c>
      <c r="Q216" s="42">
        <f t="shared" si="101"/>
        <v>0.2429116477796697</v>
      </c>
      <c r="R216" s="4">
        <f t="shared" si="102"/>
        <v>527506.29260864097</v>
      </c>
      <c r="S216">
        <f t="shared" si="82"/>
        <v>5.2750629260864094E-4</v>
      </c>
      <c r="T216" s="41">
        <f t="shared" si="83"/>
        <v>2.9734424266000023E-4</v>
      </c>
      <c r="U216" s="42">
        <f t="shared" si="103"/>
        <v>0.93667182353345946</v>
      </c>
      <c r="V216" s="42">
        <f t="shared" si="104"/>
        <v>1.1337127832335461</v>
      </c>
      <c r="W216" s="42">
        <f t="shared" si="105"/>
        <v>1.1168906616637293</v>
      </c>
      <c r="X216" s="42">
        <f t="shared" si="106"/>
        <v>1.6822121569816773E-2</v>
      </c>
      <c r="Y216" s="42">
        <f t="shared" si="89"/>
        <v>6.3248388807165554E-3</v>
      </c>
      <c r="Z216" s="10">
        <f t="shared" si="107"/>
        <v>21.2710991951128</v>
      </c>
      <c r="AA216">
        <f t="shared" si="84"/>
        <v>6760784.5445931647</v>
      </c>
      <c r="AB216" s="10">
        <f t="shared" si="85"/>
        <v>6.7607845445931645</v>
      </c>
      <c r="AC216" s="10">
        <f t="shared" si="86"/>
        <v>6.6597845445931645</v>
      </c>
      <c r="AD216" s="3">
        <f t="shared" si="87"/>
        <v>965.88608333475918</v>
      </c>
      <c r="AI216" s="94">
        <f t="shared" si="88"/>
        <v>1.1168906616637293</v>
      </c>
    </row>
    <row r="217" spans="2:35">
      <c r="B217" s="39">
        <f t="shared" si="90"/>
        <v>189</v>
      </c>
      <c r="C217" s="42">
        <f t="shared" si="91"/>
        <v>3.5579136690643538</v>
      </c>
      <c r="D217" s="10">
        <f t="shared" si="92"/>
        <v>12.142086330935586</v>
      </c>
      <c r="E217" s="40">
        <f t="shared" si="93"/>
        <v>23.31582733812883</v>
      </c>
      <c r="F217" s="40">
        <f t="shared" si="94"/>
        <v>47.6</v>
      </c>
      <c r="G217" s="3">
        <f t="shared" si="95"/>
        <v>389.4208633093545</v>
      </c>
      <c r="H217" s="3">
        <f t="shared" si="96"/>
        <v>147.82900988183601</v>
      </c>
      <c r="I217">
        <f t="shared" si="78"/>
        <v>1.4782900988183603E-4</v>
      </c>
      <c r="J217" s="4">
        <f t="shared" si="97"/>
        <v>456.99790496411697</v>
      </c>
      <c r="K217" s="40">
        <f t="shared" si="98"/>
        <v>3.0913952906091202</v>
      </c>
      <c r="L217" s="40">
        <f t="shared" si="79"/>
        <v>2.9086047093908798</v>
      </c>
      <c r="M217" s="10">
        <f t="shared" si="99"/>
        <v>6.7607845445931645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15.196694080014321</v>
      </c>
      <c r="Q217" s="42">
        <f t="shared" si="101"/>
        <v>0.24415040009967046</v>
      </c>
      <c r="R217" s="4">
        <f t="shared" si="102"/>
        <v>526714.87395481078</v>
      </c>
      <c r="S217">
        <f t="shared" si="82"/>
        <v>5.2671487395481082E-4</v>
      </c>
      <c r="T217" s="41">
        <f t="shared" si="83"/>
        <v>2.9813566131383035E-4</v>
      </c>
      <c r="U217" s="42">
        <f t="shared" si="103"/>
        <v>0.93526653308659935</v>
      </c>
      <c r="V217" s="42">
        <f t="shared" si="104"/>
        <v>1.1344402138913841</v>
      </c>
      <c r="W217" s="42">
        <f t="shared" si="105"/>
        <v>1.1176021298526717</v>
      </c>
      <c r="X217" s="42">
        <f t="shared" si="106"/>
        <v>1.6838084038712342E-2</v>
      </c>
      <c r="Y217" s="42">
        <f t="shared" si="89"/>
        <v>6.3456970963838783E-3</v>
      </c>
      <c r="Z217" s="10">
        <f t="shared" si="107"/>
        <v>21.284595973589774</v>
      </c>
      <c r="AA217">
        <f t="shared" si="84"/>
        <v>6765010.2611806449</v>
      </c>
      <c r="AB217" s="10">
        <f t="shared" si="85"/>
        <v>6.7650102611806444</v>
      </c>
      <c r="AC217" s="10">
        <f t="shared" si="86"/>
        <v>6.6640102611806444</v>
      </c>
      <c r="AD217" s="3">
        <f t="shared" si="87"/>
        <v>966.49895013497382</v>
      </c>
      <c r="AI217" s="94">
        <f t="shared" si="88"/>
        <v>1.1176021298526717</v>
      </c>
    </row>
    <row r="218" spans="2:35">
      <c r="B218" s="39">
        <f t="shared" si="90"/>
        <v>190</v>
      </c>
      <c r="C218" s="42">
        <f t="shared" si="91"/>
        <v>3.5767386091123132</v>
      </c>
      <c r="D218" s="10">
        <f t="shared" si="92"/>
        <v>12.123261390887626</v>
      </c>
      <c r="E218" s="40">
        <f t="shared" si="93"/>
        <v>23.35347721822475</v>
      </c>
      <c r="F218" s="40">
        <f t="shared" si="94"/>
        <v>47.6</v>
      </c>
      <c r="G218" s="3">
        <f t="shared" si="95"/>
        <v>389.2326139088749</v>
      </c>
      <c r="H218" s="3">
        <f t="shared" si="96"/>
        <v>147.82900988183601</v>
      </c>
      <c r="I218">
        <f t="shared" si="78"/>
        <v>1.4782900988183603E-4</v>
      </c>
      <c r="J218" s="4">
        <f t="shared" si="97"/>
        <v>458.37792314527724</v>
      </c>
      <c r="K218" s="40">
        <f t="shared" si="98"/>
        <v>3.1007305231339362</v>
      </c>
      <c r="L218" s="40">
        <f t="shared" si="79"/>
        <v>2.8992694768660638</v>
      </c>
      <c r="M218" s="10">
        <f t="shared" si="99"/>
        <v>6.7650102611806444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15.199723438493187</v>
      </c>
      <c r="Q218" s="42">
        <f t="shared" si="101"/>
        <v>0.24538890553196574</v>
      </c>
      <c r="R218" s="4">
        <f t="shared" si="102"/>
        <v>525923.10736279842</v>
      </c>
      <c r="S218">
        <f t="shared" si="82"/>
        <v>5.2592310736279842E-4</v>
      </c>
      <c r="T218" s="41">
        <f t="shared" si="83"/>
        <v>2.9892742790584275E-4</v>
      </c>
      <c r="U218" s="42">
        <f t="shared" si="103"/>
        <v>0.93386062481982668</v>
      </c>
      <c r="V218" s="42">
        <f t="shared" si="104"/>
        <v>1.1351652000162362</v>
      </c>
      <c r="W218" s="42">
        <f t="shared" si="105"/>
        <v>1.1183112623819147</v>
      </c>
      <c r="X218" s="42">
        <f t="shared" si="106"/>
        <v>1.6853937634321525E-2</v>
      </c>
      <c r="Y218" s="42">
        <f t="shared" si="89"/>
        <v>6.3665707896995516E-3</v>
      </c>
      <c r="Z218" s="10">
        <f t="shared" si="107"/>
        <v>21.298048273124397</v>
      </c>
      <c r="AA218">
        <f t="shared" si="84"/>
        <v>6769222.0518224053</v>
      </c>
      <c r="AB218" s="10">
        <f t="shared" si="85"/>
        <v>6.7692220518224051</v>
      </c>
      <c r="AC218" s="10">
        <f t="shared" si="86"/>
        <v>6.6682220518224051</v>
      </c>
      <c r="AD218" s="3">
        <f t="shared" si="87"/>
        <v>967.10979721862293</v>
      </c>
      <c r="AI218" s="94">
        <f t="shared" si="88"/>
        <v>1.1183112623819147</v>
      </c>
    </row>
    <row r="219" spans="2:35">
      <c r="B219" s="39">
        <f t="shared" si="90"/>
        <v>191</v>
      </c>
      <c r="C219" s="42">
        <f t="shared" si="91"/>
        <v>3.5955635491602727</v>
      </c>
      <c r="D219" s="10">
        <f t="shared" si="92"/>
        <v>12.104436450839666</v>
      </c>
      <c r="E219" s="40">
        <f t="shared" si="93"/>
        <v>23.39112709832067</v>
      </c>
      <c r="F219" s="40">
        <f t="shared" si="94"/>
        <v>47.6</v>
      </c>
      <c r="G219" s="3">
        <f t="shared" si="95"/>
        <v>389.04436450839529</v>
      </c>
      <c r="H219" s="3">
        <f t="shared" si="96"/>
        <v>147.82900988183601</v>
      </c>
      <c r="I219">
        <f t="shared" si="78"/>
        <v>1.4782900988183603E-4</v>
      </c>
      <c r="J219" s="4">
        <f t="shared" si="97"/>
        <v>459.7601679513914</v>
      </c>
      <c r="K219" s="40">
        <f t="shared" si="98"/>
        <v>3.1100808178238557</v>
      </c>
      <c r="L219" s="40">
        <f t="shared" si="79"/>
        <v>2.8899191821761443</v>
      </c>
      <c r="M219" s="10">
        <f t="shared" si="99"/>
        <v>6.7692220518224051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15.202741531651746</v>
      </c>
      <c r="Q219" s="42">
        <f t="shared" si="101"/>
        <v>0.24662716509250399</v>
      </c>
      <c r="R219" s="4">
        <f t="shared" si="102"/>
        <v>525130.99409008643</v>
      </c>
      <c r="S219">
        <f t="shared" si="82"/>
        <v>5.2513099409008646E-4</v>
      </c>
      <c r="T219" s="41">
        <f t="shared" si="83"/>
        <v>2.9971954117855471E-4</v>
      </c>
      <c r="U219" s="42">
        <f t="shared" si="103"/>
        <v>0.9324541009660029</v>
      </c>
      <c r="V219" s="42">
        <f t="shared" si="104"/>
        <v>1.135887740057016</v>
      </c>
      <c r="W219" s="42">
        <f t="shared" si="105"/>
        <v>1.1190180579486793</v>
      </c>
      <c r="X219" s="42">
        <f t="shared" si="106"/>
        <v>1.6869682108336725E-2</v>
      </c>
      <c r="Y219" s="42">
        <f t="shared" si="89"/>
        <v>6.3874598348534406E-3</v>
      </c>
      <c r="Z219" s="10">
        <f t="shared" si="107"/>
        <v>21.311456069019471</v>
      </c>
      <c r="AA219">
        <f t="shared" si="84"/>
        <v>6773419.9087859793</v>
      </c>
      <c r="AB219" s="10">
        <f t="shared" si="85"/>
        <v>6.7734199087859794</v>
      </c>
      <c r="AC219" s="10">
        <f t="shared" si="86"/>
        <v>6.6724199087859795</v>
      </c>
      <c r="AD219" s="3">
        <f t="shared" si="87"/>
        <v>967.71862346424643</v>
      </c>
      <c r="AI219" s="94">
        <f t="shared" si="88"/>
        <v>1.1190180579486793</v>
      </c>
    </row>
    <row r="220" spans="2:35">
      <c r="B220" s="39">
        <f t="shared" si="90"/>
        <v>192</v>
      </c>
      <c r="C220" s="42">
        <f t="shared" si="91"/>
        <v>3.6143884892082321</v>
      </c>
      <c r="D220" s="10">
        <f t="shared" si="92"/>
        <v>12.085611510791706</v>
      </c>
      <c r="E220" s="40">
        <f t="shared" si="93"/>
        <v>23.42877697841659</v>
      </c>
      <c r="F220" s="40">
        <f t="shared" si="94"/>
        <v>47.6</v>
      </c>
      <c r="G220" s="3">
        <f t="shared" si="95"/>
        <v>388.85611510791568</v>
      </c>
      <c r="H220" s="3">
        <f t="shared" si="96"/>
        <v>147.82900988183601</v>
      </c>
      <c r="I220">
        <f t="shared" ref="I220:I230" si="108">H220/1000^2</f>
        <v>1.4782900988183603E-4</v>
      </c>
      <c r="J220" s="4">
        <f t="shared" si="97"/>
        <v>461.14463938245899</v>
      </c>
      <c r="K220" s="40">
        <f t="shared" si="98"/>
        <v>3.1194461746788753</v>
      </c>
      <c r="L220" s="40">
        <f t="shared" ref="L220:L230" si="109">IF((gstar-K220)&lt;0,0,gstar-K220)</f>
        <v>2.8805538253211247</v>
      </c>
      <c r="M220" s="10">
        <f t="shared" si="99"/>
        <v>6.7734199087859794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15.205748367979803</v>
      </c>
      <c r="Q220" s="42">
        <f t="shared" si="101"/>
        <v>0.24786517979539102</v>
      </c>
      <c r="R220" s="4">
        <f t="shared" si="102"/>
        <v>524338.53539415728</v>
      </c>
      <c r="S220">
        <f t="shared" ref="S220:S230" si="112">R220/1000^3</f>
        <v>5.2433853539415724E-4</v>
      </c>
      <c r="T220" s="41">
        <f t="shared" ref="T220:T230" si="113">(vc/1000^3-S220)</f>
        <v>3.0051199987448393E-4</v>
      </c>
      <c r="U220" s="42">
        <f t="shared" si="103"/>
        <v>0.93104696375798934</v>
      </c>
      <c r="V220" s="42">
        <f t="shared" si="104"/>
        <v>1.1366078324692963</v>
      </c>
      <c r="W220" s="42">
        <f t="shared" si="105"/>
        <v>1.1197225152553525</v>
      </c>
      <c r="X220" s="42">
        <f t="shared" si="106"/>
        <v>1.6885317213943818E-2</v>
      </c>
      <c r="Y220" s="42">
        <f t="shared" si="89"/>
        <v>6.4083641058272148E-3</v>
      </c>
      <c r="Z220" s="10">
        <f t="shared" si="107"/>
        <v>21.324819336678143</v>
      </c>
      <c r="AA220">
        <f t="shared" ref="AA220:AA230" si="114">Z220*rat*to+patm*1000000</f>
        <v>6777603.82437032</v>
      </c>
      <c r="AB220" s="10">
        <f t="shared" ref="AB220:AB230" si="115">AA220/1000000</f>
        <v>6.7776038243703196</v>
      </c>
      <c r="AC220" s="10">
        <f t="shared" ref="AC220:AC230" si="116">AB220-patm</f>
        <v>6.6766038243703196</v>
      </c>
      <c r="AD220" s="3">
        <f t="shared" ref="AD220:AD230" si="117">AC220*1000000/6895</f>
        <v>968.3254277549413</v>
      </c>
      <c r="AI220" s="94">
        <f t="shared" si="88"/>
        <v>1.1197225152553525</v>
      </c>
    </row>
    <row r="221" spans="2:35">
      <c r="B221" s="39">
        <f t="shared" si="90"/>
        <v>193</v>
      </c>
      <c r="C221" s="42">
        <f t="shared" si="91"/>
        <v>3.6332134292561915</v>
      </c>
      <c r="D221" s="10">
        <f t="shared" si="92"/>
        <v>12.066786570743746</v>
      </c>
      <c r="E221" s="40">
        <f t="shared" si="93"/>
        <v>23.466426858512509</v>
      </c>
      <c r="F221" s="40">
        <f t="shared" si="94"/>
        <v>47.6</v>
      </c>
      <c r="G221" s="3">
        <f t="shared" si="95"/>
        <v>388.66786570743608</v>
      </c>
      <c r="H221" s="3">
        <f t="shared" si="96"/>
        <v>147.82900988183601</v>
      </c>
      <c r="I221">
        <f t="shared" si="108"/>
        <v>1.4782900988183603E-4</v>
      </c>
      <c r="J221" s="4">
        <f t="shared" si="97"/>
        <v>462.5313374384807</v>
      </c>
      <c r="K221" s="40">
        <f t="shared" si="98"/>
        <v>3.1288265936989994</v>
      </c>
      <c r="L221" s="40">
        <f t="shared" si="109"/>
        <v>2.8711734063010006</v>
      </c>
      <c r="M221" s="10">
        <f t="shared" si="99"/>
        <v>6.7776038243703196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15.208743955928373</v>
      </c>
      <c r="Q221" s="42">
        <f t="shared" si="101"/>
        <v>0.24910295065289972</v>
      </c>
      <c r="R221" s="4">
        <f t="shared" si="102"/>
        <v>523545.7325324933</v>
      </c>
      <c r="S221">
        <f t="shared" si="112"/>
        <v>5.2354573253249326E-4</v>
      </c>
      <c r="T221" s="41">
        <f t="shared" si="113"/>
        <v>3.0130480273614791E-4</v>
      </c>
      <c r="U221" s="42">
        <f t="shared" si="103"/>
        <v>0.92963921542864714</v>
      </c>
      <c r="V221" s="42">
        <f t="shared" si="104"/>
        <v>1.1373254757149664</v>
      </c>
      <c r="W221" s="42">
        <f t="shared" si="105"/>
        <v>1.1204246330095939</v>
      </c>
      <c r="X221" s="42">
        <f t="shared" si="106"/>
        <v>1.690084270537251E-2</v>
      </c>
      <c r="Y221" s="42">
        <f t="shared" si="89"/>
        <v>6.4292834763952636E-3</v>
      </c>
      <c r="Z221" s="10">
        <f t="shared" si="107"/>
        <v>21.338138051604094</v>
      </c>
      <c r="AA221">
        <f t="shared" si="114"/>
        <v>6781773.7909058565</v>
      </c>
      <c r="AB221" s="10">
        <f t="shared" si="115"/>
        <v>6.7817737909058566</v>
      </c>
      <c r="AC221" s="10">
        <f t="shared" si="116"/>
        <v>6.6807737909058567</v>
      </c>
      <c r="AD221" s="3">
        <f t="shared" si="117"/>
        <v>968.93020897836936</v>
      </c>
      <c r="AI221" s="94">
        <f t="shared" ref="AI221:AI230" si="118">($M221-patm)*1000000*$I221/SQRT(rat*to)*SQRT(k)*(2/(k+1))^((k+1)/2/(k-1))</f>
        <v>1.1204246330095939</v>
      </c>
    </row>
    <row r="222" spans="2:35">
      <c r="B222" s="39">
        <f t="shared" si="90"/>
        <v>194</v>
      </c>
      <c r="C222" s="42">
        <f t="shared" si="91"/>
        <v>3.6520383693041509</v>
      </c>
      <c r="D222" s="10">
        <f t="shared" si="92"/>
        <v>12.047961630695786</v>
      </c>
      <c r="E222" s="40">
        <f t="shared" si="93"/>
        <v>23.504076738608429</v>
      </c>
      <c r="F222" s="40">
        <f t="shared" si="94"/>
        <v>47.6</v>
      </c>
      <c r="G222" s="3">
        <f t="shared" si="95"/>
        <v>388.47961630695647</v>
      </c>
      <c r="H222" s="3">
        <f t="shared" si="96"/>
        <v>147.82900988183601</v>
      </c>
      <c r="I222">
        <f t="shared" si="108"/>
        <v>1.4782900988183603E-4</v>
      </c>
      <c r="J222" s="4">
        <f t="shared" si="97"/>
        <v>463.92026211945608</v>
      </c>
      <c r="K222" s="40">
        <f t="shared" si="98"/>
        <v>3.1382220748842253</v>
      </c>
      <c r="L222" s="40">
        <f t="shared" si="109"/>
        <v>2.8617779251157747</v>
      </c>
      <c r="M222" s="10">
        <f t="shared" si="99"/>
        <v>6.7817737909058566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15.211728303909876</v>
      </c>
      <c r="Q222" s="42">
        <f t="shared" si="101"/>
        <v>0.25034047867547959</v>
      </c>
      <c r="R222" s="4">
        <f t="shared" si="102"/>
        <v>522752.58676257706</v>
      </c>
      <c r="S222">
        <f t="shared" si="112"/>
        <v>5.2275258676257703E-4</v>
      </c>
      <c r="T222" s="41">
        <f t="shared" si="113"/>
        <v>3.0209794850606414E-4</v>
      </c>
      <c r="U222" s="42">
        <f t="shared" si="103"/>
        <v>0.92823085821083762</v>
      </c>
      <c r="V222" s="42">
        <f t="shared" si="104"/>
        <v>1.1380406682618163</v>
      </c>
      <c r="W222" s="42">
        <f t="shared" si="105"/>
        <v>1.121124409924346</v>
      </c>
      <c r="X222" s="42">
        <f t="shared" si="106"/>
        <v>1.6916258337470236E-2</v>
      </c>
      <c r="Y222" s="42">
        <f t="shared" ref="Y222:Y285" si="119">IF((X222*(Q222-Q221)+Y221)&lt;0,0,X222*(Q222-Q221)+Y221)</f>
        <v>6.4502178201250836E-3</v>
      </c>
      <c r="Z222" s="10">
        <f t="shared" si="107"/>
        <v>21.351412189399909</v>
      </c>
      <c r="AA222">
        <f t="shared" si="114"/>
        <v>6785929.8007539818</v>
      </c>
      <c r="AB222" s="10">
        <f t="shared" si="115"/>
        <v>6.7859298007539817</v>
      </c>
      <c r="AC222" s="10">
        <f t="shared" si="116"/>
        <v>6.6849298007539817</v>
      </c>
      <c r="AD222" s="3">
        <f t="shared" si="117"/>
        <v>969.53296602668331</v>
      </c>
      <c r="AI222" s="94">
        <f t="shared" si="118"/>
        <v>1.121124409924346</v>
      </c>
    </row>
    <row r="223" spans="2:35">
      <c r="B223" s="39">
        <f t="shared" si="90"/>
        <v>195</v>
      </c>
      <c r="C223" s="42">
        <f t="shared" si="91"/>
        <v>3.6708633093521104</v>
      </c>
      <c r="D223" s="10">
        <f t="shared" si="92"/>
        <v>12.029136690647826</v>
      </c>
      <c r="E223" s="40">
        <f t="shared" si="93"/>
        <v>23.541726618704349</v>
      </c>
      <c r="F223" s="40">
        <f t="shared" si="94"/>
        <v>47.6</v>
      </c>
      <c r="G223" s="3">
        <f t="shared" si="95"/>
        <v>388.29136690647687</v>
      </c>
      <c r="H223" s="3">
        <f t="shared" si="96"/>
        <v>147.82900988183601</v>
      </c>
      <c r="I223">
        <f t="shared" si="108"/>
        <v>1.4782900988183603E-4</v>
      </c>
      <c r="J223" s="4">
        <f t="shared" si="97"/>
        <v>465.31141342538535</v>
      </c>
      <c r="K223" s="40">
        <f t="shared" si="98"/>
        <v>3.1476326182345549</v>
      </c>
      <c r="L223" s="40">
        <f t="shared" si="109"/>
        <v>2.8523673817654451</v>
      </c>
      <c r="M223" s="10">
        <f t="shared" si="99"/>
        <v>6.7859298007539817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15.214701420297908</v>
      </c>
      <c r="Q223" s="42">
        <f t="shared" si="101"/>
        <v>0.25157776487176636</v>
      </c>
      <c r="R223" s="4">
        <f t="shared" si="102"/>
        <v>521959.09934189089</v>
      </c>
      <c r="S223">
        <f t="shared" si="112"/>
        <v>5.2195909934189084E-4</v>
      </c>
      <c r="T223" s="41">
        <f t="shared" si="113"/>
        <v>3.0289143592675033E-4</v>
      </c>
      <c r="U223" s="42">
        <f t="shared" si="103"/>
        <v>0.92682189433742201</v>
      </c>
      <c r="V223" s="42">
        <f t="shared" si="104"/>
        <v>1.1387534085840914</v>
      </c>
      <c r="W223" s="42">
        <f t="shared" si="105"/>
        <v>1.121821844717747</v>
      </c>
      <c r="X223" s="42">
        <f t="shared" si="106"/>
        <v>1.6931563866344312E-2</v>
      </c>
      <c r="Y223" s="42">
        <f t="shared" si="119"/>
        <v>6.4711670103784593E-3</v>
      </c>
      <c r="Z223" s="10">
        <f t="shared" si="107"/>
        <v>21.364641725768081</v>
      </c>
      <c r="AA223">
        <f t="shared" si="114"/>
        <v>6790071.8463073755</v>
      </c>
      <c r="AB223" s="10">
        <f t="shared" si="115"/>
        <v>6.7900718463073755</v>
      </c>
      <c r="AC223" s="10">
        <f t="shared" si="116"/>
        <v>6.6890718463073755</v>
      </c>
      <c r="AD223" s="3">
        <f t="shared" si="117"/>
        <v>970.13369779657364</v>
      </c>
      <c r="AI223" s="94">
        <f t="shared" si="118"/>
        <v>1.121821844717747</v>
      </c>
    </row>
    <row r="224" spans="2:35">
      <c r="B224" s="39">
        <f t="shared" si="90"/>
        <v>196</v>
      </c>
      <c r="C224" s="42">
        <f t="shared" si="91"/>
        <v>3.6896882494000698</v>
      </c>
      <c r="D224" s="10">
        <f t="shared" si="92"/>
        <v>12.010311750599866</v>
      </c>
      <c r="E224" s="40">
        <f t="shared" si="93"/>
        <v>23.579376498800269</v>
      </c>
      <c r="F224" s="40">
        <f t="shared" si="94"/>
        <v>47.6</v>
      </c>
      <c r="G224" s="3">
        <f t="shared" si="95"/>
        <v>388.10311750599726</v>
      </c>
      <c r="H224" s="3">
        <f t="shared" si="96"/>
        <v>147.82900988183601</v>
      </c>
      <c r="I224">
        <f t="shared" si="108"/>
        <v>1.4782900988183603E-4</v>
      </c>
      <c r="J224" s="4">
        <f t="shared" si="97"/>
        <v>466.70479135626829</v>
      </c>
      <c r="K224" s="40">
        <f t="shared" si="98"/>
        <v>3.1570582237499858</v>
      </c>
      <c r="L224" s="40">
        <f t="shared" si="109"/>
        <v>2.8429417762500142</v>
      </c>
      <c r="M224" s="10">
        <f t="shared" si="99"/>
        <v>6.7900718463073755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15.217663313427634</v>
      </c>
      <c r="Q224" s="42">
        <f t="shared" si="101"/>
        <v>0.25281481024859165</v>
      </c>
      <c r="R224" s="4">
        <f t="shared" si="102"/>
        <v>521165.2715279173</v>
      </c>
      <c r="S224">
        <f t="shared" si="112"/>
        <v>5.2116527152791731E-4</v>
      </c>
      <c r="T224" s="41">
        <f t="shared" si="113"/>
        <v>3.0368526374072386E-4</v>
      </c>
      <c r="U224" s="42">
        <f t="shared" si="103"/>
        <v>0.92541232604126167</v>
      </c>
      <c r="V224" s="42">
        <f t="shared" si="104"/>
        <v>1.1394636951619497</v>
      </c>
      <c r="W224" s="42">
        <f t="shared" si="105"/>
        <v>1.1225169361131855</v>
      </c>
      <c r="X224" s="42">
        <f t="shared" si="106"/>
        <v>1.6946759048764193E-2</v>
      </c>
      <c r="Y224" s="42">
        <f t="shared" si="119"/>
        <v>6.4921309203119053E-3</v>
      </c>
      <c r="Z224" s="10">
        <f t="shared" si="107"/>
        <v>21.377826636509653</v>
      </c>
      <c r="AA224">
        <f t="shared" si="114"/>
        <v>6794199.9199895635</v>
      </c>
      <c r="AB224" s="10">
        <f t="shared" si="115"/>
        <v>6.7941999199895635</v>
      </c>
      <c r="AC224" s="10">
        <f t="shared" si="116"/>
        <v>6.6931999199895635</v>
      </c>
      <c r="AD224" s="3">
        <f t="shared" si="117"/>
        <v>970.73240318920432</v>
      </c>
      <c r="AI224" s="94">
        <f t="shared" si="118"/>
        <v>1.1225169361131855</v>
      </c>
    </row>
    <row r="225" spans="2:35">
      <c r="B225" s="39">
        <f t="shared" si="90"/>
        <v>197</v>
      </c>
      <c r="C225" s="42">
        <f t="shared" si="91"/>
        <v>3.7085131894480292</v>
      </c>
      <c r="D225" s="10">
        <f t="shared" si="92"/>
        <v>11.991486810551907</v>
      </c>
      <c r="E225" s="40">
        <f t="shared" si="93"/>
        <v>23.617026378896188</v>
      </c>
      <c r="F225" s="40">
        <f t="shared" si="94"/>
        <v>47.6</v>
      </c>
      <c r="G225" s="3">
        <f t="shared" si="95"/>
        <v>387.91486810551766</v>
      </c>
      <c r="H225" s="3">
        <f t="shared" si="96"/>
        <v>147.82900988183601</v>
      </c>
      <c r="I225">
        <f t="shared" si="108"/>
        <v>1.4782900988183603E-4</v>
      </c>
      <c r="J225" s="4">
        <f t="shared" si="97"/>
        <v>468.10039591210534</v>
      </c>
      <c r="K225" s="40">
        <f t="shared" si="98"/>
        <v>3.1664988914305217</v>
      </c>
      <c r="L225" s="40">
        <f t="shared" si="109"/>
        <v>2.8335011085694783</v>
      </c>
      <c r="M225" s="10">
        <f t="shared" si="99"/>
        <v>6.7941999199895635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15.220613991595599</v>
      </c>
      <c r="Q225" s="42">
        <f t="shared" si="101"/>
        <v>0.25405161581099234</v>
      </c>
      <c r="R225" s="4">
        <f t="shared" si="102"/>
        <v>520371.10457813862</v>
      </c>
      <c r="S225">
        <f t="shared" si="112"/>
        <v>5.2037110457813862E-4</v>
      </c>
      <c r="T225" s="41">
        <f t="shared" si="113"/>
        <v>3.0447943069050255E-4</v>
      </c>
      <c r="U225" s="42">
        <f t="shared" si="103"/>
        <v>0.9240021555552177</v>
      </c>
      <c r="V225" s="42">
        <f t="shared" si="104"/>
        <v>1.1401715264821206</v>
      </c>
      <c r="W225" s="42">
        <f t="shared" si="105"/>
        <v>1.123209682839226</v>
      </c>
      <c r="X225" s="42">
        <f t="shared" si="106"/>
        <v>1.6961843642894658E-2</v>
      </c>
      <c r="Y225" s="42">
        <f t="shared" si="119"/>
        <v>6.5131094228780082E-3</v>
      </c>
      <c r="Z225" s="10">
        <f t="shared" si="107"/>
        <v>21.390966897525693</v>
      </c>
      <c r="AA225">
        <f t="shared" si="114"/>
        <v>6798314.0142553942</v>
      </c>
      <c r="AB225" s="10">
        <f t="shared" si="115"/>
        <v>6.7983140142553946</v>
      </c>
      <c r="AC225" s="10">
        <f t="shared" si="116"/>
        <v>6.6973140142553946</v>
      </c>
      <c r="AD225" s="3">
        <f t="shared" si="117"/>
        <v>971.329081110282</v>
      </c>
      <c r="AI225" s="94">
        <f t="shared" si="118"/>
        <v>1.123209682839226</v>
      </c>
    </row>
    <row r="226" spans="2:35">
      <c r="B226" s="39">
        <f t="shared" si="90"/>
        <v>198</v>
      </c>
      <c r="C226" s="42">
        <f t="shared" si="91"/>
        <v>3.7273381294959886</v>
      </c>
      <c r="D226" s="10">
        <f t="shared" si="92"/>
        <v>11.972661870503947</v>
      </c>
      <c r="E226" s="40">
        <f t="shared" si="93"/>
        <v>23.654676258992108</v>
      </c>
      <c r="F226" s="40">
        <f t="shared" si="94"/>
        <v>47.6</v>
      </c>
      <c r="G226" s="3">
        <f t="shared" si="95"/>
        <v>387.72661870503805</v>
      </c>
      <c r="H226" s="3">
        <f t="shared" si="96"/>
        <v>147.82900988183601</v>
      </c>
      <c r="I226">
        <f t="shared" si="108"/>
        <v>1.4782900988183603E-4</v>
      </c>
      <c r="J226" s="4">
        <f t="shared" si="97"/>
        <v>469.49822709289583</v>
      </c>
      <c r="K226" s="40">
        <f t="shared" si="98"/>
        <v>3.1759546212761576</v>
      </c>
      <c r="L226" s="40">
        <f t="shared" si="109"/>
        <v>2.8240453787238424</v>
      </c>
      <c r="M226" s="10">
        <f t="shared" si="99"/>
        <v>6.7983140142553946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15.223553463060222</v>
      </c>
      <c r="Q226" s="42">
        <f t="shared" si="101"/>
        <v>0.25528818256222019</v>
      </c>
      <c r="R226" s="4">
        <f t="shared" si="102"/>
        <v>519576.59975003748</v>
      </c>
      <c r="S226">
        <f t="shared" si="112"/>
        <v>5.195765997500375E-4</v>
      </c>
      <c r="T226" s="41">
        <f t="shared" si="113"/>
        <v>3.0527393551860367E-4</v>
      </c>
      <c r="U226" s="42">
        <f t="shared" si="103"/>
        <v>0.92259138511215155</v>
      </c>
      <c r="V226" s="42">
        <f t="shared" si="104"/>
        <v>1.1408769010369368</v>
      </c>
      <c r="W226" s="42">
        <f t="shared" si="105"/>
        <v>1.12390008362969</v>
      </c>
      <c r="X226" s="42">
        <f t="shared" si="106"/>
        <v>1.697681740724688E-2</v>
      </c>
      <c r="Y226" s="42">
        <f t="shared" si="119"/>
        <v>6.5341023908254761E-3</v>
      </c>
      <c r="Z226" s="10">
        <f t="shared" si="107"/>
        <v>21.404062484814666</v>
      </c>
      <c r="AA226">
        <f t="shared" si="114"/>
        <v>6802414.1215902111</v>
      </c>
      <c r="AB226" s="10">
        <f t="shared" si="115"/>
        <v>6.8024141215902114</v>
      </c>
      <c r="AC226" s="10">
        <f t="shared" si="116"/>
        <v>6.7014141215902114</v>
      </c>
      <c r="AD226" s="3">
        <f t="shared" si="117"/>
        <v>971.92373046993634</v>
      </c>
      <c r="AI226" s="94">
        <f t="shared" si="118"/>
        <v>1.12390008362969</v>
      </c>
    </row>
    <row r="227" spans="2:35">
      <c r="B227" s="39">
        <f t="shared" si="90"/>
        <v>199</v>
      </c>
      <c r="C227" s="42">
        <f t="shared" si="91"/>
        <v>3.7461630695439481</v>
      </c>
      <c r="D227" s="10">
        <f t="shared" si="92"/>
        <v>11.953836930455987</v>
      </c>
      <c r="E227" s="40">
        <f t="shared" si="93"/>
        <v>23.692326139088028</v>
      </c>
      <c r="F227" s="40">
        <f t="shared" si="94"/>
        <v>47.6</v>
      </c>
      <c r="G227" s="3">
        <f t="shared" si="95"/>
        <v>387.53836930455844</v>
      </c>
      <c r="H227" s="3">
        <f t="shared" si="96"/>
        <v>147.82900988183601</v>
      </c>
      <c r="I227">
        <f t="shared" si="108"/>
        <v>1.4782900988183603E-4</v>
      </c>
      <c r="J227" s="4">
        <f t="shared" si="97"/>
        <v>470.89828489864021</v>
      </c>
      <c r="K227" s="40">
        <f t="shared" si="98"/>
        <v>3.1854254132868967</v>
      </c>
      <c r="L227" s="40">
        <f t="shared" si="109"/>
        <v>2.8145745867131033</v>
      </c>
      <c r="M227" s="10">
        <f t="shared" si="99"/>
        <v>6.8024141215902114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15.226481736041354</v>
      </c>
      <c r="Q227" s="42">
        <f t="shared" si="101"/>
        <v>0.25652451150375111</v>
      </c>
      <c r="R227" s="4">
        <f t="shared" si="102"/>
        <v>518781.75830109615</v>
      </c>
      <c r="S227">
        <f t="shared" si="112"/>
        <v>5.1878175830109613E-4</v>
      </c>
      <c r="T227" s="41">
        <f t="shared" si="113"/>
        <v>3.0606877696754504E-4</v>
      </c>
      <c r="U227" s="42">
        <f t="shared" si="103"/>
        <v>0.92118001694492435</v>
      </c>
      <c r="V227" s="42">
        <f t="shared" si="104"/>
        <v>1.1415798173255864</v>
      </c>
      <c r="W227" s="42">
        <f t="shared" si="105"/>
        <v>1.1245881372235162</v>
      </c>
      <c r="X227" s="42">
        <f t="shared" si="106"/>
        <v>1.6991680102070195E-2</v>
      </c>
      <c r="Y227" s="42">
        <f t="shared" si="119"/>
        <v>6.5551096967009009E-3</v>
      </c>
      <c r="Z227" s="10">
        <f t="shared" si="107"/>
        <v>21.417113374475282</v>
      </c>
      <c r="AA227">
        <f t="shared" si="114"/>
        <v>6806500.2345107375</v>
      </c>
      <c r="AB227" s="10">
        <f t="shared" si="115"/>
        <v>6.8065002345107377</v>
      </c>
      <c r="AC227" s="10">
        <f t="shared" si="116"/>
        <v>6.7055002345107377</v>
      </c>
      <c r="AD227" s="3">
        <f t="shared" si="117"/>
        <v>972.5163501828481</v>
      </c>
      <c r="AI227" s="94">
        <f t="shared" si="118"/>
        <v>1.1245881372235162</v>
      </c>
    </row>
    <row r="228" spans="2:35">
      <c r="B228" s="39">
        <f t="shared" si="90"/>
        <v>200</v>
      </c>
      <c r="C228" s="42">
        <f t="shared" si="91"/>
        <v>3.7649880095919075</v>
      </c>
      <c r="D228" s="10">
        <f t="shared" si="92"/>
        <v>11.935011990408027</v>
      </c>
      <c r="E228" s="40">
        <f t="shared" si="93"/>
        <v>23.729976019183947</v>
      </c>
      <c r="F228" s="40">
        <f t="shared" si="94"/>
        <v>47.6</v>
      </c>
      <c r="G228" s="3">
        <f t="shared" si="95"/>
        <v>387.35011990407884</v>
      </c>
      <c r="H228" s="3">
        <f t="shared" si="96"/>
        <v>147.82900988183601</v>
      </c>
      <c r="I228">
        <f t="shared" si="108"/>
        <v>1.4782900988183603E-4</v>
      </c>
      <c r="J228" s="4">
        <f t="shared" si="97"/>
        <v>472.30056932933849</v>
      </c>
      <c r="K228" s="40">
        <f t="shared" si="98"/>
        <v>3.1949112674627389</v>
      </c>
      <c r="L228" s="40">
        <f t="shared" si="109"/>
        <v>2.8050887325372611</v>
      </c>
      <c r="M228" s="10">
        <f t="shared" si="99"/>
        <v>6.8065002345107377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15.229398818721046</v>
      </c>
      <c r="Q228" s="42">
        <f t="shared" si="101"/>
        <v>0.25776060363529463</v>
      </c>
      <c r="R228" s="4">
        <f t="shared" si="102"/>
        <v>517986.58148879709</v>
      </c>
      <c r="S228">
        <f t="shared" si="112"/>
        <v>5.1798658148879712E-4</v>
      </c>
      <c r="T228" s="41">
        <f t="shared" si="113"/>
        <v>3.0686395377984405E-4</v>
      </c>
      <c r="U228" s="42">
        <f t="shared" si="103"/>
        <v>0.91976805328639744</v>
      </c>
      <c r="V228" s="42">
        <f t="shared" si="104"/>
        <v>1.1422802738528746</v>
      </c>
      <c r="W228" s="42">
        <f t="shared" si="105"/>
        <v>1.1252738423649093</v>
      </c>
      <c r="X228" s="42">
        <f t="shared" si="106"/>
        <v>1.7006431487965212E-2</v>
      </c>
      <c r="Y228" s="42">
        <f t="shared" si="119"/>
        <v>6.5761312128488087E-3</v>
      </c>
      <c r="Z228" s="10">
        <f t="shared" si="107"/>
        <v>21.430119542703856</v>
      </c>
      <c r="AA228">
        <f t="shared" si="114"/>
        <v>6810572.345564262</v>
      </c>
      <c r="AB228" s="10">
        <f t="shared" si="115"/>
        <v>6.8105723455642622</v>
      </c>
      <c r="AC228" s="10">
        <f t="shared" si="116"/>
        <v>6.7095723455642622</v>
      </c>
      <c r="AD228" s="3">
        <f t="shared" si="117"/>
        <v>973.10693916813079</v>
      </c>
      <c r="AI228" s="94">
        <f t="shared" si="118"/>
        <v>1.1252738423649093</v>
      </c>
    </row>
    <row r="229" spans="2:35">
      <c r="B229" s="39">
        <f t="shared" si="90"/>
        <v>201</v>
      </c>
      <c r="C229" s="42">
        <f t="shared" si="91"/>
        <v>3.7838129496398669</v>
      </c>
      <c r="D229" s="10">
        <f t="shared" si="92"/>
        <v>11.916187050360067</v>
      </c>
      <c r="E229" s="40">
        <f t="shared" si="93"/>
        <v>23.767625899279867</v>
      </c>
      <c r="F229" s="40">
        <f t="shared" si="94"/>
        <v>47.6</v>
      </c>
      <c r="G229" s="3">
        <f t="shared" si="95"/>
        <v>387.16187050359923</v>
      </c>
      <c r="H229" s="3">
        <f t="shared" si="96"/>
        <v>147.82900988183601</v>
      </c>
      <c r="I229">
        <f t="shared" si="108"/>
        <v>1.4782900988183603E-4</v>
      </c>
      <c r="J229" s="4">
        <f t="shared" si="97"/>
        <v>473.70508038499042</v>
      </c>
      <c r="K229" s="40">
        <f t="shared" si="98"/>
        <v>3.2044121838036834</v>
      </c>
      <c r="L229" s="40">
        <f t="shared" si="109"/>
        <v>2.7955878161963166</v>
      </c>
      <c r="M229" s="10">
        <f t="shared" si="99"/>
        <v>6.8105723455642622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15.232304719243107</v>
      </c>
      <c r="Q229" s="42">
        <f t="shared" si="101"/>
        <v>0.25899645995480336</v>
      </c>
      <c r="R229" s="4">
        <f t="shared" si="102"/>
        <v>517191.0705706228</v>
      </c>
      <c r="S229">
        <f t="shared" si="112"/>
        <v>5.1719107057062277E-4</v>
      </c>
      <c r="T229" s="41">
        <f t="shared" si="113"/>
        <v>3.076594646980184E-4</v>
      </c>
      <c r="U229" s="42">
        <f t="shared" si="103"/>
        <v>0.91835549636943203</v>
      </c>
      <c r="V229" s="42">
        <f t="shared" si="104"/>
        <v>1.1429782691299502</v>
      </c>
      <c r="W229" s="42">
        <f t="shared" si="105"/>
        <v>1.1259571978032037</v>
      </c>
      <c r="X229" s="42">
        <f t="shared" si="106"/>
        <v>1.7021071326746462E-2</v>
      </c>
      <c r="Y229" s="42">
        <f t="shared" si="119"/>
        <v>6.597166811412777E-3</v>
      </c>
      <c r="Z229" s="10">
        <f t="shared" si="107"/>
        <v>21.443080965795065</v>
      </c>
      <c r="AA229">
        <f t="shared" si="114"/>
        <v>6814630.4473288665</v>
      </c>
      <c r="AB229" s="10">
        <f t="shared" si="115"/>
        <v>6.8146304473288666</v>
      </c>
      <c r="AC229" s="10">
        <f t="shared" si="116"/>
        <v>6.7136304473288666</v>
      </c>
      <c r="AD229" s="3">
        <f t="shared" si="117"/>
        <v>973.69549634936425</v>
      </c>
      <c r="AI229" s="94">
        <f t="shared" si="118"/>
        <v>1.1259571978032037</v>
      </c>
    </row>
    <row r="230" spans="2:35">
      <c r="B230" s="39">
        <f t="shared" si="90"/>
        <v>202</v>
      </c>
      <c r="C230" s="42">
        <f t="shared" si="91"/>
        <v>3.8026378896878263</v>
      </c>
      <c r="D230" s="10">
        <f t="shared" si="92"/>
        <v>11.897362110312107</v>
      </c>
      <c r="E230" s="40">
        <f t="shared" si="93"/>
        <v>23.805275779375787</v>
      </c>
      <c r="F230" s="40">
        <f t="shared" si="94"/>
        <v>47.6</v>
      </c>
      <c r="G230" s="3">
        <f t="shared" si="95"/>
        <v>386.97362110311963</v>
      </c>
      <c r="H230" s="3">
        <f t="shared" si="96"/>
        <v>147.82900988183601</v>
      </c>
      <c r="I230">
        <f t="shared" si="108"/>
        <v>1.4782900988183603E-4</v>
      </c>
      <c r="J230" s="4">
        <f t="shared" si="97"/>
        <v>475.11181806559625</v>
      </c>
      <c r="K230" s="40">
        <f t="shared" si="98"/>
        <v>3.2139281623097307</v>
      </c>
      <c r="L230" s="40">
        <f t="shared" si="109"/>
        <v>2.7860718376902693</v>
      </c>
      <c r="M230" s="10">
        <f t="shared" si="99"/>
        <v>6.8146304473288666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15.235199445713416</v>
      </c>
      <c r="Q230" s="42">
        <f t="shared" si="101"/>
        <v>0.2602320814584822</v>
      </c>
      <c r="R230" s="4">
        <f t="shared" si="102"/>
        <v>516395.22680405568</v>
      </c>
      <c r="S230">
        <f t="shared" si="112"/>
        <v>5.1639522680405568E-4</v>
      </c>
      <c r="T230" s="41">
        <f t="shared" si="113"/>
        <v>3.0845530846458549E-4</v>
      </c>
      <c r="U230" s="42">
        <f t="shared" si="103"/>
        <v>0.91694234842688949</v>
      </c>
      <c r="V230" s="42">
        <f t="shared" si="104"/>
        <v>1.1436738016740187</v>
      </c>
      <c r="W230" s="42">
        <f t="shared" si="105"/>
        <v>1.1266382022929005</v>
      </c>
      <c r="X230" s="42">
        <f t="shared" si="106"/>
        <v>1.7035599381118205E-2</v>
      </c>
      <c r="Y230" s="42">
        <f t="shared" si="119"/>
        <v>6.6182163643361443E-3</v>
      </c>
      <c r="Z230" s="10">
        <f t="shared" si="107"/>
        <v>21.455997620141453</v>
      </c>
      <c r="AA230">
        <f t="shared" si="114"/>
        <v>6818674.532413275</v>
      </c>
      <c r="AB230" s="10">
        <f t="shared" si="115"/>
        <v>6.8186745324132749</v>
      </c>
      <c r="AC230" s="10">
        <f t="shared" si="116"/>
        <v>6.7176745324132749</v>
      </c>
      <c r="AD230" s="3">
        <f t="shared" si="117"/>
        <v>974.28202065457219</v>
      </c>
      <c r="AI230" s="94">
        <f t="shared" si="118"/>
        <v>1.1266382022929005</v>
      </c>
    </row>
    <row r="231" spans="2:35">
      <c r="B231" s="39">
        <f t="shared" si="90"/>
        <v>203</v>
      </c>
      <c r="C231" s="42">
        <f t="shared" si="91"/>
        <v>3.8214628297357858</v>
      </c>
      <c r="D231" s="10">
        <f t="shared" si="92"/>
        <v>11.878537170264147</v>
      </c>
      <c r="E231" s="40">
        <f t="shared" si="93"/>
        <v>23.842925659471707</v>
      </c>
      <c r="F231" s="40">
        <f t="shared" si="94"/>
        <v>47.6</v>
      </c>
      <c r="G231" s="3">
        <f t="shared" si="95"/>
        <v>386.78537170264002</v>
      </c>
      <c r="H231" s="3">
        <f t="shared" si="96"/>
        <v>147.82900988183601</v>
      </c>
      <c r="I231">
        <f t="shared" ref="I231:I294" si="120">H231/1000^2</f>
        <v>1.4782900988183603E-4</v>
      </c>
      <c r="J231" s="4">
        <f t="shared" si="97"/>
        <v>476.52078237115597</v>
      </c>
      <c r="K231" s="40">
        <f t="shared" si="98"/>
        <v>3.2234592029808815</v>
      </c>
      <c r="L231" s="40">
        <f t="shared" ref="L231:L294" si="121">IF((gstar-K231)&lt;0,0,gstar-K231)</f>
        <v>2.7765407970191185</v>
      </c>
      <c r="M231" s="10">
        <f t="shared" si="99"/>
        <v>6.8186745324132749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15.238083006199947</v>
      </c>
      <c r="Q231" s="42">
        <f t="shared" si="101"/>
        <v>0.26146746914079766</v>
      </c>
      <c r="R231" s="4">
        <f t="shared" si="102"/>
        <v>515599.05144657812</v>
      </c>
      <c r="S231">
        <f t="shared" ref="S231:S294" si="122">R231/1000^3</f>
        <v>5.1559905144657817E-4</v>
      </c>
      <c r="T231" s="41">
        <f t="shared" ref="T231:T294" si="123">(vc/1000^3-S231)</f>
        <v>3.09251483822063E-4</v>
      </c>
      <c r="U231" s="42">
        <f t="shared" si="103"/>
        <v>0.91552861169163091</v>
      </c>
      <c r="V231" s="42">
        <f t="shared" si="104"/>
        <v>1.1443668700086445</v>
      </c>
      <c r="W231" s="42">
        <f t="shared" si="105"/>
        <v>1.1273168545936434</v>
      </c>
      <c r="X231" s="42">
        <f t="shared" si="106"/>
        <v>1.7050015415001063E-2</v>
      </c>
      <c r="Y231" s="42">
        <f t="shared" si="119"/>
        <v>6.6392797433631251E-3</v>
      </c>
      <c r="Z231" s="10">
        <f t="shared" si="107"/>
        <v>21.468869482234179</v>
      </c>
      <c r="AA231">
        <f t="shared" ref="AA231:AA294" si="124">Z231*rat*to+patm*1000000</f>
        <v>6822704.5934570869</v>
      </c>
      <c r="AB231" s="10">
        <f t="shared" ref="AB231:AB294" si="125">AA231/1000000</f>
        <v>6.8227045934570869</v>
      </c>
      <c r="AC231" s="10">
        <f t="shared" ref="AC231:AC294" si="126">AB231-patm</f>
        <v>6.7217045934570869</v>
      </c>
      <c r="AD231" s="3">
        <f t="shared" ref="AD231:AD294" si="127">AC231*1000000/6895</f>
        <v>974.86651101625625</v>
      </c>
      <c r="AI231" s="94">
        <f t="shared" ref="AI231:AI294" si="128">($M231-patm)*1000000*$I231/SQRT(rat*to)*SQRT(k)*(2/(k+1))^((k+1)/2/(k-1))</f>
        <v>1.1273168545936434</v>
      </c>
    </row>
    <row r="232" spans="2:35">
      <c r="B232" s="39">
        <f t="shared" ref="B232:B295" si="129">1+B231</f>
        <v>204</v>
      </c>
      <c r="C232" s="42">
        <f t="shared" ref="C232:C295" si="130">xincp+C231</f>
        <v>3.8402877697837452</v>
      </c>
      <c r="D232" s="10">
        <f t="shared" ref="D232:D295" si="131">(F232-E232)/2</f>
        <v>11.859712230216187</v>
      </c>
      <c r="E232" s="40">
        <f t="shared" ref="E232:E295" si="132">E231+ci*2*xincp</f>
        <v>23.880575539567626</v>
      </c>
      <c r="F232" s="40">
        <f t="shared" ref="F232:F295" si="133">F231-osi*2*xincp</f>
        <v>47.6</v>
      </c>
      <c r="G232" s="3">
        <f t="shared" ref="G232:G295" si="134">G231-ei*n*2*xincp</f>
        <v>386.59712230216041</v>
      </c>
      <c r="H232" s="3">
        <f t="shared" ref="H232:H295" si="135">PI()/4*(dto+erate*(two-D232)/two)^2</f>
        <v>147.82900988183601</v>
      </c>
      <c r="I232">
        <f t="shared" si="120"/>
        <v>1.4782900988183603E-4</v>
      </c>
      <c r="J232" s="4">
        <f t="shared" ref="J232:J295" si="136">PI()/4*dc^2-PI()/4*(F232^2-E232^2)</f>
        <v>477.93197330166936</v>
      </c>
      <c r="K232" s="40">
        <f t="shared" ref="K232:K295" si="137">J232/H232</f>
        <v>3.2330053058171337</v>
      </c>
      <c r="L232" s="40">
        <f t="shared" si="121"/>
        <v>2.7669946941828663</v>
      </c>
      <c r="M232" s="10">
        <f t="shared" ref="M232:M295" si="138">AB231</f>
        <v>6.8227045934570869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15.240955408733083</v>
      </c>
      <c r="Q232" s="42">
        <f t="shared" ref="Q232:Q295" si="140">xincp/P232+Q231</f>
        <v>0.26270262399448702</v>
      </c>
      <c r="R232" s="4">
        <f t="shared" ref="R232:R295" si="141">PI()/4*(F232^2-E232^2)*G232</f>
        <v>514802.54575567268</v>
      </c>
      <c r="S232">
        <f t="shared" si="122"/>
        <v>5.1480254575567272E-4</v>
      </c>
      <c r="T232" s="41">
        <f t="shared" si="123"/>
        <v>3.1004798951296845E-4</v>
      </c>
      <c r="U232" s="42">
        <f t="shared" ref="U232:U295" si="142">rhopgrain*R232/1000^2</f>
        <v>0.91411428839651776</v>
      </c>
      <c r="V232" s="42">
        <f t="shared" ref="V232:V295" si="143">(U231-U232)/(Q232-Q231)</f>
        <v>1.1450574726631442</v>
      </c>
      <c r="W232" s="42">
        <f t="shared" ref="W232:W295" si="144">IF(V232&lt;AI232,IF(AB231&gt;pbd,AI232,0),AI232)</f>
        <v>1.1279931534702574</v>
      </c>
      <c r="X232" s="42">
        <f t="shared" ref="X232:X295" si="145">V232-W232</f>
        <v>1.7064319192886757E-2</v>
      </c>
      <c r="Y232" s="42">
        <f t="shared" si="119"/>
        <v>6.6603568200391235E-3</v>
      </c>
      <c r="Z232" s="10">
        <f t="shared" ref="Z232:Z295" si="146">Y232/T232</f>
        <v>21.481696528661217</v>
      </c>
      <c r="AA232">
        <f t="shared" si="124"/>
        <v>6826720.6231302116</v>
      </c>
      <c r="AB232" s="10">
        <f t="shared" si="125"/>
        <v>6.8267206231302113</v>
      </c>
      <c r="AC232" s="10">
        <f t="shared" si="126"/>
        <v>6.7257206231302114</v>
      </c>
      <c r="AD232" s="3">
        <f t="shared" si="127"/>
        <v>975.44896637131421</v>
      </c>
      <c r="AI232" s="94">
        <f t="shared" si="128"/>
        <v>1.1279931534702574</v>
      </c>
    </row>
    <row r="233" spans="2:35">
      <c r="B233" s="39">
        <f t="shared" si="129"/>
        <v>205</v>
      </c>
      <c r="C233" s="42">
        <f t="shared" si="130"/>
        <v>3.8591127098317046</v>
      </c>
      <c r="D233" s="10">
        <f t="shared" si="131"/>
        <v>11.840887290168228</v>
      </c>
      <c r="E233" s="40">
        <f t="shared" si="132"/>
        <v>23.918225419663546</v>
      </c>
      <c r="F233" s="40">
        <f t="shared" si="133"/>
        <v>47.6</v>
      </c>
      <c r="G233" s="3">
        <f t="shared" si="134"/>
        <v>386.40887290168081</v>
      </c>
      <c r="H233" s="3">
        <f t="shared" si="135"/>
        <v>147.82900988183601</v>
      </c>
      <c r="I233">
        <f t="shared" si="120"/>
        <v>1.4782900988183603E-4</v>
      </c>
      <c r="J233" s="4">
        <f t="shared" si="136"/>
        <v>479.34539085713664</v>
      </c>
      <c r="K233" s="40">
        <f t="shared" si="137"/>
        <v>3.2425664708184896</v>
      </c>
      <c r="L233" s="40">
        <f t="shared" si="121"/>
        <v>2.7574335291815104</v>
      </c>
      <c r="M233" s="10">
        <f t="shared" si="138"/>
        <v>6.8267206231302113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15.243816661305345</v>
      </c>
      <c r="Q233" s="42">
        <f t="shared" si="140"/>
        <v>0.26393754701056765</v>
      </c>
      <c r="R233" s="4">
        <f t="shared" si="141"/>
        <v>514005.71098882169</v>
      </c>
      <c r="S233">
        <f t="shared" si="122"/>
        <v>5.1400571098882174E-4</v>
      </c>
      <c r="T233" s="41">
        <f t="shared" si="123"/>
        <v>3.1084482427981943E-4</v>
      </c>
      <c r="U233" s="42">
        <f t="shared" si="142"/>
        <v>0.91269938077441115</v>
      </c>
      <c r="V233" s="42">
        <f t="shared" si="143"/>
        <v>1.1457456081733772</v>
      </c>
      <c r="W233" s="42">
        <f t="shared" si="144"/>
        <v>1.1286670976926543</v>
      </c>
      <c r="X233" s="42">
        <f t="shared" si="145"/>
        <v>1.7078510480722953E-2</v>
      </c>
      <c r="Y233" s="42">
        <f t="shared" si="119"/>
        <v>6.6814474657121425E-3</v>
      </c>
      <c r="Z233" s="10">
        <f t="shared" si="146"/>
        <v>21.49447873610908</v>
      </c>
      <c r="AA233">
        <f t="shared" si="124"/>
        <v>6830722.6141334139</v>
      </c>
      <c r="AB233" s="10">
        <f t="shared" si="125"/>
        <v>6.8307226141334141</v>
      </c>
      <c r="AC233" s="10">
        <f t="shared" si="126"/>
        <v>6.7297226141334141</v>
      </c>
      <c r="AD233" s="3">
        <f t="shared" si="127"/>
        <v>976.02938566111879</v>
      </c>
      <c r="AI233" s="94">
        <f t="shared" si="128"/>
        <v>1.1286670976926543</v>
      </c>
    </row>
    <row r="234" spans="2:35">
      <c r="B234" s="39">
        <f t="shared" si="129"/>
        <v>206</v>
      </c>
      <c r="C234" s="42">
        <f t="shared" si="130"/>
        <v>3.8779376498796641</v>
      </c>
      <c r="D234" s="10">
        <f t="shared" si="131"/>
        <v>11.822062350120268</v>
      </c>
      <c r="E234" s="40">
        <f t="shared" si="132"/>
        <v>23.955875299759466</v>
      </c>
      <c r="F234" s="40">
        <f t="shared" si="133"/>
        <v>47.6</v>
      </c>
      <c r="G234" s="3">
        <f t="shared" si="134"/>
        <v>386.2206235012012</v>
      </c>
      <c r="H234" s="3">
        <f t="shared" si="135"/>
        <v>147.82900988183601</v>
      </c>
      <c r="I234">
        <f t="shared" si="120"/>
        <v>1.4782900988183603E-4</v>
      </c>
      <c r="J234" s="4">
        <f t="shared" si="136"/>
        <v>480.7610350375578</v>
      </c>
      <c r="K234" s="40">
        <f t="shared" si="137"/>
        <v>3.2521426979849486</v>
      </c>
      <c r="L234" s="40">
        <f t="shared" si="121"/>
        <v>2.7478573020150514</v>
      </c>
      <c r="M234" s="10">
        <f t="shared" si="138"/>
        <v>6.8307226141334141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15.246666771871917</v>
      </c>
      <c r="Q234" s="42">
        <f t="shared" si="140"/>
        <v>0.2651722391783462</v>
      </c>
      <c r="R234" s="4">
        <f t="shared" si="141"/>
        <v>513208.54840350762</v>
      </c>
      <c r="S234">
        <f t="shared" si="122"/>
        <v>5.1320854840350763E-4</v>
      </c>
      <c r="T234" s="41">
        <f t="shared" si="123"/>
        <v>3.1164198686513354E-4</v>
      </c>
      <c r="U234" s="42">
        <f t="shared" si="142"/>
        <v>0.91128389105817231</v>
      </c>
      <c r="V234" s="42">
        <f t="shared" si="143"/>
        <v>1.1464312750809598</v>
      </c>
      <c r="W234" s="42">
        <f t="shared" si="144"/>
        <v>1.1293386860359229</v>
      </c>
      <c r="X234" s="42">
        <f t="shared" si="145"/>
        <v>1.7092589045036855E-2</v>
      </c>
      <c r="Y234" s="42">
        <f t="shared" si="119"/>
        <v>6.7025515515331067E-3</v>
      </c>
      <c r="Z234" s="10">
        <f t="shared" si="146"/>
        <v>21.507216081361044</v>
      </c>
      <c r="AA234">
        <f t="shared" si="124"/>
        <v>6834710.5591977509</v>
      </c>
      <c r="AB234" s="10">
        <f t="shared" si="125"/>
        <v>6.8347105591977506</v>
      </c>
      <c r="AC234" s="10">
        <f t="shared" si="126"/>
        <v>6.7337105591977506</v>
      </c>
      <c r="AD234" s="3">
        <f t="shared" si="127"/>
        <v>976.60776783143592</v>
      </c>
      <c r="AI234" s="94">
        <f t="shared" si="128"/>
        <v>1.1293386860359229</v>
      </c>
    </row>
    <row r="235" spans="2:35">
      <c r="B235" s="39">
        <f t="shared" si="129"/>
        <v>207</v>
      </c>
      <c r="C235" s="42">
        <f t="shared" si="130"/>
        <v>3.8967625899276235</v>
      </c>
      <c r="D235" s="10">
        <f t="shared" si="131"/>
        <v>11.803237410072308</v>
      </c>
      <c r="E235" s="40">
        <f t="shared" si="132"/>
        <v>23.993525179855386</v>
      </c>
      <c r="F235" s="40">
        <f t="shared" si="133"/>
        <v>47.6</v>
      </c>
      <c r="G235" s="3">
        <f t="shared" si="134"/>
        <v>386.0323741007216</v>
      </c>
      <c r="H235" s="3">
        <f t="shared" si="135"/>
        <v>147.82900988183601</v>
      </c>
      <c r="I235">
        <f t="shared" si="120"/>
        <v>1.4782900988183603E-4</v>
      </c>
      <c r="J235" s="4">
        <f t="shared" si="136"/>
        <v>482.17890584293241</v>
      </c>
      <c r="K235" s="40">
        <f t="shared" si="137"/>
        <v>3.2617339873165077</v>
      </c>
      <c r="L235" s="40">
        <f t="shared" si="121"/>
        <v>2.7382660126834923</v>
      </c>
      <c r="M235" s="10">
        <f t="shared" si="138"/>
        <v>6.8347105591977506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15.249505748350385</v>
      </c>
      <c r="Q235" s="42">
        <f t="shared" si="140"/>
        <v>0.26640670148542761</v>
      </c>
      <c r="R235" s="4">
        <f t="shared" si="141"/>
        <v>512411.05925721303</v>
      </c>
      <c r="S235">
        <f t="shared" si="122"/>
        <v>5.1241105925721301E-4</v>
      </c>
      <c r="T235" s="41">
        <f t="shared" si="123"/>
        <v>3.1243947601142816E-4</v>
      </c>
      <c r="U235" s="42">
        <f t="shared" si="142"/>
        <v>0.90986782148066292</v>
      </c>
      <c r="V235" s="42">
        <f t="shared" si="143"/>
        <v>1.1471144719334145</v>
      </c>
      <c r="W235" s="42">
        <f t="shared" si="144"/>
        <v>1.1300079172802364</v>
      </c>
      <c r="X235" s="42">
        <f t="shared" si="145"/>
        <v>1.7106554653178119E-2</v>
      </c>
      <c r="Y235" s="42">
        <f t="shared" si="119"/>
        <v>6.723668948456483E-3</v>
      </c>
      <c r="Z235" s="10">
        <f t="shared" si="146"/>
        <v>21.519908541296331</v>
      </c>
      <c r="AA235">
        <f t="shared" si="124"/>
        <v>6838684.4510843214</v>
      </c>
      <c r="AB235" s="10">
        <f t="shared" si="125"/>
        <v>6.8386844510843217</v>
      </c>
      <c r="AC235" s="10">
        <f t="shared" si="126"/>
        <v>6.7376844510843217</v>
      </c>
      <c r="AD235" s="3">
        <f t="shared" si="127"/>
        <v>977.18411183238891</v>
      </c>
      <c r="AI235" s="94">
        <f t="shared" si="128"/>
        <v>1.1300079172802364</v>
      </c>
    </row>
    <row r="236" spans="2:35">
      <c r="B236" s="39">
        <f t="shared" si="129"/>
        <v>208</v>
      </c>
      <c r="C236" s="42">
        <f t="shared" si="130"/>
        <v>3.9155875299755829</v>
      </c>
      <c r="D236" s="10">
        <f t="shared" si="131"/>
        <v>11.784412470024348</v>
      </c>
      <c r="E236" s="40">
        <f t="shared" si="132"/>
        <v>24.031175059951305</v>
      </c>
      <c r="F236" s="40">
        <f t="shared" si="133"/>
        <v>47.6</v>
      </c>
      <c r="G236" s="3">
        <f t="shared" si="134"/>
        <v>385.84412470024199</v>
      </c>
      <c r="H236" s="3">
        <f t="shared" si="135"/>
        <v>147.82900988183601</v>
      </c>
      <c r="I236">
        <f t="shared" si="120"/>
        <v>1.4782900988183603E-4</v>
      </c>
      <c r="J236" s="4">
        <f t="shared" si="136"/>
        <v>483.59900327326113</v>
      </c>
      <c r="K236" s="40">
        <f t="shared" si="137"/>
        <v>3.2713403388131717</v>
      </c>
      <c r="L236" s="40">
        <f t="shared" si="121"/>
        <v>2.7286596611868283</v>
      </c>
      <c r="M236" s="10">
        <f t="shared" si="138"/>
        <v>6.8386844510843217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15.252333598620705</v>
      </c>
      <c r="Q236" s="42">
        <f t="shared" si="140"/>
        <v>0.26764093491772428</v>
      </c>
      <c r="R236" s="4">
        <f t="shared" si="141"/>
        <v>511613.24480742012</v>
      </c>
      <c r="S236">
        <f t="shared" si="122"/>
        <v>5.1161324480742017E-4</v>
      </c>
      <c r="T236" s="41">
        <f t="shared" si="123"/>
        <v>3.13237290461221E-4</v>
      </c>
      <c r="U236" s="42">
        <f t="shared" si="142"/>
        <v>0.90845117427474364</v>
      </c>
      <c r="V236" s="42">
        <f t="shared" si="143"/>
        <v>1.1477951972854648</v>
      </c>
      <c r="W236" s="42">
        <f t="shared" si="144"/>
        <v>1.1306747902108092</v>
      </c>
      <c r="X236" s="42">
        <f t="shared" si="145"/>
        <v>1.7120407074655564E-2</v>
      </c>
      <c r="Y236" s="42">
        <f t="shared" si="119"/>
        <v>6.7447995272425509E-3</v>
      </c>
      <c r="Z236" s="10">
        <f t="shared" si="146"/>
        <v>21.53255609289457</v>
      </c>
      <c r="AA236">
        <f t="shared" si="124"/>
        <v>6842644.2825856591</v>
      </c>
      <c r="AB236" s="10">
        <f t="shared" si="125"/>
        <v>6.8426442825856588</v>
      </c>
      <c r="AC236" s="10">
        <f t="shared" si="126"/>
        <v>6.7416442825856588</v>
      </c>
      <c r="AD236" s="3">
        <f t="shared" si="127"/>
        <v>977.75841661865979</v>
      </c>
      <c r="AI236" s="94">
        <f t="shared" si="128"/>
        <v>1.1306747902108092</v>
      </c>
    </row>
    <row r="237" spans="2:35">
      <c r="B237" s="39">
        <f t="shared" si="129"/>
        <v>209</v>
      </c>
      <c r="C237" s="42">
        <f t="shared" si="130"/>
        <v>3.9344124700235423</v>
      </c>
      <c r="D237" s="10">
        <f t="shared" si="131"/>
        <v>11.765587529976388</v>
      </c>
      <c r="E237" s="40">
        <f t="shared" si="132"/>
        <v>24.068824940047225</v>
      </c>
      <c r="F237" s="40">
        <f t="shared" si="133"/>
        <v>47.6</v>
      </c>
      <c r="G237" s="3">
        <f t="shared" si="134"/>
        <v>385.65587529976239</v>
      </c>
      <c r="H237" s="3">
        <f t="shared" si="135"/>
        <v>147.82900988183601</v>
      </c>
      <c r="I237">
        <f t="shared" si="120"/>
        <v>1.4782900988183603E-4</v>
      </c>
      <c r="J237" s="4">
        <f t="shared" si="136"/>
        <v>485.02132732854352</v>
      </c>
      <c r="K237" s="40">
        <f t="shared" si="137"/>
        <v>3.2809617524749375</v>
      </c>
      <c r="L237" s="40">
        <f t="shared" si="121"/>
        <v>2.7190382475250625</v>
      </c>
      <c r="M237" s="10">
        <f t="shared" si="138"/>
        <v>6.8426442825856588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15.255150330526314</v>
      </c>
      <c r="Q237" s="42">
        <f t="shared" si="140"/>
        <v>0.26887494045946514</v>
      </c>
      <c r="R237" s="4">
        <f t="shared" si="141"/>
        <v>510815.10631161148</v>
      </c>
      <c r="S237">
        <f t="shared" si="122"/>
        <v>5.108151063116115E-4</v>
      </c>
      <c r="T237" s="41">
        <f t="shared" si="123"/>
        <v>3.1403542895702967E-4</v>
      </c>
      <c r="U237" s="42">
        <f t="shared" si="142"/>
        <v>0.90703395167327605</v>
      </c>
      <c r="V237" s="42">
        <f t="shared" si="143"/>
        <v>1.1484734496963975</v>
      </c>
      <c r="W237" s="42">
        <f t="shared" si="144"/>
        <v>1.1313393036181305</v>
      </c>
      <c r="X237" s="42">
        <f t="shared" si="145"/>
        <v>1.7134146078267021E-2</v>
      </c>
      <c r="Y237" s="42">
        <f t="shared" si="119"/>
        <v>6.7659431584561301E-3</v>
      </c>
      <c r="Z237" s="10">
        <f t="shared" si="146"/>
        <v>21.545158713228922</v>
      </c>
      <c r="AA237">
        <f t="shared" si="124"/>
        <v>6846590.0465235831</v>
      </c>
      <c r="AB237" s="10">
        <f t="shared" si="125"/>
        <v>6.8465900465235832</v>
      </c>
      <c r="AC237" s="10">
        <f t="shared" si="126"/>
        <v>6.7455900465235832</v>
      </c>
      <c r="AD237" s="3">
        <f t="shared" si="127"/>
        <v>978.33068114917808</v>
      </c>
      <c r="AI237" s="94">
        <f t="shared" si="128"/>
        <v>1.1313393036181305</v>
      </c>
    </row>
    <row r="238" spans="2:35">
      <c r="B238" s="39">
        <f t="shared" si="129"/>
        <v>210</v>
      </c>
      <c r="C238" s="42">
        <f t="shared" si="130"/>
        <v>3.9532374100715018</v>
      </c>
      <c r="D238" s="10">
        <f t="shared" si="131"/>
        <v>11.746762589928428</v>
      </c>
      <c r="E238" s="40">
        <f t="shared" si="132"/>
        <v>24.106474820143145</v>
      </c>
      <c r="F238" s="40">
        <f t="shared" si="133"/>
        <v>47.6</v>
      </c>
      <c r="G238" s="3">
        <f t="shared" si="134"/>
        <v>385.46762589928278</v>
      </c>
      <c r="H238" s="3">
        <f t="shared" si="135"/>
        <v>147.82900988183601</v>
      </c>
      <c r="I238">
        <f t="shared" si="120"/>
        <v>1.4782900988183603E-4</v>
      </c>
      <c r="J238" s="4">
        <f t="shared" si="136"/>
        <v>486.4458780087798</v>
      </c>
      <c r="K238" s="40">
        <f t="shared" si="137"/>
        <v>3.290598228301806</v>
      </c>
      <c r="L238" s="40">
        <f t="shared" si="121"/>
        <v>2.709401771698194</v>
      </c>
      <c r="M238" s="10">
        <f t="shared" si="138"/>
        <v>6.8465900465235832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15.25795595187274</v>
      </c>
      <c r="Q238" s="42">
        <f t="shared" si="140"/>
        <v>0.27010871909320466</v>
      </c>
      <c r="R238" s="4">
        <f t="shared" si="141"/>
        <v>510016.64502726955</v>
      </c>
      <c r="S238">
        <f t="shared" si="122"/>
        <v>5.1001664502726952E-4</v>
      </c>
      <c r="T238" s="41">
        <f t="shared" si="123"/>
        <v>3.1483389024137165E-4</v>
      </c>
      <c r="U238" s="42">
        <f t="shared" si="142"/>
        <v>0.90561615590912148</v>
      </c>
      <c r="V238" s="42">
        <f t="shared" si="143"/>
        <v>1.1491492277324509</v>
      </c>
      <c r="W238" s="42">
        <f t="shared" si="144"/>
        <v>1.1320014562976042</v>
      </c>
      <c r="X238" s="42">
        <f t="shared" si="145"/>
        <v>1.7147771434846693E-2</v>
      </c>
      <c r="Y238" s="42">
        <f t="shared" si="119"/>
        <v>6.787099712468693E-3</v>
      </c>
      <c r="Z238" s="10">
        <f t="shared" si="146"/>
        <v>21.557716379470047</v>
      </c>
      <c r="AA238">
        <f t="shared" si="124"/>
        <v>6850521.7357504396</v>
      </c>
      <c r="AB238" s="10">
        <f t="shared" si="125"/>
        <v>6.8505217357504398</v>
      </c>
      <c r="AC238" s="10">
        <f t="shared" si="126"/>
        <v>6.7495217357504398</v>
      </c>
      <c r="AD238" s="3">
        <f t="shared" si="127"/>
        <v>978.9009043873009</v>
      </c>
      <c r="AI238" s="94">
        <f t="shared" si="128"/>
        <v>1.1320014562976042</v>
      </c>
    </row>
    <row r="239" spans="2:35">
      <c r="B239" s="39">
        <f t="shared" si="129"/>
        <v>211</v>
      </c>
      <c r="C239" s="42">
        <f t="shared" si="130"/>
        <v>3.9720623501194612</v>
      </c>
      <c r="D239" s="10">
        <f t="shared" si="131"/>
        <v>11.727937649880468</v>
      </c>
      <c r="E239" s="40">
        <f t="shared" si="132"/>
        <v>24.144124700239065</v>
      </c>
      <c r="F239" s="40">
        <f t="shared" si="133"/>
        <v>47.6</v>
      </c>
      <c r="G239" s="3">
        <f t="shared" si="134"/>
        <v>385.27937649880317</v>
      </c>
      <c r="H239" s="3">
        <f t="shared" si="135"/>
        <v>147.82900988183601</v>
      </c>
      <c r="I239">
        <f t="shared" si="120"/>
        <v>1.4782900988183603E-4</v>
      </c>
      <c r="J239" s="4">
        <f t="shared" si="136"/>
        <v>487.87265531396974</v>
      </c>
      <c r="K239" s="40">
        <f t="shared" si="137"/>
        <v>3.3002497662937769</v>
      </c>
      <c r="L239" s="40">
        <f t="shared" si="121"/>
        <v>2.6997502337062231</v>
      </c>
      <c r="M239" s="10">
        <f t="shared" si="138"/>
        <v>6.8505217357504398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15.260750470428629</v>
      </c>
      <c r="Q239" s="42">
        <f t="shared" si="140"/>
        <v>0.27134227179983189</v>
      </c>
      <c r="R239" s="4">
        <f t="shared" si="141"/>
        <v>509217.86221187672</v>
      </c>
      <c r="S239">
        <f t="shared" si="122"/>
        <v>5.0921786221187672E-4</v>
      </c>
      <c r="T239" s="41">
        <f t="shared" si="123"/>
        <v>3.1563267305676445E-4</v>
      </c>
      <c r="U239" s="42">
        <f t="shared" si="142"/>
        <v>0.90419778921514093</v>
      </c>
      <c r="V239" s="42">
        <f t="shared" si="143"/>
        <v>1.1498225299660145</v>
      </c>
      <c r="W239" s="42">
        <f t="shared" si="144"/>
        <v>1.132661247049757</v>
      </c>
      <c r="X239" s="42">
        <f t="shared" si="145"/>
        <v>1.7161282916257514E-2</v>
      </c>
      <c r="Y239" s="42">
        <f t="shared" si="119"/>
        <v>6.8082690594592384E-3</v>
      </c>
      <c r="Z239" s="10">
        <f t="shared" si="146"/>
        <v>21.570229068886086</v>
      </c>
      <c r="AA239">
        <f t="shared" si="124"/>
        <v>6854439.343149092</v>
      </c>
      <c r="AB239" s="10">
        <f t="shared" si="125"/>
        <v>6.8544393431490924</v>
      </c>
      <c r="AC239" s="10">
        <f t="shared" si="126"/>
        <v>6.7534393431490924</v>
      </c>
      <c r="AD239" s="3">
        <f t="shared" si="127"/>
        <v>979.469085300811</v>
      </c>
      <c r="AI239" s="94">
        <f t="shared" si="128"/>
        <v>1.132661247049757</v>
      </c>
    </row>
    <row r="240" spans="2:35">
      <c r="B240" s="39">
        <f t="shared" si="129"/>
        <v>212</v>
      </c>
      <c r="C240" s="42">
        <f t="shared" si="130"/>
        <v>3.9908872901674206</v>
      </c>
      <c r="D240" s="10">
        <f t="shared" si="131"/>
        <v>11.709112709832509</v>
      </c>
      <c r="E240" s="40">
        <f t="shared" si="132"/>
        <v>24.181774580334984</v>
      </c>
      <c r="F240" s="40">
        <f t="shared" si="133"/>
        <v>47.6</v>
      </c>
      <c r="G240" s="3">
        <f t="shared" si="134"/>
        <v>385.09112709832357</v>
      </c>
      <c r="H240" s="3">
        <f t="shared" si="135"/>
        <v>147.82900988183601</v>
      </c>
      <c r="I240">
        <f t="shared" si="120"/>
        <v>1.4782900988183603E-4</v>
      </c>
      <c r="J240" s="4">
        <f t="shared" si="136"/>
        <v>489.30165924411358</v>
      </c>
      <c r="K240" s="40">
        <f t="shared" si="137"/>
        <v>3.3099163664508509</v>
      </c>
      <c r="L240" s="40">
        <f t="shared" si="121"/>
        <v>2.6900836335491491</v>
      </c>
      <c r="M240" s="10">
        <f t="shared" si="138"/>
        <v>6.8544393431490924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15.263533893925858</v>
      </c>
      <c r="Q240" s="42">
        <f t="shared" si="140"/>
        <v>0.27257559955857924</v>
      </c>
      <c r="R240" s="4">
        <f t="shared" si="141"/>
        <v>508418.75912291545</v>
      </c>
      <c r="S240">
        <f t="shared" si="122"/>
        <v>5.0841875912291542E-4</v>
      </c>
      <c r="T240" s="41">
        <f t="shared" si="123"/>
        <v>3.1643177614572575E-4</v>
      </c>
      <c r="U240" s="42">
        <f t="shared" si="142"/>
        <v>0.90277885382419598</v>
      </c>
      <c r="V240" s="42">
        <f t="shared" si="143"/>
        <v>1.1504933549749337</v>
      </c>
      <c r="W240" s="42">
        <f t="shared" si="144"/>
        <v>1.1333186746802373</v>
      </c>
      <c r="X240" s="42">
        <f t="shared" si="145"/>
        <v>1.7174680294696376E-2</v>
      </c>
      <c r="Y240" s="42">
        <f t="shared" si="119"/>
        <v>6.8294510694142984E-3</v>
      </c>
      <c r="Z240" s="10">
        <f t="shared" si="146"/>
        <v>21.582696758839869</v>
      </c>
      <c r="AA240">
        <f t="shared" si="124"/>
        <v>6858342.86163205</v>
      </c>
      <c r="AB240" s="10">
        <f t="shared" si="125"/>
        <v>6.8583428616320496</v>
      </c>
      <c r="AC240" s="10">
        <f t="shared" si="126"/>
        <v>6.7573428616320497</v>
      </c>
      <c r="AD240" s="3">
        <f t="shared" si="127"/>
        <v>980.03522286179111</v>
      </c>
      <c r="AI240" s="94">
        <f t="shared" si="128"/>
        <v>1.1333186746802373</v>
      </c>
    </row>
    <row r="241" spans="2:35">
      <c r="B241" s="39">
        <f t="shared" si="129"/>
        <v>213</v>
      </c>
      <c r="C241" s="42">
        <f t="shared" si="130"/>
        <v>4.0097122302153805</v>
      </c>
      <c r="D241" s="10">
        <f t="shared" si="131"/>
        <v>11.690287769784549</v>
      </c>
      <c r="E241" s="40">
        <f t="shared" si="132"/>
        <v>24.219424460430904</v>
      </c>
      <c r="F241" s="40">
        <f t="shared" si="133"/>
        <v>47.6</v>
      </c>
      <c r="G241" s="3">
        <f t="shared" si="134"/>
        <v>384.90287769784396</v>
      </c>
      <c r="H241" s="3">
        <f t="shared" si="135"/>
        <v>147.82900988183601</v>
      </c>
      <c r="I241">
        <f t="shared" si="120"/>
        <v>1.4782900988183603E-4</v>
      </c>
      <c r="J241" s="4">
        <f t="shared" si="136"/>
        <v>490.73288979921131</v>
      </c>
      <c r="K241" s="40">
        <f t="shared" si="137"/>
        <v>3.319598028773028</v>
      </c>
      <c r="L241" s="40">
        <f t="shared" si="121"/>
        <v>2.680401971226972</v>
      </c>
      <c r="M241" s="10">
        <f t="shared" si="138"/>
        <v>6.8583428616320496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15.266306230059056</v>
      </c>
      <c r="Q241" s="42">
        <f t="shared" si="140"/>
        <v>0.27380870334703161</v>
      </c>
      <c r="R241" s="4">
        <f t="shared" si="141"/>
        <v>507619.33701786812</v>
      </c>
      <c r="S241">
        <f t="shared" si="122"/>
        <v>5.076193370178681E-4</v>
      </c>
      <c r="T241" s="41">
        <f t="shared" si="123"/>
        <v>3.1723119825077307E-4</v>
      </c>
      <c r="U241" s="42">
        <f t="shared" si="142"/>
        <v>0.90135935196914774</v>
      </c>
      <c r="V241" s="42">
        <f t="shared" si="143"/>
        <v>1.1511617013437401</v>
      </c>
      <c r="W241" s="42">
        <f t="shared" si="144"/>
        <v>1.1339737379996677</v>
      </c>
      <c r="X241" s="42">
        <f t="shared" si="145"/>
        <v>1.7187963344072354E-2</v>
      </c>
      <c r="Y241" s="42">
        <f t="shared" si="119"/>
        <v>6.8506456121296541E-3</v>
      </c>
      <c r="Z241" s="10">
        <f t="shared" si="146"/>
        <v>21.595119426791623</v>
      </c>
      <c r="AA241">
        <f t="shared" si="124"/>
        <v>6862232.2841423228</v>
      </c>
      <c r="AB241" s="10">
        <f t="shared" si="125"/>
        <v>6.8622322841423227</v>
      </c>
      <c r="AC241" s="10">
        <f t="shared" si="126"/>
        <v>6.7612322841423227</v>
      </c>
      <c r="AD241" s="3">
        <f t="shared" si="127"/>
        <v>980.59931604674728</v>
      </c>
      <c r="AI241" s="94">
        <f t="shared" si="128"/>
        <v>1.1339737379996677</v>
      </c>
    </row>
    <row r="242" spans="2:35">
      <c r="B242" s="39">
        <f t="shared" si="129"/>
        <v>214</v>
      </c>
      <c r="C242" s="42">
        <f t="shared" si="130"/>
        <v>4.0285371702633404</v>
      </c>
      <c r="D242" s="10">
        <f t="shared" si="131"/>
        <v>11.671462829736589</v>
      </c>
      <c r="E242" s="40">
        <f t="shared" si="132"/>
        <v>24.257074340526824</v>
      </c>
      <c r="F242" s="40">
        <f t="shared" si="133"/>
        <v>47.6</v>
      </c>
      <c r="G242" s="3">
        <f t="shared" si="134"/>
        <v>384.71462829736436</v>
      </c>
      <c r="H242" s="3">
        <f t="shared" si="135"/>
        <v>147.82900988183601</v>
      </c>
      <c r="I242">
        <f t="shared" si="120"/>
        <v>1.4782900988183603E-4</v>
      </c>
      <c r="J242" s="4">
        <f t="shared" si="136"/>
        <v>492.1663469792627</v>
      </c>
      <c r="K242" s="40">
        <f t="shared" si="137"/>
        <v>3.329294753260307</v>
      </c>
      <c r="L242" s="40">
        <f t="shared" si="121"/>
        <v>2.670705246739693</v>
      </c>
      <c r="M242" s="10">
        <f t="shared" si="138"/>
        <v>6.8622322841423227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15.269067486486342</v>
      </c>
      <c r="Q242" s="42">
        <f t="shared" si="140"/>
        <v>0.27504158414113516</v>
      </c>
      <c r="R242" s="4">
        <f t="shared" si="141"/>
        <v>506819.59715421731</v>
      </c>
      <c r="S242">
        <f t="shared" si="122"/>
        <v>5.0681959715421728E-4</v>
      </c>
      <c r="T242" s="41">
        <f t="shared" si="123"/>
        <v>3.1803093811442389E-4</v>
      </c>
      <c r="U242" s="42">
        <f t="shared" si="142"/>
        <v>0.89993928588285754</v>
      </c>
      <c r="V242" s="42">
        <f t="shared" si="143"/>
        <v>1.1518275676625718</v>
      </c>
      <c r="W242" s="42">
        <f t="shared" si="144"/>
        <v>1.1346264358237899</v>
      </c>
      <c r="X242" s="42">
        <f t="shared" si="145"/>
        <v>1.7201131838781913E-2</v>
      </c>
      <c r="Y242" s="42">
        <f t="shared" si="119"/>
        <v>6.8718525572105315E-3</v>
      </c>
      <c r="Z242" s="10">
        <f t="shared" si="146"/>
        <v>21.607497050296779</v>
      </c>
      <c r="AA242">
        <f t="shared" si="124"/>
        <v>6866107.6036527203</v>
      </c>
      <c r="AB242" s="10">
        <f t="shared" si="125"/>
        <v>6.8661076036527202</v>
      </c>
      <c r="AC242" s="10">
        <f t="shared" si="126"/>
        <v>6.7651076036527202</v>
      </c>
      <c r="AD242" s="3">
        <f t="shared" si="127"/>
        <v>981.16136383650769</v>
      </c>
      <c r="AI242" s="94">
        <f t="shared" si="128"/>
        <v>1.1346264358237899</v>
      </c>
    </row>
    <row r="243" spans="2:35">
      <c r="B243" s="39">
        <f t="shared" si="129"/>
        <v>215</v>
      </c>
      <c r="C243" s="42">
        <f t="shared" si="130"/>
        <v>4.0473621103113002</v>
      </c>
      <c r="D243" s="10">
        <f t="shared" si="131"/>
        <v>11.652637889688629</v>
      </c>
      <c r="E243" s="40">
        <f t="shared" si="132"/>
        <v>24.294724220622744</v>
      </c>
      <c r="F243" s="40">
        <f t="shared" si="133"/>
        <v>47.6</v>
      </c>
      <c r="G243" s="3">
        <f t="shared" si="134"/>
        <v>384.52637889688475</v>
      </c>
      <c r="H243" s="3">
        <f t="shared" si="135"/>
        <v>147.82900988183601</v>
      </c>
      <c r="I243">
        <f t="shared" si="120"/>
        <v>1.4782900988183603E-4</v>
      </c>
      <c r="J243" s="4">
        <f t="shared" si="136"/>
        <v>493.60203078426821</v>
      </c>
      <c r="K243" s="40">
        <f t="shared" si="137"/>
        <v>3.3390065399126905</v>
      </c>
      <c r="L243" s="40">
        <f t="shared" si="121"/>
        <v>2.6609934600873095</v>
      </c>
      <c r="M243" s="10">
        <f t="shared" si="138"/>
        <v>6.8661076036527202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15.271817670828954</v>
      </c>
      <c r="Q243" s="42">
        <f t="shared" si="140"/>
        <v>0.27627424291520614</v>
      </c>
      <c r="R243" s="4">
        <f t="shared" si="141"/>
        <v>506019.54078944522</v>
      </c>
      <c r="S243">
        <f t="shared" si="122"/>
        <v>5.0601954078944526E-4</v>
      </c>
      <c r="T243" s="41">
        <f t="shared" si="123"/>
        <v>3.1883099447919591E-4</v>
      </c>
      <c r="U243" s="42">
        <f t="shared" si="142"/>
        <v>0.89851865779818629</v>
      </c>
      <c r="V243" s="42">
        <f t="shared" si="143"/>
        <v>1.152490952528161</v>
      </c>
      <c r="W243" s="42">
        <f t="shared" si="144"/>
        <v>1.1352767669733457</v>
      </c>
      <c r="X243" s="42">
        <f t="shared" si="145"/>
        <v>1.7214185554815353E-2</v>
      </c>
      <c r="Y243" s="42">
        <f t="shared" si="119"/>
        <v>6.8930717740731604E-3</v>
      </c>
      <c r="Z243" s="10">
        <f t="shared" si="146"/>
        <v>21.619829607008114</v>
      </c>
      <c r="AA243">
        <f t="shared" si="124"/>
        <v>6869968.8131665364</v>
      </c>
      <c r="AB243" s="10">
        <f t="shared" si="125"/>
        <v>6.869968813166536</v>
      </c>
      <c r="AC243" s="10">
        <f t="shared" si="126"/>
        <v>6.768968813166536</v>
      </c>
      <c r="AD243" s="3">
        <f t="shared" si="127"/>
        <v>981.72136521632149</v>
      </c>
      <c r="AI243" s="94">
        <f t="shared" si="128"/>
        <v>1.1352767669733457</v>
      </c>
    </row>
    <row r="244" spans="2:35">
      <c r="B244" s="39">
        <f t="shared" si="129"/>
        <v>216</v>
      </c>
      <c r="C244" s="42">
        <f t="shared" si="130"/>
        <v>4.0661870503592601</v>
      </c>
      <c r="D244" s="10">
        <f t="shared" si="131"/>
        <v>11.633812949640669</v>
      </c>
      <c r="E244" s="40">
        <f t="shared" si="132"/>
        <v>24.332374100718663</v>
      </c>
      <c r="F244" s="40">
        <f t="shared" si="133"/>
        <v>47.6</v>
      </c>
      <c r="G244" s="3">
        <f t="shared" si="134"/>
        <v>384.33812949640514</v>
      </c>
      <c r="H244" s="3">
        <f t="shared" si="135"/>
        <v>147.82900988183601</v>
      </c>
      <c r="I244">
        <f t="shared" si="120"/>
        <v>1.4782900988183603E-4</v>
      </c>
      <c r="J244" s="4">
        <f t="shared" si="136"/>
        <v>495.03994121422693</v>
      </c>
      <c r="K244" s="40">
        <f t="shared" si="137"/>
        <v>3.3487333887301727</v>
      </c>
      <c r="L244" s="40">
        <f t="shared" si="121"/>
        <v>2.6512666112698273</v>
      </c>
      <c r="M244" s="10">
        <f t="shared" si="138"/>
        <v>6.869968813166536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15.274556790671872</v>
      </c>
      <c r="Q244" s="42">
        <f t="shared" si="140"/>
        <v>0.27750668064193978</v>
      </c>
      <c r="R244" s="4">
        <f t="shared" si="141"/>
        <v>505219.16918103467</v>
      </c>
      <c r="S244">
        <f t="shared" si="122"/>
        <v>5.0521916918103464E-4</v>
      </c>
      <c r="T244" s="41">
        <f t="shared" si="123"/>
        <v>3.1963136608760653E-4</v>
      </c>
      <c r="U244" s="42">
        <f t="shared" si="142"/>
        <v>0.89709746994799611</v>
      </c>
      <c r="V244" s="42">
        <f t="shared" si="143"/>
        <v>1.1531518545417998</v>
      </c>
      <c r="W244" s="42">
        <f t="shared" si="144"/>
        <v>1.1359247302741933</v>
      </c>
      <c r="X244" s="42">
        <f t="shared" si="145"/>
        <v>1.7227124267606531E-2</v>
      </c>
      <c r="Y244" s="42">
        <f t="shared" si="119"/>
        <v>6.914303131943687E-3</v>
      </c>
      <c r="Z244" s="10">
        <f t="shared" si="146"/>
        <v>21.632117074669612</v>
      </c>
      <c r="AA244">
        <f t="shared" si="124"/>
        <v>6873815.9057156146</v>
      </c>
      <c r="AB244" s="10">
        <f t="shared" si="125"/>
        <v>6.873815905715615</v>
      </c>
      <c r="AC244" s="10">
        <f t="shared" si="126"/>
        <v>6.772815905715615</v>
      </c>
      <c r="AD244" s="3">
        <f t="shared" si="127"/>
        <v>982.27931917557862</v>
      </c>
      <c r="AI244" s="94">
        <f t="shared" si="128"/>
        <v>1.1359247302741933</v>
      </c>
    </row>
    <row r="245" spans="2:35">
      <c r="B245" s="39">
        <f t="shared" si="129"/>
        <v>217</v>
      </c>
      <c r="C245" s="42">
        <f t="shared" si="130"/>
        <v>4.08501199040722</v>
      </c>
      <c r="D245" s="10">
        <f t="shared" si="131"/>
        <v>11.614988009592709</v>
      </c>
      <c r="E245" s="40">
        <f t="shared" si="132"/>
        <v>24.370023980814583</v>
      </c>
      <c r="F245" s="40">
        <f t="shared" si="133"/>
        <v>47.6</v>
      </c>
      <c r="G245" s="3">
        <f t="shared" si="134"/>
        <v>384.14988009592554</v>
      </c>
      <c r="H245" s="3">
        <f t="shared" si="135"/>
        <v>147.82900988183601</v>
      </c>
      <c r="I245">
        <f t="shared" si="120"/>
        <v>1.4782900988183603E-4</v>
      </c>
      <c r="J245" s="4">
        <f t="shared" si="136"/>
        <v>496.48007826913977</v>
      </c>
      <c r="K245" s="40">
        <f t="shared" si="137"/>
        <v>3.3584752997127598</v>
      </c>
      <c r="L245" s="40">
        <f t="shared" si="121"/>
        <v>2.6415247002872402</v>
      </c>
      <c r="M245" s="10">
        <f t="shared" si="138"/>
        <v>6.873815905715615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15.277284853562568</v>
      </c>
      <c r="Q245" s="42">
        <f t="shared" si="140"/>
        <v>0.27873889829241905</v>
      </c>
      <c r="R245" s="4">
        <f t="shared" si="141"/>
        <v>504418.48358646774</v>
      </c>
      <c r="S245">
        <f t="shared" si="122"/>
        <v>5.0441848358646771E-4</v>
      </c>
      <c r="T245" s="41">
        <f t="shared" si="123"/>
        <v>3.2043205168217346E-4</v>
      </c>
      <c r="U245" s="42">
        <f t="shared" si="142"/>
        <v>0.89567572456514732</v>
      </c>
      <c r="V245" s="42">
        <f t="shared" si="143"/>
        <v>1.1538102723133414</v>
      </c>
      <c r="W245" s="42">
        <f t="shared" si="144"/>
        <v>1.1365703245569814</v>
      </c>
      <c r="X245" s="42">
        <f t="shared" si="145"/>
        <v>1.7239947756360063E-2</v>
      </c>
      <c r="Y245" s="42">
        <f t="shared" si="119"/>
        <v>6.9355464998624144E-3</v>
      </c>
      <c r="Z245" s="10">
        <f t="shared" si="146"/>
        <v>21.644359431126965</v>
      </c>
      <c r="AA245">
        <f t="shared" si="124"/>
        <v>6877648.8743636478</v>
      </c>
      <c r="AB245" s="10">
        <f t="shared" si="125"/>
        <v>6.8776488743636479</v>
      </c>
      <c r="AC245" s="10">
        <f t="shared" si="126"/>
        <v>6.7766488743636479</v>
      </c>
      <c r="AD245" s="3">
        <f t="shared" si="127"/>
        <v>982.83522470828825</v>
      </c>
      <c r="AI245" s="94">
        <f t="shared" si="128"/>
        <v>1.1365703245569814</v>
      </c>
    </row>
    <row r="246" spans="2:35">
      <c r="B246" s="39">
        <f t="shared" si="129"/>
        <v>218</v>
      </c>
      <c r="C246" s="42">
        <f t="shared" si="130"/>
        <v>4.1038369304551798</v>
      </c>
      <c r="D246" s="10">
        <f t="shared" si="131"/>
        <v>11.596163069544749</v>
      </c>
      <c r="E246" s="40">
        <f t="shared" si="132"/>
        <v>24.407673860910503</v>
      </c>
      <c r="F246" s="40">
        <f t="shared" si="133"/>
        <v>47.6</v>
      </c>
      <c r="G246" s="3">
        <f t="shared" si="134"/>
        <v>383.96163069544593</v>
      </c>
      <c r="H246" s="3">
        <f t="shared" si="135"/>
        <v>147.82900988183601</v>
      </c>
      <c r="I246">
        <f t="shared" si="120"/>
        <v>1.4782900988183603E-4</v>
      </c>
      <c r="J246" s="4">
        <f t="shared" si="136"/>
        <v>497.92244194900672</v>
      </c>
      <c r="K246" s="40">
        <f t="shared" si="137"/>
        <v>3.3682322728604519</v>
      </c>
      <c r="L246" s="40">
        <f t="shared" si="121"/>
        <v>2.6317677271395481</v>
      </c>
      <c r="M246" s="10">
        <f t="shared" si="138"/>
        <v>6.8776488743636479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15.28000186701348</v>
      </c>
      <c r="Q246" s="42">
        <f t="shared" si="140"/>
        <v>0.27997089683612336</v>
      </c>
      <c r="R246" s="4">
        <f t="shared" si="141"/>
        <v>503617.48526322684</v>
      </c>
      <c r="S246">
        <f t="shared" si="122"/>
        <v>5.0361748526322689E-4</v>
      </c>
      <c r="T246" s="41">
        <f t="shared" si="123"/>
        <v>3.2123305000541428E-4</v>
      </c>
      <c r="U246" s="42">
        <f t="shared" si="142"/>
        <v>0.8942534238825014</v>
      </c>
      <c r="V246" s="42">
        <f t="shared" si="143"/>
        <v>1.1544662044562326</v>
      </c>
      <c r="W246" s="42">
        <f t="shared" si="144"/>
        <v>1.1372135486577037</v>
      </c>
      <c r="X246" s="42">
        <f t="shared" si="145"/>
        <v>1.725265579852886E-2</v>
      </c>
      <c r="Y246" s="42">
        <f t="shared" si="119"/>
        <v>6.9568017466812336E-3</v>
      </c>
      <c r="Z246" s="10">
        <f t="shared" si="146"/>
        <v>21.656556654316791</v>
      </c>
      <c r="AA246">
        <f t="shared" si="124"/>
        <v>6881467.7122027948</v>
      </c>
      <c r="AB246" s="10">
        <f t="shared" si="125"/>
        <v>6.8814677122027952</v>
      </c>
      <c r="AC246" s="10">
        <f t="shared" si="126"/>
        <v>6.7804677122027952</v>
      </c>
      <c r="AD246" s="3">
        <f t="shared" si="127"/>
        <v>983.38908081258808</v>
      </c>
      <c r="AI246" s="94">
        <f t="shared" si="128"/>
        <v>1.1372135486577037</v>
      </c>
    </row>
    <row r="247" spans="2:35">
      <c r="B247" s="39">
        <f t="shared" si="129"/>
        <v>219</v>
      </c>
      <c r="C247" s="42">
        <f t="shared" si="130"/>
        <v>4.1226618705031397</v>
      </c>
      <c r="D247" s="10">
        <f t="shared" si="131"/>
        <v>11.577338129496789</v>
      </c>
      <c r="E247" s="40">
        <f t="shared" si="132"/>
        <v>24.445323741006423</v>
      </c>
      <c r="F247" s="40">
        <f t="shared" si="133"/>
        <v>47.6</v>
      </c>
      <c r="G247" s="3">
        <f t="shared" si="134"/>
        <v>383.77338129496633</v>
      </c>
      <c r="H247" s="3">
        <f t="shared" si="135"/>
        <v>147.82900988183601</v>
      </c>
      <c r="I247">
        <f t="shared" si="120"/>
        <v>1.4782900988183603E-4</v>
      </c>
      <c r="J247" s="4">
        <f t="shared" si="136"/>
        <v>499.36703225382689</v>
      </c>
      <c r="K247" s="40">
        <f t="shared" si="137"/>
        <v>3.3780043081732423</v>
      </c>
      <c r="L247" s="40">
        <f t="shared" si="121"/>
        <v>2.6219956918267577</v>
      </c>
      <c r="M247" s="10">
        <f t="shared" si="138"/>
        <v>6.8814677122027952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15.282707838499737</v>
      </c>
      <c r="Q247" s="42">
        <f t="shared" si="140"/>
        <v>0.28120267724093723</v>
      </c>
      <c r="R247" s="4">
        <f t="shared" si="141"/>
        <v>502816.17546879483</v>
      </c>
      <c r="S247">
        <f t="shared" si="122"/>
        <v>5.0281617546879477E-4</v>
      </c>
      <c r="T247" s="41">
        <f t="shared" si="123"/>
        <v>3.220343597998464E-4</v>
      </c>
      <c r="U247" s="42">
        <f t="shared" si="142"/>
        <v>0.89283057013292033</v>
      </c>
      <c r="V247" s="42">
        <f t="shared" si="143"/>
        <v>1.1551196495905243</v>
      </c>
      <c r="W247" s="42">
        <f t="shared" si="144"/>
        <v>1.137854401417131</v>
      </c>
      <c r="X247" s="42">
        <f t="shared" si="145"/>
        <v>1.7265248173393255E-2</v>
      </c>
      <c r="Y247" s="42">
        <f t="shared" si="119"/>
        <v>6.9780687410654681E-3</v>
      </c>
      <c r="Z247" s="10">
        <f t="shared" si="146"/>
        <v>21.668708722269692</v>
      </c>
      <c r="AA247">
        <f t="shared" si="124"/>
        <v>6885272.4123546416</v>
      </c>
      <c r="AB247" s="10">
        <f t="shared" si="125"/>
        <v>6.8852724123546416</v>
      </c>
      <c r="AC247" s="10">
        <f t="shared" si="126"/>
        <v>6.7842724123546416</v>
      </c>
      <c r="AD247" s="3">
        <f t="shared" si="127"/>
        <v>983.94088649088349</v>
      </c>
      <c r="AI247" s="94">
        <f t="shared" si="128"/>
        <v>1.137854401417131</v>
      </c>
    </row>
    <row r="248" spans="2:35">
      <c r="B248" s="39">
        <f t="shared" si="129"/>
        <v>220</v>
      </c>
      <c r="C248" s="42">
        <f t="shared" si="130"/>
        <v>4.1414868105510996</v>
      </c>
      <c r="D248" s="10">
        <f t="shared" si="131"/>
        <v>11.55851318944883</v>
      </c>
      <c r="E248" s="40">
        <f t="shared" si="132"/>
        <v>24.482973621102342</v>
      </c>
      <c r="F248" s="40">
        <f t="shared" si="133"/>
        <v>47.6</v>
      </c>
      <c r="G248" s="3">
        <f t="shared" si="134"/>
        <v>383.58513189448672</v>
      </c>
      <c r="H248" s="3">
        <f t="shared" si="135"/>
        <v>147.82900988183601</v>
      </c>
      <c r="I248">
        <f t="shared" si="120"/>
        <v>1.4782900988183603E-4</v>
      </c>
      <c r="J248" s="4">
        <f t="shared" si="136"/>
        <v>500.81384918360141</v>
      </c>
      <c r="K248" s="40">
        <f t="shared" si="137"/>
        <v>3.3877914056511393</v>
      </c>
      <c r="L248" s="40">
        <f t="shared" si="121"/>
        <v>2.6122085943488607</v>
      </c>
      <c r="M248" s="10">
        <f t="shared" si="138"/>
        <v>6.8852724123546416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15.285402775459975</v>
      </c>
      <c r="Q248" s="42">
        <f t="shared" si="140"/>
        <v>0.28243424047315918</v>
      </c>
      <c r="R248" s="4">
        <f t="shared" si="141"/>
        <v>502014.55546065368</v>
      </c>
      <c r="S248">
        <f t="shared" si="122"/>
        <v>5.0201455546065366E-4</v>
      </c>
      <c r="T248" s="41">
        <f t="shared" si="123"/>
        <v>3.2283597980798751E-4</v>
      </c>
      <c r="U248" s="42">
        <f t="shared" si="142"/>
        <v>0.89140716554926425</v>
      </c>
      <c r="V248" s="42">
        <f t="shared" si="143"/>
        <v>1.155770606343951</v>
      </c>
      <c r="W248" s="42">
        <f t="shared" si="144"/>
        <v>1.1384928816809716</v>
      </c>
      <c r="X248" s="42">
        <f t="shared" si="145"/>
        <v>1.7277724662979388E-2</v>
      </c>
      <c r="Y248" s="42">
        <f t="shared" si="119"/>
        <v>6.9993473514968476E-3</v>
      </c>
      <c r="Z248" s="10">
        <f t="shared" si="146"/>
        <v>21.680815613116714</v>
      </c>
      <c r="AA248">
        <f t="shared" si="124"/>
        <v>6889062.9679722181</v>
      </c>
      <c r="AB248" s="10">
        <f t="shared" si="125"/>
        <v>6.889062967972218</v>
      </c>
      <c r="AC248" s="10">
        <f t="shared" si="126"/>
        <v>6.788062967972218</v>
      </c>
      <c r="AD248" s="3">
        <f t="shared" si="127"/>
        <v>984.49064075014041</v>
      </c>
      <c r="AI248" s="94">
        <f t="shared" si="128"/>
        <v>1.1384928816809716</v>
      </c>
    </row>
    <row r="249" spans="2:35">
      <c r="B249" s="39">
        <f t="shared" si="129"/>
        <v>221</v>
      </c>
      <c r="C249" s="42">
        <f t="shared" si="130"/>
        <v>4.1603117505990594</v>
      </c>
      <c r="D249" s="10">
        <f t="shared" si="131"/>
        <v>11.53968824940087</v>
      </c>
      <c r="E249" s="40">
        <f t="shared" si="132"/>
        <v>24.520623501198262</v>
      </c>
      <c r="F249" s="40">
        <f t="shared" si="133"/>
        <v>47.6</v>
      </c>
      <c r="G249" s="3">
        <f t="shared" si="134"/>
        <v>383.39688249400712</v>
      </c>
      <c r="H249" s="3">
        <f t="shared" si="135"/>
        <v>147.82900988183601</v>
      </c>
      <c r="I249">
        <f t="shared" si="120"/>
        <v>1.4782900988183603E-4</v>
      </c>
      <c r="J249" s="4">
        <f t="shared" si="136"/>
        <v>502.26289273832936</v>
      </c>
      <c r="K249" s="40">
        <f t="shared" si="137"/>
        <v>3.3975935652941365</v>
      </c>
      <c r="L249" s="40">
        <f t="shared" si="121"/>
        <v>2.6024064347058635</v>
      </c>
      <c r="M249" s="10">
        <f t="shared" si="138"/>
        <v>6.889062967972218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15.288086685297877</v>
      </c>
      <c r="Q249" s="42">
        <f t="shared" si="140"/>
        <v>0.28366558749751003</v>
      </c>
      <c r="R249" s="4">
        <f t="shared" si="141"/>
        <v>501212.62649628613</v>
      </c>
      <c r="S249">
        <f t="shared" si="122"/>
        <v>5.0121262649628618E-4</v>
      </c>
      <c r="T249" s="41">
        <f t="shared" si="123"/>
        <v>3.2363790877235499E-4</v>
      </c>
      <c r="U249" s="42">
        <f t="shared" si="142"/>
        <v>0.88998321236439548</v>
      </c>
      <c r="V249" s="42">
        <f t="shared" si="143"/>
        <v>1.1564190733473012</v>
      </c>
      <c r="W249" s="42">
        <f t="shared" si="144"/>
        <v>1.1391289883002118</v>
      </c>
      <c r="X249" s="42">
        <f t="shared" si="145"/>
        <v>1.7290085047089399E-2</v>
      </c>
      <c r="Y249" s="42">
        <f t="shared" si="119"/>
        <v>7.0206374462703546E-3</v>
      </c>
      <c r="Z249" s="10">
        <f t="shared" si="146"/>
        <v>21.692877305076859</v>
      </c>
      <c r="AA249">
        <f t="shared" si="124"/>
        <v>6892839.3722360972</v>
      </c>
      <c r="AB249" s="10">
        <f t="shared" si="125"/>
        <v>6.8928393722360974</v>
      </c>
      <c r="AC249" s="10">
        <f t="shared" si="126"/>
        <v>6.7918393722360975</v>
      </c>
      <c r="AD249" s="3">
        <f t="shared" si="127"/>
        <v>985.03834260131941</v>
      </c>
      <c r="AI249" s="94">
        <f t="shared" si="128"/>
        <v>1.1391289883002118</v>
      </c>
    </row>
    <row r="250" spans="2:35">
      <c r="B250" s="39">
        <f t="shared" si="129"/>
        <v>222</v>
      </c>
      <c r="C250" s="42">
        <f t="shared" si="130"/>
        <v>4.1791366906470193</v>
      </c>
      <c r="D250" s="10">
        <f t="shared" si="131"/>
        <v>11.52086330935291</v>
      </c>
      <c r="E250" s="40">
        <f t="shared" si="132"/>
        <v>24.558273381294182</v>
      </c>
      <c r="F250" s="40">
        <f t="shared" si="133"/>
        <v>47.6</v>
      </c>
      <c r="G250" s="3">
        <f t="shared" si="134"/>
        <v>383.20863309352751</v>
      </c>
      <c r="H250" s="3">
        <f t="shared" si="135"/>
        <v>147.82900988183601</v>
      </c>
      <c r="I250">
        <f t="shared" si="120"/>
        <v>1.4782900988183603E-4</v>
      </c>
      <c r="J250" s="4">
        <f t="shared" si="136"/>
        <v>503.7141629180112</v>
      </c>
      <c r="K250" s="40">
        <f t="shared" si="137"/>
        <v>3.4074107871022368</v>
      </c>
      <c r="L250" s="40">
        <f t="shared" si="121"/>
        <v>2.5925892128977632</v>
      </c>
      <c r="M250" s="10">
        <f t="shared" si="138"/>
        <v>6.8928393722360974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15.290759575379553</v>
      </c>
      <c r="Q250" s="42">
        <f t="shared" si="140"/>
        <v>0.28489671927714189</v>
      </c>
      <c r="R250" s="4">
        <f t="shared" si="141"/>
        <v>500410.38983317453</v>
      </c>
      <c r="S250">
        <f t="shared" si="122"/>
        <v>5.0041038983317449E-4</v>
      </c>
      <c r="T250" s="41">
        <f t="shared" si="123"/>
        <v>3.2444014543546668E-4</v>
      </c>
      <c r="U250" s="42">
        <f t="shared" si="142"/>
        <v>0.88855871281117471</v>
      </c>
      <c r="V250" s="42">
        <f t="shared" si="143"/>
        <v>1.1570650492400885</v>
      </c>
      <c r="W250" s="42">
        <f t="shared" si="144"/>
        <v>1.139762720130459</v>
      </c>
      <c r="X250" s="42">
        <f t="shared" si="145"/>
        <v>1.7302329109629477E-2</v>
      </c>
      <c r="Y250" s="42">
        <f t="shared" si="119"/>
        <v>7.0419388934988688E-3</v>
      </c>
      <c r="Z250" s="10">
        <f t="shared" si="146"/>
        <v>21.704893776468726</v>
      </c>
      <c r="AA250">
        <f t="shared" si="124"/>
        <v>6896601.6183580328</v>
      </c>
      <c r="AB250" s="10">
        <f t="shared" si="125"/>
        <v>6.8966016183580328</v>
      </c>
      <c r="AC250" s="10">
        <f t="shared" si="126"/>
        <v>6.7956016183580328</v>
      </c>
      <c r="AD250" s="3">
        <f t="shared" si="127"/>
        <v>985.58399105990327</v>
      </c>
      <c r="AI250" s="94">
        <f t="shared" si="128"/>
        <v>1.139762720130459</v>
      </c>
    </row>
    <row r="251" spans="2:35">
      <c r="B251" s="39">
        <f t="shared" si="129"/>
        <v>223</v>
      </c>
      <c r="C251" s="42">
        <f t="shared" si="130"/>
        <v>4.1979616306949792</v>
      </c>
      <c r="D251" s="10">
        <f t="shared" si="131"/>
        <v>11.50203836930495</v>
      </c>
      <c r="E251" s="40">
        <f t="shared" si="132"/>
        <v>24.595923261390102</v>
      </c>
      <c r="F251" s="40">
        <f t="shared" si="133"/>
        <v>47.6</v>
      </c>
      <c r="G251" s="3">
        <f t="shared" si="134"/>
        <v>383.0203836930479</v>
      </c>
      <c r="H251" s="3">
        <f t="shared" si="135"/>
        <v>147.82900988183601</v>
      </c>
      <c r="I251">
        <f t="shared" si="120"/>
        <v>1.4782900988183603E-4</v>
      </c>
      <c r="J251" s="4">
        <f t="shared" si="136"/>
        <v>505.1676597226467</v>
      </c>
      <c r="K251" s="40">
        <f t="shared" si="137"/>
        <v>3.4172430710754389</v>
      </c>
      <c r="L251" s="40">
        <f t="shared" si="121"/>
        <v>2.5827569289245611</v>
      </c>
      <c r="M251" s="10">
        <f t="shared" si="138"/>
        <v>6.8966016183580328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15.293421453036235</v>
      </c>
      <c r="Q251" s="42">
        <f t="shared" si="140"/>
        <v>0.28612763677364639</v>
      </c>
      <c r="R251" s="4">
        <f t="shared" si="141"/>
        <v>499607.84672880132</v>
      </c>
      <c r="S251">
        <f t="shared" si="122"/>
        <v>4.9960784672880133E-4</v>
      </c>
      <c r="T251" s="41">
        <f t="shared" si="123"/>
        <v>3.2524268853983984E-4</v>
      </c>
      <c r="U251" s="42">
        <f t="shared" si="142"/>
        <v>0.88713366912246328</v>
      </c>
      <c r="V251" s="42">
        <f t="shared" si="143"/>
        <v>1.1577085326662457</v>
      </c>
      <c r="W251" s="42">
        <f t="shared" si="144"/>
        <v>1.1403940760325533</v>
      </c>
      <c r="X251" s="42">
        <f t="shared" si="145"/>
        <v>1.7314456633692465E-2</v>
      </c>
      <c r="Y251" s="42">
        <f t="shared" si="119"/>
        <v>7.0632515611117495E-3</v>
      </c>
      <c r="Z251" s="10">
        <f t="shared" si="146"/>
        <v>21.716865005703436</v>
      </c>
      <c r="AA251">
        <f t="shared" si="124"/>
        <v>6900349.6995787444</v>
      </c>
      <c r="AB251" s="10">
        <f t="shared" si="125"/>
        <v>6.9003496995787446</v>
      </c>
      <c r="AC251" s="10">
        <f t="shared" si="126"/>
        <v>6.7993496995787446</v>
      </c>
      <c r="AD251" s="3">
        <f t="shared" si="127"/>
        <v>986.12758514557572</v>
      </c>
      <c r="AI251" s="94">
        <f t="shared" si="128"/>
        <v>1.1403940760325533</v>
      </c>
    </row>
    <row r="252" spans="2:35">
      <c r="B252" s="39">
        <f t="shared" si="129"/>
        <v>224</v>
      </c>
      <c r="C252" s="42">
        <f t="shared" si="130"/>
        <v>4.2167865707429391</v>
      </c>
      <c r="D252" s="10">
        <f t="shared" si="131"/>
        <v>11.48321342925699</v>
      </c>
      <c r="E252" s="40">
        <f t="shared" si="132"/>
        <v>24.633573141486021</v>
      </c>
      <c r="F252" s="40">
        <f t="shared" si="133"/>
        <v>47.6</v>
      </c>
      <c r="G252" s="3">
        <f t="shared" si="134"/>
        <v>382.8321342925683</v>
      </c>
      <c r="H252" s="3">
        <f t="shared" si="135"/>
        <v>147.82900988183601</v>
      </c>
      <c r="I252">
        <f t="shared" si="120"/>
        <v>1.4782900988183603E-4</v>
      </c>
      <c r="J252" s="4">
        <f t="shared" si="136"/>
        <v>506.62338315223633</v>
      </c>
      <c r="K252" s="40">
        <f t="shared" si="137"/>
        <v>3.4270904172137455</v>
      </c>
      <c r="L252" s="40">
        <f t="shared" si="121"/>
        <v>2.5729095827862545</v>
      </c>
      <c r="M252" s="10">
        <f t="shared" si="138"/>
        <v>6.9003496995787446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15.296072325562823</v>
      </c>
      <c r="Q252" s="42">
        <f t="shared" si="140"/>
        <v>0.28735834094706347</v>
      </c>
      <c r="R252" s="4">
        <f t="shared" si="141"/>
        <v>498804.99844064878</v>
      </c>
      <c r="S252">
        <f t="shared" si="122"/>
        <v>4.9880499844064878E-4</v>
      </c>
      <c r="T252" s="41">
        <f t="shared" si="123"/>
        <v>3.2604553682799239E-4</v>
      </c>
      <c r="U252" s="42">
        <f t="shared" si="142"/>
        <v>0.8857080835311224</v>
      </c>
      <c r="V252" s="42">
        <f t="shared" si="143"/>
        <v>1.1583495222760909</v>
      </c>
      <c r="W252" s="42">
        <f t="shared" si="144"/>
        <v>1.1410230548721958</v>
      </c>
      <c r="X252" s="42">
        <f t="shared" si="145"/>
        <v>1.7326467403895096E-2</v>
      </c>
      <c r="Y252" s="42">
        <f t="shared" si="119"/>
        <v>7.0845753168562982E-3</v>
      </c>
      <c r="Z252" s="10">
        <f t="shared" si="146"/>
        <v>21.728790971286369</v>
      </c>
      <c r="AA252">
        <f t="shared" si="124"/>
        <v>6904083.6091684671</v>
      </c>
      <c r="AB252" s="10">
        <f t="shared" si="125"/>
        <v>6.9040836091684668</v>
      </c>
      <c r="AC252" s="10">
        <f t="shared" si="126"/>
        <v>6.8030836091684668</v>
      </c>
      <c r="AD252" s="3">
        <f t="shared" si="127"/>
        <v>986.66912388230128</v>
      </c>
      <c r="AI252" s="94">
        <f t="shared" si="128"/>
        <v>1.1410230548721958</v>
      </c>
    </row>
    <row r="253" spans="2:35">
      <c r="B253" s="39">
        <f t="shared" si="129"/>
        <v>225</v>
      </c>
      <c r="C253" s="42">
        <f t="shared" si="130"/>
        <v>4.2356115107908989</v>
      </c>
      <c r="D253" s="10">
        <f t="shared" si="131"/>
        <v>11.46438848920903</v>
      </c>
      <c r="E253" s="40">
        <f t="shared" si="132"/>
        <v>24.671223021581941</v>
      </c>
      <c r="F253" s="40">
        <f t="shared" si="133"/>
        <v>47.6</v>
      </c>
      <c r="G253" s="3">
        <f t="shared" si="134"/>
        <v>382.64388489208869</v>
      </c>
      <c r="H253" s="3">
        <f t="shared" si="135"/>
        <v>147.82900988183601</v>
      </c>
      <c r="I253">
        <f t="shared" si="120"/>
        <v>1.4782900988183603E-4</v>
      </c>
      <c r="J253" s="4">
        <f t="shared" si="136"/>
        <v>508.08133320677962</v>
      </c>
      <c r="K253" s="40">
        <f t="shared" si="137"/>
        <v>3.4369528255171544</v>
      </c>
      <c r="L253" s="40">
        <f t="shared" si="121"/>
        <v>2.5630471744828456</v>
      </c>
      <c r="M253" s="10">
        <f t="shared" si="138"/>
        <v>6.9040836091684668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15.298712200218418</v>
      </c>
      <c r="Q253" s="42">
        <f t="shared" si="140"/>
        <v>0.28858883275588976</v>
      </c>
      <c r="R253" s="4">
        <f t="shared" si="141"/>
        <v>498001.84622619953</v>
      </c>
      <c r="S253">
        <f t="shared" si="122"/>
        <v>4.9800184622619955E-4</v>
      </c>
      <c r="T253" s="41">
        <f t="shared" si="123"/>
        <v>3.2684868904244162E-4</v>
      </c>
      <c r="U253" s="42">
        <f t="shared" si="142"/>
        <v>0.88428195827001344</v>
      </c>
      <c r="V253" s="42">
        <f t="shared" si="143"/>
        <v>1.1589880167258415</v>
      </c>
      <c r="W253" s="42">
        <f t="shared" si="144"/>
        <v>1.1416496555200408</v>
      </c>
      <c r="X253" s="42">
        <f t="shared" si="145"/>
        <v>1.7338361205800679E-2</v>
      </c>
      <c r="Y253" s="42">
        <f t="shared" si="119"/>
        <v>7.1059100282985076E-3</v>
      </c>
      <c r="Z253" s="10">
        <f t="shared" si="146"/>
        <v>21.740671651816839</v>
      </c>
      <c r="AA253">
        <f t="shared" si="124"/>
        <v>6907803.3404268427</v>
      </c>
      <c r="AB253" s="10">
        <f t="shared" si="125"/>
        <v>6.9078033404268426</v>
      </c>
      <c r="AC253" s="10">
        <f t="shared" si="126"/>
        <v>6.8068033404268427</v>
      </c>
      <c r="AD253" s="3">
        <f t="shared" si="127"/>
        <v>987.20860629830929</v>
      </c>
      <c r="AI253" s="94">
        <f t="shared" si="128"/>
        <v>1.1416496555200408</v>
      </c>
    </row>
    <row r="254" spans="2:35">
      <c r="B254" s="39">
        <f t="shared" si="129"/>
        <v>226</v>
      </c>
      <c r="C254" s="42">
        <f t="shared" si="130"/>
        <v>4.2544364508388588</v>
      </c>
      <c r="D254" s="10">
        <f t="shared" si="131"/>
        <v>11.44556354916107</v>
      </c>
      <c r="E254" s="40">
        <f t="shared" si="132"/>
        <v>24.708872901677861</v>
      </c>
      <c r="F254" s="40">
        <f t="shared" si="133"/>
        <v>47.6</v>
      </c>
      <c r="G254" s="3">
        <f t="shared" si="134"/>
        <v>382.45563549160909</v>
      </c>
      <c r="H254" s="3">
        <f t="shared" si="135"/>
        <v>147.82900988183601</v>
      </c>
      <c r="I254">
        <f t="shared" si="120"/>
        <v>1.4782900988183603E-4</v>
      </c>
      <c r="J254" s="4">
        <f t="shared" si="136"/>
        <v>509.54150988627657</v>
      </c>
      <c r="K254" s="40">
        <f t="shared" si="137"/>
        <v>3.4468302959856647</v>
      </c>
      <c r="L254" s="40">
        <f t="shared" si="121"/>
        <v>2.5531697040143353</v>
      </c>
      <c r="M254" s="10">
        <f t="shared" si="138"/>
        <v>6.9078033404268426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15.30134108422634</v>
      </c>
      <c r="Q254" s="42">
        <f t="shared" si="140"/>
        <v>0.28981911315708714</v>
      </c>
      <c r="R254" s="4">
        <f t="shared" si="141"/>
        <v>497198.39134293608</v>
      </c>
      <c r="S254">
        <f t="shared" si="122"/>
        <v>4.9719839134293605E-4</v>
      </c>
      <c r="T254" s="41">
        <f t="shared" si="123"/>
        <v>3.2765214392570512E-4</v>
      </c>
      <c r="U254" s="42">
        <f t="shared" si="142"/>
        <v>0.88285529557199793</v>
      </c>
      <c r="V254" s="42">
        <f t="shared" si="143"/>
        <v>1.1596240146774588</v>
      </c>
      <c r="W254" s="42">
        <f t="shared" si="144"/>
        <v>1.1422738768516778</v>
      </c>
      <c r="X254" s="42">
        <f t="shared" si="145"/>
        <v>1.7350137825780987E-2</v>
      </c>
      <c r="Y254" s="42">
        <f t="shared" si="119"/>
        <v>7.1272555628236391E-3</v>
      </c>
      <c r="Z254" s="10">
        <f t="shared" si="146"/>
        <v>21.752507025987107</v>
      </c>
      <c r="AA254">
        <f t="shared" si="124"/>
        <v>6911508.8866826156</v>
      </c>
      <c r="AB254" s="10">
        <f t="shared" si="125"/>
        <v>6.9115088866826158</v>
      </c>
      <c r="AC254" s="10">
        <f t="shared" si="126"/>
        <v>6.8105088866826158</v>
      </c>
      <c r="AD254" s="3">
        <f t="shared" si="127"/>
        <v>987.74603142605008</v>
      </c>
      <c r="AI254" s="94">
        <f t="shared" si="128"/>
        <v>1.1422738768516778</v>
      </c>
    </row>
    <row r="255" spans="2:35">
      <c r="B255" s="39">
        <f t="shared" si="129"/>
        <v>227</v>
      </c>
      <c r="C255" s="42">
        <f t="shared" si="130"/>
        <v>4.2732613908868187</v>
      </c>
      <c r="D255" s="10">
        <f t="shared" si="131"/>
        <v>11.42673860911311</v>
      </c>
      <c r="E255" s="40">
        <f t="shared" si="132"/>
        <v>24.746522781773781</v>
      </c>
      <c r="F255" s="40">
        <f t="shared" si="133"/>
        <v>47.6</v>
      </c>
      <c r="G255" s="3">
        <f t="shared" si="134"/>
        <v>382.26738609112948</v>
      </c>
      <c r="H255" s="3">
        <f t="shared" si="135"/>
        <v>147.82900988183601</v>
      </c>
      <c r="I255">
        <f t="shared" si="120"/>
        <v>1.4782900988183603E-4</v>
      </c>
      <c r="J255" s="4">
        <f t="shared" si="136"/>
        <v>511.00391319072764</v>
      </c>
      <c r="K255" s="40">
        <f t="shared" si="137"/>
        <v>3.4567228286192799</v>
      </c>
      <c r="L255" s="40">
        <f t="shared" si="121"/>
        <v>2.5432771713807201</v>
      </c>
      <c r="M255" s="10">
        <f t="shared" si="138"/>
        <v>6.9115088866826158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15.303958984774066</v>
      </c>
      <c r="Q255" s="42">
        <f t="shared" si="140"/>
        <v>0.29104918310609107</v>
      </c>
      <c r="R255" s="4">
        <f t="shared" si="141"/>
        <v>496394.6350483406</v>
      </c>
      <c r="S255">
        <f t="shared" si="122"/>
        <v>4.9639463504834056E-4</v>
      </c>
      <c r="T255" s="41">
        <f t="shared" si="123"/>
        <v>3.2845590022030061E-4</v>
      </c>
      <c r="U255" s="42">
        <f t="shared" si="142"/>
        <v>0.88142809766993646</v>
      </c>
      <c r="V255" s="42">
        <f t="shared" si="143"/>
        <v>1.1602575148000067</v>
      </c>
      <c r="W255" s="42">
        <f t="shared" si="144"/>
        <v>1.1428957177475789</v>
      </c>
      <c r="X255" s="42">
        <f t="shared" si="145"/>
        <v>1.7361797052427796E-2</v>
      </c>
      <c r="Y255" s="42">
        <f t="shared" si="119"/>
        <v>7.148611787638536E-3</v>
      </c>
      <c r="Z255" s="10">
        <f t="shared" si="146"/>
        <v>21.764297072586757</v>
      </c>
      <c r="AA255">
        <f t="shared" si="124"/>
        <v>6915200.2412950005</v>
      </c>
      <c r="AB255" s="10">
        <f t="shared" si="125"/>
        <v>6.9152002412950004</v>
      </c>
      <c r="AC255" s="10">
        <f t="shared" si="126"/>
        <v>6.8142002412950005</v>
      </c>
      <c r="AD255" s="3">
        <f t="shared" si="127"/>
        <v>988.28139830239309</v>
      </c>
      <c r="AI255" s="94">
        <f t="shared" si="128"/>
        <v>1.1428957177475789</v>
      </c>
    </row>
    <row r="256" spans="2:35">
      <c r="B256" s="39">
        <f t="shared" si="129"/>
        <v>228</v>
      </c>
      <c r="C256" s="42">
        <f t="shared" si="130"/>
        <v>4.2920863309347785</v>
      </c>
      <c r="D256" s="10">
        <f t="shared" si="131"/>
        <v>11.407913669065151</v>
      </c>
      <c r="E256" s="40">
        <f t="shared" si="132"/>
        <v>24.7841726618697</v>
      </c>
      <c r="F256" s="40">
        <f t="shared" si="133"/>
        <v>47.6</v>
      </c>
      <c r="G256" s="3">
        <f t="shared" si="134"/>
        <v>382.07913669064988</v>
      </c>
      <c r="H256" s="3">
        <f t="shared" si="135"/>
        <v>147.82900988183601</v>
      </c>
      <c r="I256">
        <f t="shared" si="120"/>
        <v>1.4782900988183603E-4</v>
      </c>
      <c r="J256" s="4">
        <f t="shared" si="136"/>
        <v>512.46854312013215</v>
      </c>
      <c r="K256" s="40">
        <f t="shared" si="137"/>
        <v>3.4666304234179952</v>
      </c>
      <c r="L256" s="40">
        <f t="shared" si="121"/>
        <v>2.5333695765820048</v>
      </c>
      <c r="M256" s="10">
        <f t="shared" si="138"/>
        <v>6.9152002412950004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15.306565909014296</v>
      </c>
      <c r="Q256" s="42">
        <f t="shared" si="140"/>
        <v>0.29227904355681916</v>
      </c>
      <c r="R256" s="4">
        <f t="shared" si="141"/>
        <v>495590.57859989582</v>
      </c>
      <c r="S256">
        <f t="shared" si="122"/>
        <v>4.9559057859989582E-4</v>
      </c>
      <c r="T256" s="41">
        <f t="shared" si="123"/>
        <v>3.2925995666874535E-4</v>
      </c>
      <c r="U256" s="42">
        <f t="shared" si="142"/>
        <v>0.88000036679669102</v>
      </c>
      <c r="V256" s="42">
        <f t="shared" si="143"/>
        <v>1.1608885157663225</v>
      </c>
      <c r="W256" s="42">
        <f t="shared" si="144"/>
        <v>1.1435151770933309</v>
      </c>
      <c r="X256" s="42">
        <f t="shared" si="145"/>
        <v>1.7373338672991512E-2</v>
      </c>
      <c r="Y256" s="42">
        <f t="shared" si="119"/>
        <v>7.1699785697695532E-3</v>
      </c>
      <c r="Z256" s="10">
        <f t="shared" si="146"/>
        <v>21.776041770493727</v>
      </c>
      <c r="AA256">
        <f t="shared" si="124"/>
        <v>6918877.3976508761</v>
      </c>
      <c r="AB256" s="10">
        <f t="shared" si="125"/>
        <v>6.9188773976508759</v>
      </c>
      <c r="AC256" s="10">
        <f t="shared" si="126"/>
        <v>6.817877397650876</v>
      </c>
      <c r="AD256" s="3">
        <f t="shared" si="127"/>
        <v>988.81470596821987</v>
      </c>
      <c r="AI256" s="94">
        <f t="shared" si="128"/>
        <v>1.1435151770933309</v>
      </c>
    </row>
    <row r="257" spans="2:35">
      <c r="B257" s="39">
        <f t="shared" si="129"/>
        <v>229</v>
      </c>
      <c r="C257" s="42">
        <f t="shared" si="130"/>
        <v>4.3109112709827384</v>
      </c>
      <c r="D257" s="10">
        <f t="shared" si="131"/>
        <v>11.389088729017191</v>
      </c>
      <c r="E257" s="40">
        <f t="shared" si="132"/>
        <v>24.82182254196562</v>
      </c>
      <c r="F257" s="40">
        <f t="shared" si="133"/>
        <v>47.6</v>
      </c>
      <c r="G257" s="3">
        <f t="shared" si="134"/>
        <v>381.89088729017027</v>
      </c>
      <c r="H257" s="3">
        <f t="shared" si="135"/>
        <v>147.82900988183601</v>
      </c>
      <c r="I257">
        <f t="shared" si="120"/>
        <v>1.4782900988183603E-4</v>
      </c>
      <c r="J257" s="4">
        <f t="shared" si="136"/>
        <v>513.93539967449078</v>
      </c>
      <c r="K257" s="40">
        <f t="shared" si="137"/>
        <v>3.476553080381815</v>
      </c>
      <c r="L257" s="40">
        <f t="shared" si="121"/>
        <v>2.523446919618185</v>
      </c>
      <c r="M257" s="10">
        <f t="shared" si="138"/>
        <v>6.9188773976508759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15.309161864063094</v>
      </c>
      <c r="Q257" s="42">
        <f t="shared" si="140"/>
        <v>0.29350869546167946</v>
      </c>
      <c r="R257" s="4">
        <f t="shared" si="141"/>
        <v>494786.2232550839</v>
      </c>
      <c r="S257">
        <f t="shared" si="122"/>
        <v>4.947862232550839E-4</v>
      </c>
      <c r="T257" s="41">
        <f t="shared" si="123"/>
        <v>3.3006431201355727E-4</v>
      </c>
      <c r="U257" s="42">
        <f t="shared" si="142"/>
        <v>0.87857210518512219</v>
      </c>
      <c r="V257" s="42">
        <f t="shared" si="143"/>
        <v>1.161517016257626</v>
      </c>
      <c r="W257" s="42">
        <f t="shared" si="144"/>
        <v>1.1441322537791623</v>
      </c>
      <c r="X257" s="42">
        <f t="shared" si="145"/>
        <v>1.7384762478463767E-2</v>
      </c>
      <c r="Y257" s="42">
        <f t="shared" si="119"/>
        <v>7.1913557760667404E-3</v>
      </c>
      <c r="Z257" s="10">
        <f t="shared" si="146"/>
        <v>21.7877410986843</v>
      </c>
      <c r="AA257">
        <f t="shared" si="124"/>
        <v>6922540.3491679085</v>
      </c>
      <c r="AB257" s="10">
        <f t="shared" si="125"/>
        <v>6.9225403491679085</v>
      </c>
      <c r="AC257" s="10">
        <f t="shared" si="126"/>
        <v>6.8215403491679085</v>
      </c>
      <c r="AD257" s="3">
        <f t="shared" si="127"/>
        <v>989.34595346887727</v>
      </c>
      <c r="AI257" s="94">
        <f t="shared" si="128"/>
        <v>1.1441322537791623</v>
      </c>
    </row>
    <row r="258" spans="2:35">
      <c r="B258" s="39">
        <f t="shared" si="129"/>
        <v>230</v>
      </c>
      <c r="C258" s="42">
        <f t="shared" si="130"/>
        <v>4.3297362110306983</v>
      </c>
      <c r="D258" s="10">
        <f t="shared" si="131"/>
        <v>11.370263788969231</v>
      </c>
      <c r="E258" s="40">
        <f t="shared" si="132"/>
        <v>24.85947242206154</v>
      </c>
      <c r="F258" s="40">
        <f t="shared" si="133"/>
        <v>47.6</v>
      </c>
      <c r="G258" s="3">
        <f t="shared" si="134"/>
        <v>381.70263788969066</v>
      </c>
      <c r="H258" s="3">
        <f t="shared" si="135"/>
        <v>147.82900988183601</v>
      </c>
      <c r="I258">
        <f t="shared" si="120"/>
        <v>1.4782900988183603E-4</v>
      </c>
      <c r="J258" s="4">
        <f t="shared" si="136"/>
        <v>515.40448285380307</v>
      </c>
      <c r="K258" s="40">
        <f t="shared" si="137"/>
        <v>3.486490799510737</v>
      </c>
      <c r="L258" s="40">
        <f t="shared" si="121"/>
        <v>2.513509200489263</v>
      </c>
      <c r="M258" s="10">
        <f t="shared" si="138"/>
        <v>6.9225403491679085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15.311746857002225</v>
      </c>
      <c r="Q258" s="42">
        <f t="shared" si="140"/>
        <v>0.29473813977157876</v>
      </c>
      <c r="R258" s="4">
        <f t="shared" si="141"/>
        <v>493981.57027138752</v>
      </c>
      <c r="S258">
        <f t="shared" si="122"/>
        <v>4.9398157027138751E-4</v>
      </c>
      <c r="T258" s="41">
        <f t="shared" si="123"/>
        <v>3.3086896499725366E-4</v>
      </c>
      <c r="U258" s="42">
        <f t="shared" si="142"/>
        <v>0.87714331506809196</v>
      </c>
      <c r="V258" s="42">
        <f t="shared" si="143"/>
        <v>1.1621430149587364</v>
      </c>
      <c r="W258" s="42">
        <f t="shared" si="144"/>
        <v>1.1447469467004678</v>
      </c>
      <c r="X258" s="42">
        <f t="shared" si="145"/>
        <v>1.739606825826856E-2</v>
      </c>
      <c r="Y258" s="42">
        <f t="shared" si="119"/>
        <v>7.2127432732014881E-3</v>
      </c>
      <c r="Z258" s="10">
        <f t="shared" si="146"/>
        <v>21.799395036223348</v>
      </c>
      <c r="AA258">
        <f t="shared" si="124"/>
        <v>6926189.0892915055</v>
      </c>
      <c r="AB258" s="10">
        <f t="shared" si="125"/>
        <v>6.9261890892915057</v>
      </c>
      <c r="AC258" s="10">
        <f t="shared" si="126"/>
        <v>6.8251890892915057</v>
      </c>
      <c r="AD258" s="3">
        <f t="shared" si="127"/>
        <v>989.87513985373539</v>
      </c>
      <c r="AI258" s="94">
        <f t="shared" si="128"/>
        <v>1.1447469467004678</v>
      </c>
    </row>
    <row r="259" spans="2:35">
      <c r="B259" s="39">
        <f t="shared" si="129"/>
        <v>231</v>
      </c>
      <c r="C259" s="42">
        <f t="shared" si="130"/>
        <v>4.3485611510786581</v>
      </c>
      <c r="D259" s="10">
        <f t="shared" si="131"/>
        <v>11.351438848921271</v>
      </c>
      <c r="E259" s="40">
        <f t="shared" si="132"/>
        <v>24.897122302157459</v>
      </c>
      <c r="F259" s="40">
        <f t="shared" si="133"/>
        <v>47.6</v>
      </c>
      <c r="G259" s="3">
        <f t="shared" si="134"/>
        <v>381.51438848921106</v>
      </c>
      <c r="H259" s="3">
        <f t="shared" si="135"/>
        <v>147.82900988183601</v>
      </c>
      <c r="I259">
        <f t="shared" si="120"/>
        <v>1.4782900988183603E-4</v>
      </c>
      <c r="J259" s="4">
        <f t="shared" si="136"/>
        <v>516.87579265806903</v>
      </c>
      <c r="K259" s="40">
        <f t="shared" si="137"/>
        <v>3.4964435808047605</v>
      </c>
      <c r="L259" s="40">
        <f t="shared" si="121"/>
        <v>2.5035564191952395</v>
      </c>
      <c r="M259" s="10">
        <f t="shared" si="138"/>
        <v>6.9261890892915057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15.31432089487711</v>
      </c>
      <c r="Q259" s="42">
        <f t="shared" si="140"/>
        <v>0.29596737743593099</v>
      </c>
      <c r="R259" s="4">
        <f t="shared" si="141"/>
        <v>493176.62090628903</v>
      </c>
      <c r="S259">
        <f t="shared" si="122"/>
        <v>4.9317662090628907E-4</v>
      </c>
      <c r="T259" s="41">
        <f t="shared" si="123"/>
        <v>3.316739143623521E-4</v>
      </c>
      <c r="U259" s="42">
        <f t="shared" si="142"/>
        <v>0.87571399867846123</v>
      </c>
      <c r="V259" s="42">
        <f t="shared" si="143"/>
        <v>1.162766510562407</v>
      </c>
      <c r="W259" s="42">
        <f t="shared" si="144"/>
        <v>1.1453592547572986</v>
      </c>
      <c r="X259" s="42">
        <f t="shared" si="145"/>
        <v>1.7407255805108379E-2</v>
      </c>
      <c r="Y259" s="42">
        <f t="shared" si="119"/>
        <v>7.2341409276701412E-3</v>
      </c>
      <c r="Z259" s="10">
        <f t="shared" si="146"/>
        <v>21.811003562272546</v>
      </c>
      <c r="AA259">
        <f t="shared" si="124"/>
        <v>6929823.611497378</v>
      </c>
      <c r="AB259" s="10">
        <f t="shared" si="125"/>
        <v>6.9298236114973779</v>
      </c>
      <c r="AC259" s="10">
        <f t="shared" si="126"/>
        <v>6.8288236114973779</v>
      </c>
      <c r="AD259" s="3">
        <f t="shared" si="127"/>
        <v>990.40226417655958</v>
      </c>
      <c r="AI259" s="94">
        <f t="shared" si="128"/>
        <v>1.1453592547572986</v>
      </c>
    </row>
    <row r="260" spans="2:35">
      <c r="B260" s="39">
        <f t="shared" si="129"/>
        <v>232</v>
      </c>
      <c r="C260" s="42">
        <f t="shared" si="130"/>
        <v>4.367386091126618</v>
      </c>
      <c r="D260" s="10">
        <f t="shared" si="131"/>
        <v>11.332613908873311</v>
      </c>
      <c r="E260" s="40">
        <f t="shared" si="132"/>
        <v>24.934772182253379</v>
      </c>
      <c r="F260" s="40">
        <f t="shared" si="133"/>
        <v>47.6</v>
      </c>
      <c r="G260" s="3">
        <f t="shared" si="134"/>
        <v>381.32613908873145</v>
      </c>
      <c r="H260" s="3">
        <f t="shared" si="135"/>
        <v>147.82900988183601</v>
      </c>
      <c r="I260">
        <f t="shared" si="120"/>
        <v>1.4782900988183603E-4</v>
      </c>
      <c r="J260" s="4">
        <f t="shared" si="136"/>
        <v>518.34932908728888</v>
      </c>
      <c r="K260" s="40">
        <f t="shared" si="137"/>
        <v>3.5064114242638871</v>
      </c>
      <c r="L260" s="40">
        <f t="shared" si="121"/>
        <v>2.4935885757361129</v>
      </c>
      <c r="M260" s="10">
        <f t="shared" si="138"/>
        <v>6.9298236114973779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15.316883984698764</v>
      </c>
      <c r="Q260" s="42">
        <f t="shared" si="140"/>
        <v>0.29719640940266556</v>
      </c>
      <c r="R260" s="4">
        <f t="shared" si="141"/>
        <v>492371.37641727086</v>
      </c>
      <c r="S260">
        <f t="shared" si="122"/>
        <v>4.9237137641727085E-4</v>
      </c>
      <c r="T260" s="41">
        <f t="shared" si="123"/>
        <v>3.3247915885137032E-4</v>
      </c>
      <c r="U260" s="42">
        <f t="shared" si="142"/>
        <v>0.87428415824909123</v>
      </c>
      <c r="V260" s="42">
        <f t="shared" si="143"/>
        <v>1.1633875017660906</v>
      </c>
      <c r="W260" s="42">
        <f t="shared" si="144"/>
        <v>1.1459691768547902</v>
      </c>
      <c r="X260" s="42">
        <f t="shared" si="145"/>
        <v>1.7418324911300465E-2</v>
      </c>
      <c r="Y260" s="42">
        <f t="shared" si="119"/>
        <v>7.2555486057930985E-3</v>
      </c>
      <c r="Z260" s="10">
        <f t="shared" si="146"/>
        <v>21.822566656084991</v>
      </c>
      <c r="AA260">
        <f t="shared" si="124"/>
        <v>6933443.909289863</v>
      </c>
      <c r="AB260" s="10">
        <f t="shared" si="125"/>
        <v>6.9334439092898625</v>
      </c>
      <c r="AC260" s="10">
        <f t="shared" si="126"/>
        <v>6.8324439092898626</v>
      </c>
      <c r="AD260" s="3">
        <f t="shared" si="127"/>
        <v>990.92732549526659</v>
      </c>
      <c r="AI260" s="94">
        <f t="shared" si="128"/>
        <v>1.1459691768547902</v>
      </c>
    </row>
    <row r="261" spans="2:35">
      <c r="B261" s="39">
        <f t="shared" si="129"/>
        <v>233</v>
      </c>
      <c r="C261" s="42">
        <f t="shared" si="130"/>
        <v>4.3862110311745779</v>
      </c>
      <c r="D261" s="10">
        <f t="shared" si="131"/>
        <v>11.313788968825351</v>
      </c>
      <c r="E261" s="40">
        <f t="shared" si="132"/>
        <v>24.972422062349299</v>
      </c>
      <c r="F261" s="40">
        <f t="shared" si="133"/>
        <v>47.6</v>
      </c>
      <c r="G261" s="3">
        <f t="shared" si="134"/>
        <v>381.13788968825185</v>
      </c>
      <c r="H261" s="3">
        <f t="shared" si="135"/>
        <v>147.82900988183601</v>
      </c>
      <c r="I261">
        <f t="shared" si="120"/>
        <v>1.4782900988183603E-4</v>
      </c>
      <c r="J261" s="4">
        <f t="shared" si="136"/>
        <v>519.82509214146262</v>
      </c>
      <c r="K261" s="40">
        <f t="shared" si="137"/>
        <v>3.5163943298881173</v>
      </c>
      <c r="L261" s="40">
        <f t="shared" si="121"/>
        <v>2.4836056701118827</v>
      </c>
      <c r="M261" s="10">
        <f t="shared" si="138"/>
        <v>6.9334439092898625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15.319436133442718</v>
      </c>
      <c r="Q261" s="42">
        <f t="shared" si="140"/>
        <v>0.2984252366182355</v>
      </c>
      <c r="R261" s="4">
        <f t="shared" si="141"/>
        <v>491565.83806181536</v>
      </c>
      <c r="S261">
        <f t="shared" si="122"/>
        <v>4.9156583806181538E-4</v>
      </c>
      <c r="T261" s="41">
        <f t="shared" si="123"/>
        <v>3.3328469720682579E-4</v>
      </c>
      <c r="U261" s="42">
        <f t="shared" si="142"/>
        <v>0.87285379601284308</v>
      </c>
      <c r="V261" s="42">
        <f t="shared" si="143"/>
        <v>1.1640059872735959</v>
      </c>
      <c r="W261" s="42">
        <f t="shared" si="144"/>
        <v>1.1465767119028825</v>
      </c>
      <c r="X261" s="42">
        <f t="shared" si="145"/>
        <v>1.7429275370713482E-2</v>
      </c>
      <c r="Y261" s="42">
        <f t="shared" si="119"/>
        <v>7.2769661737162941E-3</v>
      </c>
      <c r="Z261" s="10">
        <f t="shared" si="146"/>
        <v>21.834084297007021</v>
      </c>
      <c r="AA261">
        <f t="shared" si="124"/>
        <v>6937049.9762024898</v>
      </c>
      <c r="AB261" s="10">
        <f t="shared" si="125"/>
        <v>6.9370499762024895</v>
      </c>
      <c r="AC261" s="10">
        <f t="shared" si="126"/>
        <v>6.8360499762024896</v>
      </c>
      <c r="AD261" s="3">
        <f t="shared" si="127"/>
        <v>991.45032287200718</v>
      </c>
      <c r="AI261" s="94">
        <f t="shared" si="128"/>
        <v>1.1465767119028825</v>
      </c>
    </row>
    <row r="262" spans="2:35">
      <c r="B262" s="39">
        <f t="shared" si="129"/>
        <v>234</v>
      </c>
      <c r="C262" s="42">
        <f t="shared" si="130"/>
        <v>4.4050359712225378</v>
      </c>
      <c r="D262" s="10">
        <f t="shared" si="131"/>
        <v>11.294964028777391</v>
      </c>
      <c r="E262" s="40">
        <f t="shared" si="132"/>
        <v>25.010071942445219</v>
      </c>
      <c r="F262" s="40">
        <f t="shared" si="133"/>
        <v>47.6</v>
      </c>
      <c r="G262" s="3">
        <f t="shared" si="134"/>
        <v>380.94964028777224</v>
      </c>
      <c r="H262" s="3">
        <f t="shared" si="135"/>
        <v>147.82900988183601</v>
      </c>
      <c r="I262">
        <f t="shared" si="120"/>
        <v>1.4782900988183603E-4</v>
      </c>
      <c r="J262" s="4">
        <f t="shared" si="136"/>
        <v>521.30308182059002</v>
      </c>
      <c r="K262" s="40">
        <f t="shared" si="137"/>
        <v>3.5263922976774489</v>
      </c>
      <c r="L262" s="40">
        <f t="shared" si="121"/>
        <v>2.4736077023225511</v>
      </c>
      <c r="M262" s="10">
        <f t="shared" si="138"/>
        <v>6.9370499762024895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15.321977348049547</v>
      </c>
      <c r="Q262" s="42">
        <f t="shared" si="140"/>
        <v>0.29965386002762567</v>
      </c>
      <c r="R262" s="4">
        <f t="shared" si="141"/>
        <v>490760.00709740509</v>
      </c>
      <c r="S262">
        <f t="shared" si="122"/>
        <v>4.9076000709740504E-4</v>
      </c>
      <c r="T262" s="41">
        <f t="shared" si="123"/>
        <v>3.3409052817123613E-4</v>
      </c>
      <c r="U262" s="42">
        <f t="shared" si="142"/>
        <v>0.87142291420257834</v>
      </c>
      <c r="V262" s="42">
        <f t="shared" si="143"/>
        <v>1.164621965794187</v>
      </c>
      <c r="W262" s="42">
        <f t="shared" si="144"/>
        <v>1.1471818588164135</v>
      </c>
      <c r="X262" s="42">
        <f t="shared" si="145"/>
        <v>1.7440106977773429E-2</v>
      </c>
      <c r="Y262" s="42">
        <f t="shared" si="119"/>
        <v>7.2983934974114551E-3</v>
      </c>
      <c r="Z262" s="10">
        <f t="shared" si="146"/>
        <v>21.845556464476321</v>
      </c>
      <c r="AA262">
        <f t="shared" si="124"/>
        <v>6940641.8057973888</v>
      </c>
      <c r="AB262" s="10">
        <f t="shared" si="125"/>
        <v>6.9406418057973891</v>
      </c>
      <c r="AC262" s="10">
        <f t="shared" si="126"/>
        <v>6.8396418057973891</v>
      </c>
      <c r="AD262" s="3">
        <f t="shared" si="127"/>
        <v>991.97125537308034</v>
      </c>
      <c r="AI262" s="94">
        <f t="shared" si="128"/>
        <v>1.1471818588164135</v>
      </c>
    </row>
    <row r="263" spans="2:35">
      <c r="B263" s="39">
        <f t="shared" si="129"/>
        <v>235</v>
      </c>
      <c r="C263" s="42">
        <f t="shared" si="130"/>
        <v>4.4238609112704976</v>
      </c>
      <c r="D263" s="10">
        <f t="shared" si="131"/>
        <v>11.276139088729431</v>
      </c>
      <c r="E263" s="40">
        <f t="shared" si="132"/>
        <v>25.047721822541138</v>
      </c>
      <c r="F263" s="40">
        <f t="shared" si="133"/>
        <v>47.6</v>
      </c>
      <c r="G263" s="3">
        <f t="shared" si="134"/>
        <v>380.76139088729263</v>
      </c>
      <c r="H263" s="3">
        <f t="shared" si="135"/>
        <v>147.82900988183601</v>
      </c>
      <c r="I263">
        <f t="shared" si="120"/>
        <v>1.4782900988183603E-4</v>
      </c>
      <c r="J263" s="4">
        <f t="shared" si="136"/>
        <v>522.78329812467132</v>
      </c>
      <c r="K263" s="40">
        <f t="shared" si="137"/>
        <v>3.5364053276318841</v>
      </c>
      <c r="L263" s="40">
        <f t="shared" si="121"/>
        <v>2.4635946723681159</v>
      </c>
      <c r="M263" s="10">
        <f t="shared" si="138"/>
        <v>6.9406418057973891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15.324507635424569</v>
      </c>
      <c r="Q263" s="42">
        <f t="shared" si="140"/>
        <v>0.30088228057436112</v>
      </c>
      <c r="R263" s="4">
        <f t="shared" si="141"/>
        <v>489953.88478152244</v>
      </c>
      <c r="S263">
        <f t="shared" si="122"/>
        <v>4.8995388478152246E-4</v>
      </c>
      <c r="T263" s="41">
        <f t="shared" si="123"/>
        <v>3.3489665048711871E-4</v>
      </c>
      <c r="U263" s="42">
        <f t="shared" si="142"/>
        <v>0.86999151505115813</v>
      </c>
      <c r="V263" s="42">
        <f t="shared" si="143"/>
        <v>1.1652354360436152</v>
      </c>
      <c r="W263" s="42">
        <f t="shared" si="144"/>
        <v>1.1477846165150218</v>
      </c>
      <c r="X263" s="42">
        <f t="shared" si="145"/>
        <v>1.7450819528593398E-2</v>
      </c>
      <c r="Y263" s="42">
        <f t="shared" si="119"/>
        <v>7.3198304426777515E-3</v>
      </c>
      <c r="Z263" s="10">
        <f t="shared" si="146"/>
        <v>21.856983138024241</v>
      </c>
      <c r="AA263">
        <f t="shared" si="124"/>
        <v>6944219.3916660137</v>
      </c>
      <c r="AB263" s="10">
        <f t="shared" si="125"/>
        <v>6.9442193916660138</v>
      </c>
      <c r="AC263" s="10">
        <f t="shared" si="126"/>
        <v>6.8432193916660138</v>
      </c>
      <c r="AD263" s="3">
        <f t="shared" si="127"/>
        <v>992.49012206903751</v>
      </c>
      <c r="AI263" s="94">
        <f t="shared" si="128"/>
        <v>1.1477846165150218</v>
      </c>
    </row>
    <row r="264" spans="2:35">
      <c r="B264" s="39">
        <f t="shared" si="129"/>
        <v>236</v>
      </c>
      <c r="C264" s="42">
        <f t="shared" si="130"/>
        <v>4.4426858513184575</v>
      </c>
      <c r="D264" s="10">
        <f t="shared" si="131"/>
        <v>11.257314148681472</v>
      </c>
      <c r="E264" s="40">
        <f t="shared" si="132"/>
        <v>25.085371702637058</v>
      </c>
      <c r="F264" s="40">
        <f t="shared" si="133"/>
        <v>47.6</v>
      </c>
      <c r="G264" s="3">
        <f t="shared" si="134"/>
        <v>380.57314148681303</v>
      </c>
      <c r="H264" s="3">
        <f t="shared" si="135"/>
        <v>147.82900988183601</v>
      </c>
      <c r="I264">
        <f t="shared" si="120"/>
        <v>1.4782900988183603E-4</v>
      </c>
      <c r="J264" s="4">
        <f t="shared" si="136"/>
        <v>524.26574105370628</v>
      </c>
      <c r="K264" s="40">
        <f t="shared" si="137"/>
        <v>3.5464334197514207</v>
      </c>
      <c r="L264" s="40">
        <f t="shared" si="121"/>
        <v>2.4535665802485793</v>
      </c>
      <c r="M264" s="10">
        <f t="shared" si="138"/>
        <v>6.9442193916660138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15.327027002438451</v>
      </c>
      <c r="Q264" s="42">
        <f t="shared" si="140"/>
        <v>0.30211049920051508</v>
      </c>
      <c r="R264" s="4">
        <f t="shared" si="141"/>
        <v>489147.47237164993</v>
      </c>
      <c r="S264">
        <f t="shared" si="122"/>
        <v>4.8914747237164993E-4</v>
      </c>
      <c r="T264" s="41">
        <f t="shared" si="123"/>
        <v>3.3570306289699124E-4</v>
      </c>
      <c r="U264" s="42">
        <f t="shared" si="142"/>
        <v>0.86855960079144401</v>
      </c>
      <c r="V264" s="42">
        <f t="shared" si="143"/>
        <v>1.165846396742902</v>
      </c>
      <c r="W264" s="42">
        <f t="shared" si="144"/>
        <v>1.1483849839232667</v>
      </c>
      <c r="X264" s="42">
        <f t="shared" si="145"/>
        <v>1.7461412819635314E-2</v>
      </c>
      <c r="Y264" s="42">
        <f t="shared" si="119"/>
        <v>7.3412768751417914E-3</v>
      </c>
      <c r="Z264" s="10">
        <f t="shared" si="146"/>
        <v>21.868364297273107</v>
      </c>
      <c r="AA264">
        <f t="shared" si="124"/>
        <v>6947782.7274283022</v>
      </c>
      <c r="AB264" s="10">
        <f t="shared" si="125"/>
        <v>6.9477827274283026</v>
      </c>
      <c r="AC264" s="10">
        <f t="shared" si="126"/>
        <v>6.8467827274283026</v>
      </c>
      <c r="AD264" s="3">
        <f t="shared" si="127"/>
        <v>993.00692203456163</v>
      </c>
      <c r="AI264" s="94">
        <f t="shared" si="128"/>
        <v>1.1483849839232667</v>
      </c>
    </row>
    <row r="265" spans="2:35">
      <c r="B265" s="39">
        <f t="shared" si="129"/>
        <v>237</v>
      </c>
      <c r="C265" s="42">
        <f t="shared" si="130"/>
        <v>4.4615107913664174</v>
      </c>
      <c r="D265" s="10">
        <f t="shared" si="131"/>
        <v>11.238489208633512</v>
      </c>
      <c r="E265" s="40">
        <f t="shared" si="132"/>
        <v>25.123021582732978</v>
      </c>
      <c r="F265" s="40">
        <f t="shared" si="133"/>
        <v>47.6</v>
      </c>
      <c r="G265" s="3">
        <f t="shared" si="134"/>
        <v>380.38489208633342</v>
      </c>
      <c r="H265" s="3">
        <f t="shared" si="135"/>
        <v>147.82900988183601</v>
      </c>
      <c r="I265">
        <f t="shared" si="120"/>
        <v>1.4782900988183603E-4</v>
      </c>
      <c r="J265" s="4">
        <f t="shared" si="136"/>
        <v>525.75041060769536</v>
      </c>
      <c r="K265" s="40">
        <f t="shared" si="137"/>
        <v>3.5564765740360622</v>
      </c>
      <c r="L265" s="40">
        <f t="shared" si="121"/>
        <v>2.4435234259639378</v>
      </c>
      <c r="M265" s="10">
        <f t="shared" si="138"/>
        <v>6.9477827274283026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15.329535455926763</v>
      </c>
      <c r="Q265" s="42">
        <f t="shared" si="140"/>
        <v>0.30333851684671725</v>
      </c>
      <c r="R265" s="4">
        <f t="shared" si="141"/>
        <v>488340.77112526976</v>
      </c>
      <c r="S265">
        <f t="shared" si="122"/>
        <v>4.8834077112526973E-4</v>
      </c>
      <c r="T265" s="41">
        <f t="shared" si="123"/>
        <v>3.3650976414337144E-4</v>
      </c>
      <c r="U265" s="42">
        <f t="shared" si="142"/>
        <v>0.86712717365629655</v>
      </c>
      <c r="V265" s="42">
        <f t="shared" si="143"/>
        <v>1.1664548466200435</v>
      </c>
      <c r="W265" s="42">
        <f t="shared" si="144"/>
        <v>1.1489829599704868</v>
      </c>
      <c r="X265" s="42">
        <f t="shared" si="145"/>
        <v>1.7471886649556678E-2</v>
      </c>
      <c r="Y265" s="42">
        <f t="shared" si="119"/>
        <v>7.3627326602598913E-3</v>
      </c>
      <c r="Z265" s="10">
        <f t="shared" si="146"/>
        <v>21.879699921940354</v>
      </c>
      <c r="AA265">
        <f t="shared" si="124"/>
        <v>6951331.8067339733</v>
      </c>
      <c r="AB265" s="10">
        <f t="shared" si="125"/>
        <v>6.9513318067339736</v>
      </c>
      <c r="AC265" s="10">
        <f t="shared" si="126"/>
        <v>6.8503318067339736</v>
      </c>
      <c r="AD265" s="3">
        <f t="shared" si="127"/>
        <v>993.52165434865458</v>
      </c>
      <c r="AI265" s="94">
        <f t="shared" si="128"/>
        <v>1.1489829599704868</v>
      </c>
    </row>
    <row r="266" spans="2:35">
      <c r="B266" s="39">
        <f t="shared" si="129"/>
        <v>238</v>
      </c>
      <c r="C266" s="42">
        <f t="shared" si="130"/>
        <v>4.4803357314143772</v>
      </c>
      <c r="D266" s="10">
        <f t="shared" si="131"/>
        <v>11.219664268585552</v>
      </c>
      <c r="E266" s="40">
        <f t="shared" si="132"/>
        <v>25.160671462828898</v>
      </c>
      <c r="F266" s="40">
        <f t="shared" si="133"/>
        <v>47.6</v>
      </c>
      <c r="G266" s="3">
        <f t="shared" si="134"/>
        <v>380.19664268585382</v>
      </c>
      <c r="H266" s="3">
        <f t="shared" si="135"/>
        <v>147.82900988183601</v>
      </c>
      <c r="I266">
        <f t="shared" si="120"/>
        <v>1.4782900988183603E-4</v>
      </c>
      <c r="J266" s="4">
        <f t="shared" si="136"/>
        <v>527.23730678663787</v>
      </c>
      <c r="K266" s="40">
        <f t="shared" si="137"/>
        <v>3.5665347904858042</v>
      </c>
      <c r="L266" s="40">
        <f t="shared" si="121"/>
        <v>2.4334652095141958</v>
      </c>
      <c r="M266" s="10">
        <f t="shared" si="138"/>
        <v>6.9513318067339736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15.332033002690979</v>
      </c>
      <c r="Q266" s="42">
        <f t="shared" si="140"/>
        <v>0.30456633445216175</v>
      </c>
      <c r="R266" s="4">
        <f t="shared" si="141"/>
        <v>487533.78229986475</v>
      </c>
      <c r="S266">
        <f t="shared" si="122"/>
        <v>4.8753378229986476E-4</v>
      </c>
      <c r="T266" s="41">
        <f t="shared" si="123"/>
        <v>3.3731675296877641E-4</v>
      </c>
      <c r="U266" s="42">
        <f t="shared" si="142"/>
        <v>0.86569423587857786</v>
      </c>
      <c r="V266" s="42">
        <f t="shared" si="143"/>
        <v>1.1670607844069321</v>
      </c>
      <c r="W266" s="42">
        <f t="shared" si="144"/>
        <v>1.1495785435910191</v>
      </c>
      <c r="X266" s="42">
        <f t="shared" si="145"/>
        <v>1.7482240815912986E-2</v>
      </c>
      <c r="Y266" s="42">
        <f t="shared" si="119"/>
        <v>7.3841976633162894E-3</v>
      </c>
      <c r="Z266" s="10">
        <f t="shared" si="146"/>
        <v>21.890989991830629</v>
      </c>
      <c r="AA266">
        <f t="shared" si="124"/>
        <v>6954866.6232600473</v>
      </c>
      <c r="AB266" s="10">
        <f t="shared" si="125"/>
        <v>6.9548666232600471</v>
      </c>
      <c r="AC266" s="10">
        <f t="shared" si="126"/>
        <v>6.8538666232600471</v>
      </c>
      <c r="AD266" s="3">
        <f t="shared" si="127"/>
        <v>994.03431809427809</v>
      </c>
      <c r="AI266" s="94">
        <f t="shared" si="128"/>
        <v>1.1495785435910191</v>
      </c>
    </row>
    <row r="267" spans="2:35">
      <c r="B267" s="39">
        <f t="shared" si="129"/>
        <v>239</v>
      </c>
      <c r="C267" s="42">
        <f t="shared" si="130"/>
        <v>4.4991606714623371</v>
      </c>
      <c r="D267" s="10">
        <f t="shared" si="131"/>
        <v>11.200839328537592</v>
      </c>
      <c r="E267" s="40">
        <f t="shared" si="132"/>
        <v>25.198321342924817</v>
      </c>
      <c r="F267" s="40">
        <f t="shared" si="133"/>
        <v>47.6</v>
      </c>
      <c r="G267" s="3">
        <f t="shared" si="134"/>
        <v>380.00839328537421</v>
      </c>
      <c r="H267" s="3">
        <f t="shared" si="135"/>
        <v>147.82900988183601</v>
      </c>
      <c r="I267">
        <f t="shared" si="120"/>
        <v>1.4782900988183603E-4</v>
      </c>
      <c r="J267" s="4">
        <f t="shared" si="136"/>
        <v>528.72642959053451</v>
      </c>
      <c r="K267" s="40">
        <f t="shared" si="137"/>
        <v>3.5766080691006508</v>
      </c>
      <c r="L267" s="40">
        <f t="shared" si="121"/>
        <v>2.4233919308993492</v>
      </c>
      <c r="M267" s="10">
        <f t="shared" si="138"/>
        <v>6.9548666232600471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15.334519649496862</v>
      </c>
      <c r="Q267" s="42">
        <f t="shared" si="140"/>
        <v>0.30579395295461526</v>
      </c>
      <c r="R267" s="4">
        <f t="shared" si="141"/>
        <v>486726.50715291692</v>
      </c>
      <c r="S267">
        <f t="shared" si="122"/>
        <v>4.8672650715291693E-4</v>
      </c>
      <c r="T267" s="41">
        <f t="shared" si="123"/>
        <v>3.3812402811572424E-4</v>
      </c>
      <c r="U267" s="42">
        <f t="shared" si="142"/>
        <v>0.86426078969114839</v>
      </c>
      <c r="V267" s="42">
        <f t="shared" si="143"/>
        <v>1.1676642088438638</v>
      </c>
      <c r="W267" s="42">
        <f t="shared" si="144"/>
        <v>1.150171733723782</v>
      </c>
      <c r="X267" s="42">
        <f t="shared" si="145"/>
        <v>1.7492475120081785E-2</v>
      </c>
      <c r="Y267" s="42">
        <f t="shared" si="119"/>
        <v>7.4056717494274098E-3</v>
      </c>
      <c r="Z267" s="10">
        <f t="shared" si="146"/>
        <v>21.902234486845728</v>
      </c>
      <c r="AA267">
        <f t="shared" si="124"/>
        <v>6958387.1707139611</v>
      </c>
      <c r="AB267" s="10">
        <f t="shared" si="125"/>
        <v>6.9583871707139613</v>
      </c>
      <c r="AC267" s="10">
        <f t="shared" si="126"/>
        <v>6.8573871707139613</v>
      </c>
      <c r="AD267" s="3">
        <f t="shared" si="127"/>
        <v>994.54491235880505</v>
      </c>
      <c r="AI267" s="94">
        <f t="shared" si="128"/>
        <v>1.150171733723782</v>
      </c>
    </row>
    <row r="268" spans="2:35">
      <c r="B268" s="39">
        <f t="shared" si="129"/>
        <v>240</v>
      </c>
      <c r="C268" s="42">
        <f t="shared" si="130"/>
        <v>4.517985611510297</v>
      </c>
      <c r="D268" s="10">
        <f t="shared" si="131"/>
        <v>11.182014388489632</v>
      </c>
      <c r="E268" s="40">
        <f t="shared" si="132"/>
        <v>25.235971223020737</v>
      </c>
      <c r="F268" s="40">
        <f t="shared" si="133"/>
        <v>47.6</v>
      </c>
      <c r="G268" s="3">
        <f t="shared" si="134"/>
        <v>379.82014388489461</v>
      </c>
      <c r="H268" s="3">
        <f t="shared" si="135"/>
        <v>147.82900988183601</v>
      </c>
      <c r="I268">
        <f t="shared" si="120"/>
        <v>1.4782900988183603E-4</v>
      </c>
      <c r="J268" s="4">
        <f t="shared" si="136"/>
        <v>530.21777901938458</v>
      </c>
      <c r="K268" s="40">
        <f t="shared" si="137"/>
        <v>3.5866964098805973</v>
      </c>
      <c r="L268" s="40">
        <f t="shared" si="121"/>
        <v>2.4133035901194027</v>
      </c>
      <c r="M268" s="10">
        <f t="shared" si="138"/>
        <v>6.9583871707139613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15.336995403076759</v>
      </c>
      <c r="Q268" s="42">
        <f t="shared" si="140"/>
        <v>0.30702137329042517</v>
      </c>
      <c r="R268" s="4">
        <f t="shared" si="141"/>
        <v>485918.94694190909</v>
      </c>
      <c r="S268">
        <f t="shared" si="122"/>
        <v>4.8591894694190911E-4</v>
      </c>
      <c r="T268" s="41">
        <f t="shared" si="123"/>
        <v>3.3893158832673206E-4</v>
      </c>
      <c r="U268" s="42">
        <f t="shared" si="142"/>
        <v>0.86282683732687027</v>
      </c>
      <c r="V268" s="42">
        <f t="shared" si="143"/>
        <v>1.1682651186742226</v>
      </c>
      <c r="W268" s="42">
        <f t="shared" si="144"/>
        <v>1.1507625293127979</v>
      </c>
      <c r="X268" s="42">
        <f t="shared" si="145"/>
        <v>1.7502589361424681E-2</v>
      </c>
      <c r="Y268" s="42">
        <f t="shared" si="119"/>
        <v>7.4271547835389525E-3</v>
      </c>
      <c r="Z268" s="10">
        <f t="shared" si="146"/>
        <v>21.913433386973455</v>
      </c>
      <c r="AA268">
        <f t="shared" si="124"/>
        <v>6961893.442830083</v>
      </c>
      <c r="AB268" s="10">
        <f t="shared" si="125"/>
        <v>6.9618934428300827</v>
      </c>
      <c r="AC268" s="10">
        <f t="shared" si="126"/>
        <v>6.8608934428300827</v>
      </c>
      <c r="AD268" s="3">
        <f t="shared" si="127"/>
        <v>995.05343623351462</v>
      </c>
      <c r="AI268" s="94">
        <f t="shared" si="128"/>
        <v>1.1507625293127979</v>
      </c>
    </row>
    <row r="269" spans="2:35">
      <c r="B269" s="39">
        <f t="shared" si="129"/>
        <v>241</v>
      </c>
      <c r="C269" s="42">
        <f t="shared" si="130"/>
        <v>4.5368105515582569</v>
      </c>
      <c r="D269" s="10">
        <f t="shared" si="131"/>
        <v>11.163189448441672</v>
      </c>
      <c r="E269" s="40">
        <f t="shared" si="132"/>
        <v>25.273621103116657</v>
      </c>
      <c r="F269" s="40">
        <f t="shared" si="133"/>
        <v>47.6</v>
      </c>
      <c r="G269" s="3">
        <f t="shared" si="134"/>
        <v>379.631894484415</v>
      </c>
      <c r="H269" s="3">
        <f t="shared" si="135"/>
        <v>147.82900988183601</v>
      </c>
      <c r="I269">
        <f t="shared" si="120"/>
        <v>1.4782900988183603E-4</v>
      </c>
      <c r="J269" s="4">
        <f t="shared" si="136"/>
        <v>531.71135507318877</v>
      </c>
      <c r="K269" s="40">
        <f t="shared" si="137"/>
        <v>3.5967998128256489</v>
      </c>
      <c r="L269" s="40">
        <f t="shared" si="121"/>
        <v>2.4032001871743511</v>
      </c>
      <c r="M269" s="10">
        <f t="shared" si="138"/>
        <v>6.9618934428300827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15.339460270127265</v>
      </c>
      <c r="Q269" s="42">
        <f t="shared" si="140"/>
        <v>0.30824859639452745</v>
      </c>
      <c r="R269" s="4">
        <f t="shared" si="141"/>
        <v>485111.10292432335</v>
      </c>
      <c r="S269">
        <f t="shared" si="122"/>
        <v>4.8511110292432335E-4</v>
      </c>
      <c r="T269" s="41">
        <f t="shared" si="123"/>
        <v>3.3973943234431783E-4</v>
      </c>
      <c r="U269" s="42">
        <f t="shared" si="142"/>
        <v>0.86139238101860405</v>
      </c>
      <c r="V269" s="42">
        <f t="shared" si="143"/>
        <v>1.1688635126499909</v>
      </c>
      <c r="W269" s="42">
        <f t="shared" si="144"/>
        <v>1.1513509293066087</v>
      </c>
      <c r="X269" s="42">
        <f t="shared" si="145"/>
        <v>1.7512583343382238E-2</v>
      </c>
      <c r="Y269" s="42">
        <f t="shared" si="119"/>
        <v>7.448646630430468E-3</v>
      </c>
      <c r="Z269" s="10">
        <f t="shared" si="146"/>
        <v>21.924586672298439</v>
      </c>
      <c r="AA269">
        <f t="shared" si="124"/>
        <v>6965385.4333730927</v>
      </c>
      <c r="AB269" s="10">
        <f t="shared" si="125"/>
        <v>6.9653854333730925</v>
      </c>
      <c r="AC269" s="10">
        <f t="shared" si="126"/>
        <v>6.8643854333730925</v>
      </c>
      <c r="AD269" s="3">
        <f t="shared" si="127"/>
        <v>995.55988881408166</v>
      </c>
      <c r="AI269" s="94">
        <f t="shared" si="128"/>
        <v>1.1513509293066087</v>
      </c>
    </row>
    <row r="270" spans="2:35">
      <c r="B270" s="39">
        <f t="shared" si="129"/>
        <v>242</v>
      </c>
      <c r="C270" s="42">
        <f t="shared" si="130"/>
        <v>4.5556354916062167</v>
      </c>
      <c r="D270" s="10">
        <f t="shared" si="131"/>
        <v>11.144364508393712</v>
      </c>
      <c r="E270" s="40">
        <f t="shared" si="132"/>
        <v>25.311270983212577</v>
      </c>
      <c r="F270" s="40">
        <f t="shared" si="133"/>
        <v>47.6</v>
      </c>
      <c r="G270" s="3">
        <f t="shared" si="134"/>
        <v>379.44364508393539</v>
      </c>
      <c r="H270" s="3">
        <f t="shared" si="135"/>
        <v>147.82900988183601</v>
      </c>
      <c r="I270">
        <f t="shared" si="120"/>
        <v>1.4782900988183603E-4</v>
      </c>
      <c r="J270" s="4">
        <f t="shared" si="136"/>
        <v>533.20715775194662</v>
      </c>
      <c r="K270" s="40">
        <f t="shared" si="137"/>
        <v>3.6069182779358022</v>
      </c>
      <c r="L270" s="40">
        <f t="shared" si="121"/>
        <v>2.3930817220641978</v>
      </c>
      <c r="M270" s="10">
        <f t="shared" si="138"/>
        <v>6.9653854333730925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15.341914257311714</v>
      </c>
      <c r="Q270" s="42">
        <f t="shared" si="140"/>
        <v>0.30947562320045474</v>
      </c>
      <c r="R270" s="4">
        <f t="shared" si="141"/>
        <v>484302.97635764239</v>
      </c>
      <c r="S270">
        <f t="shared" si="122"/>
        <v>4.843029763576424E-4</v>
      </c>
      <c r="T270" s="41">
        <f t="shared" si="123"/>
        <v>3.4054755891099877E-4</v>
      </c>
      <c r="U270" s="42">
        <f t="shared" si="142"/>
        <v>0.85995742299921119</v>
      </c>
      <c r="V270" s="42">
        <f t="shared" si="143"/>
        <v>1.1694593895268941</v>
      </c>
      <c r="W270" s="42">
        <f t="shared" si="144"/>
        <v>1.1519369326588436</v>
      </c>
      <c r="X270" s="42">
        <f t="shared" si="145"/>
        <v>1.752245686805054E-2</v>
      </c>
      <c r="Y270" s="42">
        <f t="shared" si="119"/>
        <v>7.4701471547132707E-3</v>
      </c>
      <c r="Z270" s="10">
        <f t="shared" si="146"/>
        <v>21.935694322993442</v>
      </c>
      <c r="AA270">
        <f t="shared" si="124"/>
        <v>6968863.1361352671</v>
      </c>
      <c r="AB270" s="10">
        <f t="shared" si="125"/>
        <v>6.9688631361352673</v>
      </c>
      <c r="AC270" s="10">
        <f t="shared" si="126"/>
        <v>6.8678631361352673</v>
      </c>
      <c r="AD270" s="3">
        <f t="shared" si="127"/>
        <v>996.06426920018373</v>
      </c>
      <c r="AI270" s="94">
        <f t="shared" si="128"/>
        <v>1.1519369326588436</v>
      </c>
    </row>
    <row r="271" spans="2:35">
      <c r="B271" s="39">
        <f t="shared" si="129"/>
        <v>243</v>
      </c>
      <c r="C271" s="42">
        <f t="shared" si="130"/>
        <v>4.5744604316541766</v>
      </c>
      <c r="D271" s="10">
        <f t="shared" si="131"/>
        <v>11.125539568345753</v>
      </c>
      <c r="E271" s="40">
        <f t="shared" si="132"/>
        <v>25.348920863308496</v>
      </c>
      <c r="F271" s="40">
        <f t="shared" si="133"/>
        <v>47.6</v>
      </c>
      <c r="G271" s="3">
        <f t="shared" si="134"/>
        <v>379.25539568345579</v>
      </c>
      <c r="H271" s="3">
        <f t="shared" si="135"/>
        <v>147.82900988183601</v>
      </c>
      <c r="I271">
        <f t="shared" si="120"/>
        <v>1.4782900988183603E-4</v>
      </c>
      <c r="J271" s="4">
        <f t="shared" si="136"/>
        <v>534.7051870556586</v>
      </c>
      <c r="K271" s="40">
        <f t="shared" si="137"/>
        <v>3.6170518052110601</v>
      </c>
      <c r="L271" s="40">
        <f t="shared" si="121"/>
        <v>2.3829481947889399</v>
      </c>
      <c r="M271" s="10">
        <f t="shared" si="138"/>
        <v>6.9688631361352673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15.344357371258379</v>
      </c>
      <c r="Q271" s="42">
        <f t="shared" si="140"/>
        <v>0.31070245464034424</v>
      </c>
      <c r="R271" s="4">
        <f t="shared" si="141"/>
        <v>483494.56849934842</v>
      </c>
      <c r="S271">
        <f t="shared" si="122"/>
        <v>4.834945684993484E-4</v>
      </c>
      <c r="T271" s="41">
        <f t="shared" si="123"/>
        <v>3.4135596676929277E-4</v>
      </c>
      <c r="U271" s="42">
        <f t="shared" si="142"/>
        <v>0.85852196550155302</v>
      </c>
      <c r="V271" s="42">
        <f t="shared" si="143"/>
        <v>1.1700527480673788</v>
      </c>
      <c r="W271" s="42">
        <f t="shared" si="144"/>
        <v>1.1525205383277619</v>
      </c>
      <c r="X271" s="42">
        <f t="shared" si="145"/>
        <v>1.7532209739616889E-2</v>
      </c>
      <c r="Y271" s="42">
        <f t="shared" si="119"/>
        <v>7.4916562208325694E-3</v>
      </c>
      <c r="Z271" s="10">
        <f t="shared" si="146"/>
        <v>21.946756319322944</v>
      </c>
      <c r="AA271">
        <f t="shared" si="124"/>
        <v>6972326.5449375957</v>
      </c>
      <c r="AB271" s="10">
        <f t="shared" si="125"/>
        <v>6.9723265449375953</v>
      </c>
      <c r="AC271" s="10">
        <f t="shared" si="126"/>
        <v>6.8713265449375953</v>
      </c>
      <c r="AD271" s="3">
        <f t="shared" si="127"/>
        <v>996.56657649566296</v>
      </c>
      <c r="AI271" s="94">
        <f t="shared" si="128"/>
        <v>1.1525205383277619</v>
      </c>
    </row>
    <row r="272" spans="2:35">
      <c r="B272" s="39">
        <f t="shared" si="129"/>
        <v>244</v>
      </c>
      <c r="C272" s="42">
        <f t="shared" si="130"/>
        <v>4.5932853717021365</v>
      </c>
      <c r="D272" s="10">
        <f t="shared" si="131"/>
        <v>11.106714628297793</v>
      </c>
      <c r="E272" s="40">
        <f t="shared" si="132"/>
        <v>25.386570743404416</v>
      </c>
      <c r="F272" s="40">
        <f t="shared" si="133"/>
        <v>47.6</v>
      </c>
      <c r="G272" s="3">
        <f t="shared" si="134"/>
        <v>379.06714628297618</v>
      </c>
      <c r="H272" s="3">
        <f t="shared" si="135"/>
        <v>147.82900988183601</v>
      </c>
      <c r="I272">
        <f t="shared" si="120"/>
        <v>1.4782900988183603E-4</v>
      </c>
      <c r="J272" s="4">
        <f t="shared" si="136"/>
        <v>536.20544298432401</v>
      </c>
      <c r="K272" s="40">
        <f t="shared" si="137"/>
        <v>3.6272003946514184</v>
      </c>
      <c r="L272" s="40">
        <f t="shared" si="121"/>
        <v>2.3727996053485816</v>
      </c>
      <c r="M272" s="10">
        <f t="shared" si="138"/>
        <v>6.9723265449375953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15.346789618561358</v>
      </c>
      <c r="Q272" s="42">
        <f t="shared" si="140"/>
        <v>0.31192909164494559</v>
      </c>
      <c r="R272" s="4">
        <f t="shared" si="141"/>
        <v>482685.88060692418</v>
      </c>
      <c r="S272">
        <f t="shared" si="122"/>
        <v>4.8268588060692419E-4</v>
      </c>
      <c r="T272" s="41">
        <f t="shared" si="123"/>
        <v>3.4216465466171698E-4</v>
      </c>
      <c r="U272" s="42">
        <f t="shared" si="142"/>
        <v>0.857086010758491</v>
      </c>
      <c r="V272" s="42">
        <f t="shared" si="143"/>
        <v>1.1706435870395866</v>
      </c>
      <c r="W272" s="42">
        <f t="shared" si="144"/>
        <v>1.1531017452764425</v>
      </c>
      <c r="X272" s="42">
        <f t="shared" si="145"/>
        <v>1.7541841763144106E-2</v>
      </c>
      <c r="Y272" s="42">
        <f t="shared" si="119"/>
        <v>7.5131736930681035E-3</v>
      </c>
      <c r="Z272" s="10">
        <f t="shared" si="146"/>
        <v>21.957772641642503</v>
      </c>
      <c r="AA272">
        <f t="shared" si="124"/>
        <v>6975775.6536295861</v>
      </c>
      <c r="AB272" s="10">
        <f t="shared" si="125"/>
        <v>6.9757756536295865</v>
      </c>
      <c r="AC272" s="10">
        <f t="shared" si="126"/>
        <v>6.8747756536295865</v>
      </c>
      <c r="AD272" s="3">
        <f t="shared" si="127"/>
        <v>997.06680980849694</v>
      </c>
      <c r="AI272" s="94">
        <f t="shared" si="128"/>
        <v>1.1531017452764425</v>
      </c>
    </row>
    <row r="273" spans="2:35">
      <c r="B273" s="39">
        <f t="shared" si="129"/>
        <v>245</v>
      </c>
      <c r="C273" s="42">
        <f t="shared" si="130"/>
        <v>4.6121103117500963</v>
      </c>
      <c r="D273" s="10">
        <f t="shared" si="131"/>
        <v>11.087889688249833</v>
      </c>
      <c r="E273" s="40">
        <f t="shared" si="132"/>
        <v>25.424220623500336</v>
      </c>
      <c r="F273" s="40">
        <f t="shared" si="133"/>
        <v>47.6</v>
      </c>
      <c r="G273" s="3">
        <f t="shared" si="134"/>
        <v>378.87889688249658</v>
      </c>
      <c r="H273" s="3">
        <f t="shared" si="135"/>
        <v>147.82900988183601</v>
      </c>
      <c r="I273">
        <f t="shared" si="120"/>
        <v>1.4782900988183603E-4</v>
      </c>
      <c r="J273" s="4">
        <f t="shared" si="136"/>
        <v>537.70792553794331</v>
      </c>
      <c r="K273" s="40">
        <f t="shared" si="137"/>
        <v>3.6373640462568799</v>
      </c>
      <c r="L273" s="40">
        <f t="shared" si="121"/>
        <v>2.3626359537431201</v>
      </c>
      <c r="M273" s="10">
        <f t="shared" si="138"/>
        <v>6.9757756536295865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15.349211005780571</v>
      </c>
      <c r="Q273" s="42">
        <f t="shared" si="140"/>
        <v>0.31315553514362898</v>
      </c>
      <c r="R273" s="4">
        <f t="shared" si="141"/>
        <v>481876.9139378519</v>
      </c>
      <c r="S273">
        <f t="shared" si="122"/>
        <v>4.8187691393785189E-4</v>
      </c>
      <c r="T273" s="41">
        <f t="shared" si="123"/>
        <v>3.4297362133078928E-4</v>
      </c>
      <c r="U273" s="42">
        <f t="shared" si="142"/>
        <v>0.85564956100288614</v>
      </c>
      <c r="V273" s="42">
        <f t="shared" si="143"/>
        <v>1.1712319052177405</v>
      </c>
      <c r="W273" s="42">
        <f t="shared" si="144"/>
        <v>1.1536805524727489</v>
      </c>
      <c r="X273" s="42">
        <f t="shared" si="145"/>
        <v>1.7551352744991533E-2</v>
      </c>
      <c r="Y273" s="42">
        <f t="shared" si="119"/>
        <v>7.5346994355352977E-3</v>
      </c>
      <c r="Z273" s="10">
        <f t="shared" si="146"/>
        <v>21.968743270399425</v>
      </c>
      <c r="AA273">
        <f t="shared" si="124"/>
        <v>6979210.4560894705</v>
      </c>
      <c r="AB273" s="10">
        <f t="shared" si="125"/>
        <v>6.9792104560894703</v>
      </c>
      <c r="AC273" s="10">
        <f t="shared" si="126"/>
        <v>6.8782104560894703</v>
      </c>
      <c r="AD273" s="3">
        <f t="shared" si="127"/>
        <v>997.56496825082968</v>
      </c>
      <c r="AI273" s="94">
        <f t="shared" si="128"/>
        <v>1.1536805524727489</v>
      </c>
    </row>
    <row r="274" spans="2:35">
      <c r="B274" s="39">
        <f t="shared" si="129"/>
        <v>246</v>
      </c>
      <c r="C274" s="42">
        <f t="shared" si="130"/>
        <v>4.6309352517980562</v>
      </c>
      <c r="D274" s="10">
        <f t="shared" si="131"/>
        <v>11.069064748201873</v>
      </c>
      <c r="E274" s="40">
        <f t="shared" si="132"/>
        <v>25.461870503596256</v>
      </c>
      <c r="F274" s="40">
        <f t="shared" si="133"/>
        <v>47.6</v>
      </c>
      <c r="G274" s="3">
        <f t="shared" si="134"/>
        <v>378.69064748201697</v>
      </c>
      <c r="H274" s="3">
        <f t="shared" si="135"/>
        <v>147.82900988183601</v>
      </c>
      <c r="I274">
        <f t="shared" si="120"/>
        <v>1.4782900988183603E-4</v>
      </c>
      <c r="J274" s="4">
        <f t="shared" si="136"/>
        <v>539.2126347165165</v>
      </c>
      <c r="K274" s="40">
        <f t="shared" si="137"/>
        <v>3.6475427600274446</v>
      </c>
      <c r="L274" s="40">
        <f t="shared" si="121"/>
        <v>2.3524572399725554</v>
      </c>
      <c r="M274" s="10">
        <f t="shared" si="138"/>
        <v>6.9792104560894703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15.351621539441984</v>
      </c>
      <c r="Q274" s="42">
        <f t="shared" si="140"/>
        <v>0.31438178606439288</v>
      </c>
      <c r="R274" s="4">
        <f t="shared" si="141"/>
        <v>481067.66974961403</v>
      </c>
      <c r="S274">
        <f t="shared" si="122"/>
        <v>4.8106766974961401E-4</v>
      </c>
      <c r="T274" s="41">
        <f t="shared" si="123"/>
        <v>3.4378286551902716E-4</v>
      </c>
      <c r="U274" s="42">
        <f t="shared" si="142"/>
        <v>0.85421261846759966</v>
      </c>
      <c r="V274" s="42">
        <f t="shared" si="143"/>
        <v>1.1718177013814872</v>
      </c>
      <c r="W274" s="42">
        <f t="shared" si="144"/>
        <v>1.1542569588893661</v>
      </c>
      <c r="X274" s="42">
        <f t="shared" si="145"/>
        <v>1.756074249212114E-2</v>
      </c>
      <c r="Y274" s="42">
        <f t="shared" si="119"/>
        <v>7.5562333121855585E-3</v>
      </c>
      <c r="Z274" s="10">
        <f t="shared" si="146"/>
        <v>21.979668186131132</v>
      </c>
      <c r="AA274">
        <f t="shared" si="124"/>
        <v>6982630.9462236958</v>
      </c>
      <c r="AB274" s="10">
        <f t="shared" si="125"/>
        <v>6.9826309462236962</v>
      </c>
      <c r="AC274" s="10">
        <f t="shared" si="126"/>
        <v>6.8816309462236962</v>
      </c>
      <c r="AD274" s="3">
        <f t="shared" si="127"/>
        <v>998.0610509388971</v>
      </c>
      <c r="AI274" s="94">
        <f t="shared" si="128"/>
        <v>1.1542569588893661</v>
      </c>
    </row>
    <row r="275" spans="2:35">
      <c r="B275" s="39">
        <f t="shared" si="129"/>
        <v>247</v>
      </c>
      <c r="C275" s="42">
        <f t="shared" si="130"/>
        <v>4.6497601918460161</v>
      </c>
      <c r="D275" s="10">
        <f t="shared" si="131"/>
        <v>11.050239808153913</v>
      </c>
      <c r="E275" s="40">
        <f t="shared" si="132"/>
        <v>25.499520383692175</v>
      </c>
      <c r="F275" s="40">
        <f t="shared" si="133"/>
        <v>47.6</v>
      </c>
      <c r="G275" s="3">
        <f t="shared" si="134"/>
        <v>378.50239808153736</v>
      </c>
      <c r="H275" s="3">
        <f t="shared" si="135"/>
        <v>147.82900988183601</v>
      </c>
      <c r="I275">
        <f t="shared" si="120"/>
        <v>1.4782900988183603E-4</v>
      </c>
      <c r="J275" s="4">
        <f t="shared" si="136"/>
        <v>540.71957052004313</v>
      </c>
      <c r="K275" s="40">
        <f t="shared" si="137"/>
        <v>3.6577365359631093</v>
      </c>
      <c r="L275" s="40">
        <f t="shared" si="121"/>
        <v>2.3422634640368907</v>
      </c>
      <c r="M275" s="10">
        <f t="shared" si="138"/>
        <v>6.9826309462236962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15.354021226037379</v>
      </c>
      <c r="Q275" s="42">
        <f t="shared" si="140"/>
        <v>0.31560784533387182</v>
      </c>
      <c r="R275" s="4">
        <f t="shared" si="141"/>
        <v>480258.14929969318</v>
      </c>
      <c r="S275">
        <f t="shared" si="122"/>
        <v>4.8025814929969317E-4</v>
      </c>
      <c r="T275" s="41">
        <f t="shared" si="123"/>
        <v>3.44592385968948E-4</v>
      </c>
      <c r="U275" s="42">
        <f t="shared" si="142"/>
        <v>0.85277518538549324</v>
      </c>
      <c r="V275" s="42">
        <f t="shared" si="143"/>
        <v>1.1724009743161203</v>
      </c>
      <c r="W275" s="42">
        <f t="shared" si="144"/>
        <v>1.1548309635037126</v>
      </c>
      <c r="X275" s="42">
        <f t="shared" si="145"/>
        <v>1.7570010812407721E-2</v>
      </c>
      <c r="Y275" s="42">
        <f t="shared" si="119"/>
        <v>7.5777751868069563E-3</v>
      </c>
      <c r="Z275" s="10">
        <f t="shared" si="146"/>
        <v>21.990547369464533</v>
      </c>
      <c r="AA275">
        <f t="shared" si="124"/>
        <v>6986037.1179667246</v>
      </c>
      <c r="AB275" s="10">
        <f t="shared" si="125"/>
        <v>6.9860371179667249</v>
      </c>
      <c r="AC275" s="10">
        <f t="shared" si="126"/>
        <v>6.8850371179667249</v>
      </c>
      <c r="AD275" s="3">
        <f t="shared" si="127"/>
        <v>998.55505699299852</v>
      </c>
      <c r="AI275" s="94">
        <f t="shared" si="128"/>
        <v>1.1548309635037126</v>
      </c>
    </row>
    <row r="276" spans="2:35">
      <c r="B276" s="39">
        <f t="shared" si="129"/>
        <v>248</v>
      </c>
      <c r="C276" s="42">
        <f t="shared" si="130"/>
        <v>4.6685851318939759</v>
      </c>
      <c r="D276" s="10">
        <f t="shared" si="131"/>
        <v>11.031414868105953</v>
      </c>
      <c r="E276" s="40">
        <f t="shared" si="132"/>
        <v>25.537170263788095</v>
      </c>
      <c r="F276" s="40">
        <f t="shared" si="133"/>
        <v>47.6</v>
      </c>
      <c r="G276" s="3">
        <f t="shared" si="134"/>
        <v>378.31414868105776</v>
      </c>
      <c r="H276" s="3">
        <f t="shared" si="135"/>
        <v>147.82900988183601</v>
      </c>
      <c r="I276">
        <f t="shared" si="120"/>
        <v>1.4782900988183603E-4</v>
      </c>
      <c r="J276" s="4">
        <f t="shared" si="136"/>
        <v>542.22873294852388</v>
      </c>
      <c r="K276" s="40">
        <f t="shared" si="137"/>
        <v>3.667945374063879</v>
      </c>
      <c r="L276" s="40">
        <f t="shared" si="121"/>
        <v>2.332054625936121</v>
      </c>
      <c r="M276" s="10">
        <f t="shared" si="138"/>
        <v>6.9860371179667249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15.35641007202431</v>
      </c>
      <c r="Q276" s="42">
        <f t="shared" si="140"/>
        <v>0.31683371387734438</v>
      </c>
      <c r="R276" s="4">
        <f t="shared" si="141"/>
        <v>479448.35384557152</v>
      </c>
      <c r="S276">
        <f t="shared" si="122"/>
        <v>4.7944835384557149E-4</v>
      </c>
      <c r="T276" s="41">
        <f t="shared" si="123"/>
        <v>3.4540218142306968E-4</v>
      </c>
      <c r="U276" s="42">
        <f t="shared" si="142"/>
        <v>0.85133726398942744</v>
      </c>
      <c r="V276" s="42">
        <f t="shared" si="143"/>
        <v>1.1729817228138886</v>
      </c>
      <c r="W276" s="42">
        <f t="shared" si="144"/>
        <v>1.1554025652979092</v>
      </c>
      <c r="X276" s="42">
        <f t="shared" si="145"/>
        <v>1.7579157515979382E-2</v>
      </c>
      <c r="Y276" s="42">
        <f t="shared" si="119"/>
        <v>7.5993249230265451E-3</v>
      </c>
      <c r="Z276" s="10">
        <f t="shared" si="146"/>
        <v>22.001380801120153</v>
      </c>
      <c r="AA276">
        <f t="shared" si="124"/>
        <v>6989428.9652823349</v>
      </c>
      <c r="AB276" s="10">
        <f t="shared" si="125"/>
        <v>6.9894289652823351</v>
      </c>
      <c r="AC276" s="10">
        <f t="shared" si="126"/>
        <v>6.8884289652823352</v>
      </c>
      <c r="AD276" s="3">
        <f t="shared" si="127"/>
        <v>999.04698553768458</v>
      </c>
      <c r="AI276" s="94">
        <f t="shared" si="128"/>
        <v>1.1554025652979092</v>
      </c>
    </row>
    <row r="277" spans="2:35">
      <c r="B277" s="39">
        <f t="shared" si="129"/>
        <v>249</v>
      </c>
      <c r="C277" s="42">
        <f t="shared" si="130"/>
        <v>4.6874100719419358</v>
      </c>
      <c r="D277" s="10">
        <f t="shared" si="131"/>
        <v>11.012589928057993</v>
      </c>
      <c r="E277" s="40">
        <f t="shared" si="132"/>
        <v>25.574820143884015</v>
      </c>
      <c r="F277" s="40">
        <f t="shared" si="133"/>
        <v>47.6</v>
      </c>
      <c r="G277" s="3">
        <f t="shared" si="134"/>
        <v>378.12589928057815</v>
      </c>
      <c r="H277" s="3">
        <f t="shared" si="135"/>
        <v>147.82900988183601</v>
      </c>
      <c r="I277">
        <f t="shared" si="120"/>
        <v>1.4782900988183603E-4</v>
      </c>
      <c r="J277" s="4">
        <f t="shared" si="136"/>
        <v>543.7401220019583</v>
      </c>
      <c r="K277" s="40">
        <f t="shared" si="137"/>
        <v>3.6781692743297505</v>
      </c>
      <c r="L277" s="40">
        <f t="shared" si="121"/>
        <v>2.3218307256702495</v>
      </c>
      <c r="M277" s="10">
        <f t="shared" si="138"/>
        <v>6.9894289652823351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15.358788083827138</v>
      </c>
      <c r="Q277" s="42">
        <f t="shared" si="140"/>
        <v>0.31805939261874078</v>
      </c>
      <c r="R277" s="4">
        <f t="shared" si="141"/>
        <v>478638.28464473167</v>
      </c>
      <c r="S277">
        <f t="shared" si="122"/>
        <v>4.7863828464473165E-4</v>
      </c>
      <c r="T277" s="41">
        <f t="shared" si="123"/>
        <v>3.4621225062390952E-4</v>
      </c>
      <c r="U277" s="42">
        <f t="shared" si="142"/>
        <v>0.84989885651226427</v>
      </c>
      <c r="V277" s="42">
        <f t="shared" si="143"/>
        <v>1.1735599456709331</v>
      </c>
      <c r="W277" s="42">
        <f t="shared" si="144"/>
        <v>1.1559717632589963</v>
      </c>
      <c r="X277" s="42">
        <f t="shared" si="145"/>
        <v>1.7588182411936826E-2</v>
      </c>
      <c r="Y277" s="42">
        <f t="shared" si="119"/>
        <v>7.6208823843086585E-3</v>
      </c>
      <c r="Z277" s="10">
        <f t="shared" si="146"/>
        <v>22.012168461904675</v>
      </c>
      <c r="AA277">
        <f t="shared" si="124"/>
        <v>6992806.4821612732</v>
      </c>
      <c r="AB277" s="10">
        <f t="shared" si="125"/>
        <v>6.9928064821612734</v>
      </c>
      <c r="AC277" s="10">
        <f t="shared" si="126"/>
        <v>6.8918064821612735</v>
      </c>
      <c r="AD277" s="3">
        <f t="shared" si="127"/>
        <v>999.53683570141743</v>
      </c>
      <c r="AI277" s="94">
        <f t="shared" si="128"/>
        <v>1.1559717632589963</v>
      </c>
    </row>
    <row r="278" spans="2:35">
      <c r="B278" s="39">
        <f t="shared" si="129"/>
        <v>250</v>
      </c>
      <c r="C278" s="42">
        <f t="shared" si="130"/>
        <v>4.7062350119898957</v>
      </c>
      <c r="D278" s="10">
        <f t="shared" si="131"/>
        <v>10.993764988010033</v>
      </c>
      <c r="E278" s="40">
        <f t="shared" si="132"/>
        <v>25.612470023979935</v>
      </c>
      <c r="F278" s="40">
        <f t="shared" si="133"/>
        <v>47.6</v>
      </c>
      <c r="G278" s="3">
        <f t="shared" si="134"/>
        <v>377.93764988009855</v>
      </c>
      <c r="H278" s="3">
        <f t="shared" si="135"/>
        <v>147.82900988183601</v>
      </c>
      <c r="I278">
        <f t="shared" si="120"/>
        <v>1.4782900988183603E-4</v>
      </c>
      <c r="J278" s="4">
        <f t="shared" si="136"/>
        <v>545.2537376803466</v>
      </c>
      <c r="K278" s="40">
        <f t="shared" si="137"/>
        <v>3.6884082367607252</v>
      </c>
      <c r="L278" s="40">
        <f t="shared" si="121"/>
        <v>2.3115917632392748</v>
      </c>
      <c r="M278" s="10">
        <f t="shared" si="138"/>
        <v>6.9928064821612734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15.361155267835473</v>
      </c>
      <c r="Q278" s="42">
        <f t="shared" si="140"/>
        <v>0.3192848824806509</v>
      </c>
      <c r="R278" s="4">
        <f t="shared" si="141"/>
        <v>477827.94295465603</v>
      </c>
      <c r="S278">
        <f t="shared" si="122"/>
        <v>4.7782794295465604E-4</v>
      </c>
      <c r="T278" s="41">
        <f t="shared" si="123"/>
        <v>3.4702259231398513E-4</v>
      </c>
      <c r="U278" s="42">
        <f t="shared" si="142"/>
        <v>0.84845996518686451</v>
      </c>
      <c r="V278" s="42">
        <f t="shared" si="143"/>
        <v>1.1741356416910842</v>
      </c>
      <c r="W278" s="42">
        <f t="shared" si="144"/>
        <v>1.1565385563785393</v>
      </c>
      <c r="X278" s="42">
        <f t="shared" si="145"/>
        <v>1.7597085312544891E-2</v>
      </c>
      <c r="Y278" s="42">
        <f t="shared" si="119"/>
        <v>7.6424474339583494E-3</v>
      </c>
      <c r="Z278" s="10">
        <f t="shared" si="146"/>
        <v>22.02291033271829</v>
      </c>
      <c r="AA278">
        <f t="shared" si="124"/>
        <v>6996169.6626235675</v>
      </c>
      <c r="AB278" s="10">
        <f t="shared" si="125"/>
        <v>6.9961696626235677</v>
      </c>
      <c r="AC278" s="10">
        <f t="shared" si="126"/>
        <v>6.8951696626235677</v>
      </c>
      <c r="AD278" s="3">
        <f t="shared" si="127"/>
        <v>1000.0246066169061</v>
      </c>
      <c r="AI278" s="94">
        <f t="shared" si="128"/>
        <v>1.1565385563785393</v>
      </c>
    </row>
    <row r="279" spans="2:35">
      <c r="B279" s="39">
        <f t="shared" si="129"/>
        <v>251</v>
      </c>
      <c r="C279" s="42">
        <f t="shared" si="130"/>
        <v>4.7250599520378556</v>
      </c>
      <c r="D279" s="10">
        <f t="shared" si="131"/>
        <v>10.974940047962074</v>
      </c>
      <c r="E279" s="40">
        <f t="shared" si="132"/>
        <v>25.650119904075854</v>
      </c>
      <c r="F279" s="40">
        <f t="shared" si="133"/>
        <v>47.6</v>
      </c>
      <c r="G279" s="3">
        <f t="shared" si="134"/>
        <v>377.74940047961894</v>
      </c>
      <c r="H279" s="3">
        <f t="shared" si="135"/>
        <v>147.82900988183601</v>
      </c>
      <c r="I279">
        <f t="shared" si="120"/>
        <v>1.4782900988183603E-4</v>
      </c>
      <c r="J279" s="4">
        <f t="shared" si="136"/>
        <v>546.7695799836888</v>
      </c>
      <c r="K279" s="40">
        <f t="shared" si="137"/>
        <v>3.698662261356803</v>
      </c>
      <c r="L279" s="40">
        <f t="shared" si="121"/>
        <v>2.301337738643197</v>
      </c>
      <c r="M279" s="10">
        <f t="shared" si="138"/>
        <v>6.9961696626235677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15.363511630405908</v>
      </c>
      <c r="Q279" s="42">
        <f t="shared" si="140"/>
        <v>0.32051018438433176</v>
      </c>
      <c r="R279" s="4">
        <f t="shared" si="141"/>
        <v>477017.33003282693</v>
      </c>
      <c r="S279">
        <f t="shared" si="122"/>
        <v>4.770173300328269E-4</v>
      </c>
      <c r="T279" s="41">
        <f t="shared" si="123"/>
        <v>3.4783320523581427E-4</v>
      </c>
      <c r="U279" s="42">
        <f t="shared" si="142"/>
        <v>0.8470205922460895</v>
      </c>
      <c r="V279" s="42">
        <f t="shared" si="143"/>
        <v>1.1747088096827925</v>
      </c>
      <c r="W279" s="42">
        <f t="shared" si="144"/>
        <v>1.1571029436530182</v>
      </c>
      <c r="X279" s="42">
        <f t="shared" si="145"/>
        <v>1.7605866029774209E-2</v>
      </c>
      <c r="Y279" s="42">
        <f t="shared" si="119"/>
        <v>7.6640199351205819E-3</v>
      </c>
      <c r="Z279" s="10">
        <f t="shared" si="146"/>
        <v>22.033606394549775</v>
      </c>
      <c r="AA279">
        <f t="shared" si="124"/>
        <v>6999518.5007169796</v>
      </c>
      <c r="AB279" s="10">
        <f t="shared" si="125"/>
        <v>6.99951850071698</v>
      </c>
      <c r="AC279" s="10">
        <f t="shared" si="126"/>
        <v>6.89851850071698</v>
      </c>
      <c r="AD279" s="3">
        <f t="shared" si="127"/>
        <v>1000.5102974208818</v>
      </c>
      <c r="AI279" s="94">
        <f t="shared" si="128"/>
        <v>1.1571029436530182</v>
      </c>
    </row>
    <row r="280" spans="2:35">
      <c r="B280" s="39">
        <f t="shared" si="129"/>
        <v>252</v>
      </c>
      <c r="C280" s="42">
        <f t="shared" si="130"/>
        <v>4.7438848920858154</v>
      </c>
      <c r="D280" s="10">
        <f t="shared" si="131"/>
        <v>10.956115107914114</v>
      </c>
      <c r="E280" s="40">
        <f t="shared" si="132"/>
        <v>25.687769784171774</v>
      </c>
      <c r="F280" s="40">
        <f t="shared" si="133"/>
        <v>47.6</v>
      </c>
      <c r="G280" s="3">
        <f t="shared" si="134"/>
        <v>377.56115107913934</v>
      </c>
      <c r="H280" s="3">
        <f t="shared" si="135"/>
        <v>147.82900988183601</v>
      </c>
      <c r="I280">
        <f t="shared" si="120"/>
        <v>1.4782900988183603E-4</v>
      </c>
      <c r="J280" s="4">
        <f t="shared" si="136"/>
        <v>548.28764891198466</v>
      </c>
      <c r="K280" s="40">
        <f t="shared" si="137"/>
        <v>3.7089313481179826</v>
      </c>
      <c r="L280" s="40">
        <f t="shared" si="121"/>
        <v>2.2910686518820174</v>
      </c>
      <c r="M280" s="10">
        <f t="shared" si="138"/>
        <v>6.99951850071698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15.365857177861045</v>
      </c>
      <c r="Q280" s="42">
        <f t="shared" si="140"/>
        <v>0.32173529924971539</v>
      </c>
      <c r="R280" s="4">
        <f t="shared" si="141"/>
        <v>476206.44713672699</v>
      </c>
      <c r="S280">
        <f t="shared" si="122"/>
        <v>4.7620644713672696E-4</v>
      </c>
      <c r="T280" s="41">
        <f t="shared" si="123"/>
        <v>3.4864408813191421E-4</v>
      </c>
      <c r="U280" s="42">
        <f t="shared" si="142"/>
        <v>0.84558073992280069</v>
      </c>
      <c r="V280" s="42">
        <f t="shared" si="143"/>
        <v>1.1752794484604814</v>
      </c>
      <c r="W280" s="42">
        <f t="shared" si="144"/>
        <v>1.1576649240835666</v>
      </c>
      <c r="X280" s="42">
        <f t="shared" si="145"/>
        <v>1.7614524376914797E-2</v>
      </c>
      <c r="Y280" s="42">
        <f t="shared" si="119"/>
        <v>7.6855997507814027E-3</v>
      </c>
      <c r="Z280" s="10">
        <f t="shared" si="146"/>
        <v>22.044256628477385</v>
      </c>
      <c r="AA280">
        <f t="shared" si="124"/>
        <v>7002852.9905172857</v>
      </c>
      <c r="AB280" s="10">
        <f t="shared" si="125"/>
        <v>7.0028529905172858</v>
      </c>
      <c r="AC280" s="10">
        <f t="shared" si="126"/>
        <v>6.9018529905172858</v>
      </c>
      <c r="AD280" s="3">
        <f t="shared" si="127"/>
        <v>1000.9939072541385</v>
      </c>
      <c r="AI280" s="94">
        <f t="shared" si="128"/>
        <v>1.1576649240835666</v>
      </c>
    </row>
    <row r="281" spans="2:35">
      <c r="B281" s="39">
        <f t="shared" si="129"/>
        <v>253</v>
      </c>
      <c r="C281" s="42">
        <f t="shared" si="130"/>
        <v>4.7627098321337753</v>
      </c>
      <c r="D281" s="10">
        <f t="shared" si="131"/>
        <v>10.937290167866154</v>
      </c>
      <c r="E281" s="40">
        <f t="shared" si="132"/>
        <v>25.725419664267694</v>
      </c>
      <c r="F281" s="40">
        <f t="shared" si="133"/>
        <v>47.6</v>
      </c>
      <c r="G281" s="3">
        <f t="shared" si="134"/>
        <v>377.37290167865973</v>
      </c>
      <c r="H281" s="3">
        <f t="shared" si="135"/>
        <v>147.82900988183601</v>
      </c>
      <c r="I281">
        <f t="shared" si="120"/>
        <v>1.4782900988183603E-4</v>
      </c>
      <c r="J281" s="4">
        <f t="shared" si="136"/>
        <v>549.80794446523441</v>
      </c>
      <c r="K281" s="40">
        <f t="shared" si="137"/>
        <v>3.7192154970442659</v>
      </c>
      <c r="L281" s="40">
        <f t="shared" si="121"/>
        <v>2.2807845029557341</v>
      </c>
      <c r="M281" s="10">
        <f t="shared" si="138"/>
        <v>7.0028529905172858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15.368191916489787</v>
      </c>
      <c r="Q281" s="42">
        <f t="shared" si="140"/>
        <v>0.32296022799541652</v>
      </c>
      <c r="R281" s="4">
        <f t="shared" si="141"/>
        <v>475395.29552383855</v>
      </c>
      <c r="S281">
        <f t="shared" si="122"/>
        <v>4.7539529552383857E-4</v>
      </c>
      <c r="T281" s="41">
        <f t="shared" si="123"/>
        <v>3.494552397448026E-4</v>
      </c>
      <c r="U281" s="42">
        <f t="shared" si="142"/>
        <v>0.84414041044985921</v>
      </c>
      <c r="V281" s="42">
        <f t="shared" si="143"/>
        <v>1.1758475568446753</v>
      </c>
      <c r="W281" s="42">
        <f t="shared" si="144"/>
        <v>1.1582244966760189</v>
      </c>
      <c r="X281" s="42">
        <f t="shared" si="145"/>
        <v>1.7623060168656446E-2</v>
      </c>
      <c r="Y281" s="42">
        <f t="shared" si="119"/>
        <v>7.7071867437692107E-3</v>
      </c>
      <c r="Z281" s="10">
        <f t="shared" si="146"/>
        <v>22.054861015669857</v>
      </c>
      <c r="AA281">
        <f t="shared" si="124"/>
        <v>7006173.1261285916</v>
      </c>
      <c r="AB281" s="10">
        <f t="shared" si="125"/>
        <v>7.0061731261285916</v>
      </c>
      <c r="AC281" s="10">
        <f t="shared" si="126"/>
        <v>6.9051731261285916</v>
      </c>
      <c r="AD281" s="3">
        <f t="shared" si="127"/>
        <v>1001.4754352615796</v>
      </c>
      <c r="AI281" s="94">
        <f t="shared" si="128"/>
        <v>1.1582244966760189</v>
      </c>
    </row>
    <row r="282" spans="2:35">
      <c r="B282" s="39">
        <f t="shared" si="129"/>
        <v>254</v>
      </c>
      <c r="C282" s="42">
        <f t="shared" si="130"/>
        <v>4.7815347721817352</v>
      </c>
      <c r="D282" s="10">
        <f t="shared" si="131"/>
        <v>10.918465227818194</v>
      </c>
      <c r="E282" s="40">
        <f t="shared" si="132"/>
        <v>25.763069544363614</v>
      </c>
      <c r="F282" s="40">
        <f t="shared" si="133"/>
        <v>47.6</v>
      </c>
      <c r="G282" s="3">
        <f t="shared" si="134"/>
        <v>377.18465227818012</v>
      </c>
      <c r="H282" s="3">
        <f t="shared" si="135"/>
        <v>147.82900988183601</v>
      </c>
      <c r="I282">
        <f t="shared" si="120"/>
        <v>1.4782900988183603E-4</v>
      </c>
      <c r="J282" s="4">
        <f t="shared" si="136"/>
        <v>551.33046664343806</v>
      </c>
      <c r="K282" s="40">
        <f t="shared" si="137"/>
        <v>3.7295147081356519</v>
      </c>
      <c r="L282" s="40">
        <f t="shared" si="121"/>
        <v>2.2704852918643481</v>
      </c>
      <c r="M282" s="10">
        <f t="shared" si="138"/>
        <v>7.0061731261285916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15.370515852547666</v>
      </c>
      <c r="Q282" s="42">
        <f t="shared" si="140"/>
        <v>0.32418497153874004</v>
      </c>
      <c r="R282" s="4">
        <f t="shared" si="141"/>
        <v>474583.876451644</v>
      </c>
      <c r="S282">
        <f t="shared" si="122"/>
        <v>4.74583876451644E-4</v>
      </c>
      <c r="T282" s="41">
        <f t="shared" si="123"/>
        <v>3.5026665881699717E-4</v>
      </c>
      <c r="U282" s="42">
        <f t="shared" si="142"/>
        <v>0.84269960606012617</v>
      </c>
      <c r="V282" s="42">
        <f t="shared" si="143"/>
        <v>1.1764131336616011</v>
      </c>
      <c r="W282" s="42">
        <f t="shared" si="144"/>
        <v>1.1587816604409651</v>
      </c>
      <c r="X282" s="42">
        <f t="shared" si="145"/>
        <v>1.7631473220635963E-2</v>
      </c>
      <c r="Y282" s="42">
        <f t="shared" si="119"/>
        <v>7.7287807767554666E-3</v>
      </c>
      <c r="Z282" s="10">
        <f t="shared" si="146"/>
        <v>22.065419537385946</v>
      </c>
      <c r="AA282">
        <f t="shared" si="124"/>
        <v>7009478.9016831852</v>
      </c>
      <c r="AB282" s="10">
        <f t="shared" si="125"/>
        <v>7.0094789016831855</v>
      </c>
      <c r="AC282" s="10">
        <f t="shared" si="126"/>
        <v>6.9084789016831856</v>
      </c>
      <c r="AD282" s="3">
        <f t="shared" si="127"/>
        <v>1001.9548805921951</v>
      </c>
      <c r="AI282" s="94">
        <f t="shared" si="128"/>
        <v>1.1587816604409651</v>
      </c>
    </row>
    <row r="283" spans="2:35">
      <c r="B283" s="39">
        <f t="shared" si="129"/>
        <v>255</v>
      </c>
      <c r="C283" s="42">
        <f t="shared" si="130"/>
        <v>4.800359712229695</v>
      </c>
      <c r="D283" s="10">
        <f t="shared" si="131"/>
        <v>10.899640287770234</v>
      </c>
      <c r="E283" s="40">
        <f t="shared" si="132"/>
        <v>25.800719424459533</v>
      </c>
      <c r="F283" s="40">
        <f t="shared" si="133"/>
        <v>47.6</v>
      </c>
      <c r="G283" s="3">
        <f t="shared" si="134"/>
        <v>376.99640287770052</v>
      </c>
      <c r="H283" s="3">
        <f t="shared" si="135"/>
        <v>147.82900988183601</v>
      </c>
      <c r="I283">
        <f t="shared" si="120"/>
        <v>1.4782900988183603E-4</v>
      </c>
      <c r="J283" s="4">
        <f t="shared" si="136"/>
        <v>552.85521544659537</v>
      </c>
      <c r="K283" s="40">
        <f t="shared" si="137"/>
        <v>3.7398289813921397</v>
      </c>
      <c r="L283" s="40">
        <f t="shared" si="121"/>
        <v>2.2601710186078603</v>
      </c>
      <c r="M283" s="10">
        <f t="shared" si="138"/>
        <v>7.0094789016831855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15.372828992256846</v>
      </c>
      <c r="Q283" s="42">
        <f t="shared" si="140"/>
        <v>0.32540953079568891</v>
      </c>
      <c r="R283" s="4">
        <f t="shared" si="141"/>
        <v>473772.19117762585</v>
      </c>
      <c r="S283">
        <f t="shared" si="122"/>
        <v>4.7377219117762583E-4</v>
      </c>
      <c r="T283" s="41">
        <f t="shared" si="123"/>
        <v>3.5107834409101534E-4</v>
      </c>
      <c r="U283" s="42">
        <f t="shared" si="142"/>
        <v>0.84125832898646313</v>
      </c>
      <c r="V283" s="42">
        <f t="shared" si="143"/>
        <v>1.1769761777426369</v>
      </c>
      <c r="W283" s="42">
        <f t="shared" si="144"/>
        <v>1.159336414393723</v>
      </c>
      <c r="X283" s="42">
        <f t="shared" si="145"/>
        <v>1.7639763348913817E-2</v>
      </c>
      <c r="Y283" s="42">
        <f t="shared" si="119"/>
        <v>7.7503817122547662E-3</v>
      </c>
      <c r="Z283" s="10">
        <f t="shared" si="146"/>
        <v>22.075932174972085</v>
      </c>
      <c r="AA283">
        <f t="shared" si="124"/>
        <v>7012770.3113408107</v>
      </c>
      <c r="AB283" s="10">
        <f t="shared" si="125"/>
        <v>7.0127703113408106</v>
      </c>
      <c r="AC283" s="10">
        <f t="shared" si="126"/>
        <v>6.9117703113408107</v>
      </c>
      <c r="AD283" s="3">
        <f t="shared" si="127"/>
        <v>1002.4322423989573</v>
      </c>
      <c r="AI283" s="94">
        <f t="shared" si="128"/>
        <v>1.159336414393723</v>
      </c>
    </row>
    <row r="284" spans="2:35">
      <c r="B284" s="39">
        <f t="shared" si="129"/>
        <v>256</v>
      </c>
      <c r="C284" s="42">
        <f t="shared" si="130"/>
        <v>4.8191846522776549</v>
      </c>
      <c r="D284" s="10">
        <f t="shared" si="131"/>
        <v>10.880815347722274</v>
      </c>
      <c r="E284" s="40">
        <f t="shared" si="132"/>
        <v>25.838369304555453</v>
      </c>
      <c r="F284" s="40">
        <f t="shared" si="133"/>
        <v>47.6</v>
      </c>
      <c r="G284" s="3">
        <f t="shared" si="134"/>
        <v>376.80815347722091</v>
      </c>
      <c r="H284" s="3">
        <f t="shared" si="135"/>
        <v>147.82900988183601</v>
      </c>
      <c r="I284">
        <f t="shared" si="120"/>
        <v>1.4782900988183603E-4</v>
      </c>
      <c r="J284" s="4">
        <f t="shared" si="136"/>
        <v>554.38219087470634</v>
      </c>
      <c r="K284" s="40">
        <f t="shared" si="137"/>
        <v>3.7501583168137294</v>
      </c>
      <c r="L284" s="40">
        <f t="shared" si="121"/>
        <v>2.2498416831862706</v>
      </c>
      <c r="M284" s="10">
        <f t="shared" si="138"/>
        <v>7.0127703113408106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15.375131341805709</v>
      </c>
      <c r="Q284" s="42">
        <f t="shared" si="140"/>
        <v>0.32663390668097153</v>
      </c>
      <c r="R284" s="4">
        <f t="shared" si="141"/>
        <v>472960.24095926661</v>
      </c>
      <c r="S284">
        <f t="shared" si="122"/>
        <v>4.7296024095926662E-4</v>
      </c>
      <c r="T284" s="41">
        <f t="shared" si="123"/>
        <v>3.5189029430937455E-4</v>
      </c>
      <c r="U284" s="42">
        <f t="shared" si="142"/>
        <v>0.83981658146173133</v>
      </c>
      <c r="V284" s="42">
        <f t="shared" si="143"/>
        <v>1.1775366879257065</v>
      </c>
      <c r="W284" s="42">
        <f t="shared" si="144"/>
        <v>1.1598887575542185</v>
      </c>
      <c r="X284" s="42">
        <f t="shared" si="145"/>
        <v>1.7647930371488041E-2</v>
      </c>
      <c r="Y284" s="42">
        <f t="shared" si="119"/>
        <v>7.7719894126267626E-3</v>
      </c>
      <c r="Z284" s="10">
        <f t="shared" si="146"/>
        <v>22.086398909865338</v>
      </c>
      <c r="AA284">
        <f t="shared" si="124"/>
        <v>7016047.3492895802</v>
      </c>
      <c r="AB284" s="10">
        <f t="shared" si="125"/>
        <v>7.0160473492895798</v>
      </c>
      <c r="AC284" s="10">
        <f t="shared" si="126"/>
        <v>6.9150473492895799</v>
      </c>
      <c r="AD284" s="3">
        <f t="shared" si="127"/>
        <v>1002.9075198389529</v>
      </c>
      <c r="AI284" s="94">
        <f t="shared" si="128"/>
        <v>1.1598887575542185</v>
      </c>
    </row>
    <row r="285" spans="2:35">
      <c r="B285" s="39">
        <f t="shared" si="129"/>
        <v>257</v>
      </c>
      <c r="C285" s="42">
        <f t="shared" si="130"/>
        <v>4.8380095923256148</v>
      </c>
      <c r="D285" s="10">
        <f t="shared" si="131"/>
        <v>10.861990407674314</v>
      </c>
      <c r="E285" s="40">
        <f t="shared" si="132"/>
        <v>25.876019184651373</v>
      </c>
      <c r="F285" s="40">
        <f t="shared" si="133"/>
        <v>47.6</v>
      </c>
      <c r="G285" s="3">
        <f t="shared" si="134"/>
        <v>376.61990407674131</v>
      </c>
      <c r="H285" s="3">
        <f t="shared" si="135"/>
        <v>147.82900988183601</v>
      </c>
      <c r="I285">
        <f t="shared" si="120"/>
        <v>1.4782900988183603E-4</v>
      </c>
      <c r="J285" s="4">
        <f t="shared" si="136"/>
        <v>555.91139292777143</v>
      </c>
      <c r="K285" s="40">
        <f t="shared" si="137"/>
        <v>3.7605027144004239</v>
      </c>
      <c r="L285" s="40">
        <f t="shared" si="121"/>
        <v>2.2394972855995761</v>
      </c>
      <c r="M285" s="10">
        <f t="shared" si="138"/>
        <v>7.0160473492895798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15.377422907349603</v>
      </c>
      <c r="Q285" s="42">
        <f t="shared" si="140"/>
        <v>0.32785810010800942</v>
      </c>
      <c r="R285" s="4">
        <f t="shared" si="141"/>
        <v>472148.02705404855</v>
      </c>
      <c r="S285">
        <f t="shared" si="122"/>
        <v>4.7214802705404854E-4</v>
      </c>
      <c r="T285" s="41">
        <f t="shared" si="123"/>
        <v>3.5270250821459263E-4</v>
      </c>
      <c r="U285" s="42">
        <f t="shared" si="142"/>
        <v>0.83837436571879187</v>
      </c>
      <c r="V285" s="42">
        <f t="shared" si="143"/>
        <v>1.1780946630542717</v>
      </c>
      <c r="W285" s="42">
        <f t="shared" si="144"/>
        <v>1.1604386889471383</v>
      </c>
      <c r="X285" s="42">
        <f t="shared" si="145"/>
        <v>1.7655974107133376E-2</v>
      </c>
      <c r="Y285" s="42">
        <f t="shared" si="119"/>
        <v>7.7936037400766663E-3</v>
      </c>
      <c r="Z285" s="10">
        <f t="shared" si="146"/>
        <v>22.096819723592244</v>
      </c>
      <c r="AA285">
        <f t="shared" si="124"/>
        <v>7019310.0097456258</v>
      </c>
      <c r="AB285" s="10">
        <f t="shared" si="125"/>
        <v>7.0193100097456256</v>
      </c>
      <c r="AC285" s="10">
        <f t="shared" si="126"/>
        <v>6.9183100097456256</v>
      </c>
      <c r="AD285" s="3">
        <f t="shared" si="127"/>
        <v>1003.3807120733322</v>
      </c>
      <c r="AI285" s="94">
        <f t="shared" si="128"/>
        <v>1.1604386889471383</v>
      </c>
    </row>
    <row r="286" spans="2:35">
      <c r="B286" s="39">
        <f t="shared" si="129"/>
        <v>258</v>
      </c>
      <c r="C286" s="42">
        <f t="shared" si="130"/>
        <v>4.8568345323735747</v>
      </c>
      <c r="D286" s="10">
        <f t="shared" si="131"/>
        <v>10.843165467626354</v>
      </c>
      <c r="E286" s="40">
        <f t="shared" si="132"/>
        <v>25.913669064747292</v>
      </c>
      <c r="F286" s="40">
        <f t="shared" si="133"/>
        <v>47.6</v>
      </c>
      <c r="G286" s="3">
        <f t="shared" si="134"/>
        <v>376.4316546762617</v>
      </c>
      <c r="H286" s="3">
        <f t="shared" si="135"/>
        <v>147.82900988183601</v>
      </c>
      <c r="I286">
        <f t="shared" si="120"/>
        <v>1.4782900988183603E-4</v>
      </c>
      <c r="J286" s="4">
        <f t="shared" si="136"/>
        <v>557.44282160578996</v>
      </c>
      <c r="K286" s="40">
        <f t="shared" si="137"/>
        <v>3.7708621741522186</v>
      </c>
      <c r="L286" s="40">
        <f t="shared" si="121"/>
        <v>2.2291378258477814</v>
      </c>
      <c r="M286" s="10">
        <f t="shared" si="138"/>
        <v>7.0193100097456256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15.379703695010695</v>
      </c>
      <c r="Q286" s="42">
        <f t="shared" si="140"/>
        <v>0.32908211198894483</v>
      </c>
      <c r="R286" s="4">
        <f t="shared" si="141"/>
        <v>471335.55071945424</v>
      </c>
      <c r="S286">
        <f t="shared" si="122"/>
        <v>4.7133555071945422E-4</v>
      </c>
      <c r="T286" s="41">
        <f t="shared" si="123"/>
        <v>3.5351498454918695E-4</v>
      </c>
      <c r="U286" s="42">
        <f t="shared" si="142"/>
        <v>0.8369316839905061</v>
      </c>
      <c r="V286" s="42">
        <f t="shared" si="143"/>
        <v>1.1786501019771565</v>
      </c>
      <c r="W286" s="42">
        <f t="shared" si="144"/>
        <v>1.1609862076018704</v>
      </c>
      <c r="X286" s="42">
        <f t="shared" si="145"/>
        <v>1.7663894375286038E-2</v>
      </c>
      <c r="Y286" s="42">
        <f t="shared" ref="Y286:Y349" si="149">IF((X286*(Q286-Q285)+Y285)&lt;0,0,X286*(Q286-Q285)+Y285)</f>
        <v>7.8152245566556044E-3</v>
      </c>
      <c r="Z286" s="10">
        <f t="shared" si="146"/>
        <v>22.107194597767378</v>
      </c>
      <c r="AA286">
        <f t="shared" si="124"/>
        <v>7022558.2869526418</v>
      </c>
      <c r="AB286" s="10">
        <f t="shared" si="125"/>
        <v>7.0225582869526422</v>
      </c>
      <c r="AC286" s="10">
        <f t="shared" si="126"/>
        <v>6.9215582869526422</v>
      </c>
      <c r="AD286" s="3">
        <f t="shared" si="127"/>
        <v>1003.8518182672432</v>
      </c>
      <c r="AI286" s="94">
        <f t="shared" si="128"/>
        <v>1.1609862076018704</v>
      </c>
    </row>
    <row r="287" spans="2:35">
      <c r="B287" s="39">
        <f t="shared" si="129"/>
        <v>259</v>
      </c>
      <c r="C287" s="42">
        <f t="shared" si="130"/>
        <v>4.8756594724215345</v>
      </c>
      <c r="D287" s="10">
        <f t="shared" si="131"/>
        <v>10.824340527578395</v>
      </c>
      <c r="E287" s="40">
        <f t="shared" si="132"/>
        <v>25.951318944843212</v>
      </c>
      <c r="F287" s="40">
        <f t="shared" si="133"/>
        <v>47.6</v>
      </c>
      <c r="G287" s="3">
        <f t="shared" si="134"/>
        <v>376.2434052757821</v>
      </c>
      <c r="H287" s="3">
        <f t="shared" si="135"/>
        <v>147.82900988183601</v>
      </c>
      <c r="I287">
        <f t="shared" si="120"/>
        <v>1.4782900988183603E-4</v>
      </c>
      <c r="J287" s="4">
        <f t="shared" si="136"/>
        <v>558.97647690876261</v>
      </c>
      <c r="K287" s="40">
        <f t="shared" si="137"/>
        <v>3.7812366960691182</v>
      </c>
      <c r="L287" s="40">
        <f t="shared" si="121"/>
        <v>2.2187633039308818</v>
      </c>
      <c r="M287" s="10">
        <f t="shared" si="138"/>
        <v>7.0225582869526422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15.381973710877752</v>
      </c>
      <c r="Q287" s="42">
        <f t="shared" si="140"/>
        <v>0.33030594323464818</v>
      </c>
      <c r="R287" s="4">
        <f t="shared" si="141"/>
        <v>470522.81321296602</v>
      </c>
      <c r="S287">
        <f t="shared" si="122"/>
        <v>4.7052281321296601E-4</v>
      </c>
      <c r="T287" s="41">
        <f t="shared" si="123"/>
        <v>3.5432772205567516E-4</v>
      </c>
      <c r="U287" s="42">
        <f t="shared" si="142"/>
        <v>0.83548853850973526</v>
      </c>
      <c r="V287" s="42">
        <f t="shared" si="143"/>
        <v>1.1792030035492747</v>
      </c>
      <c r="W287" s="42">
        <f t="shared" si="144"/>
        <v>1.1615313125524294</v>
      </c>
      <c r="X287" s="42">
        <f t="shared" si="145"/>
        <v>1.7671690996845291E-2</v>
      </c>
      <c r="Y287" s="42">
        <f t="shared" si="149"/>
        <v>7.8368517242619583E-3</v>
      </c>
      <c r="Z287" s="10">
        <f t="shared" si="146"/>
        <v>22.117523514094565</v>
      </c>
      <c r="AA287">
        <f t="shared" si="124"/>
        <v>7025792.1751822634</v>
      </c>
      <c r="AB287" s="10">
        <f t="shared" si="125"/>
        <v>7.0257921751822634</v>
      </c>
      <c r="AC287" s="10">
        <f t="shared" si="126"/>
        <v>6.9247921751822634</v>
      </c>
      <c r="AD287" s="3">
        <f t="shared" si="127"/>
        <v>1004.320837589886</v>
      </c>
      <c r="AI287" s="94">
        <f t="shared" si="128"/>
        <v>1.1615313125524294</v>
      </c>
    </row>
    <row r="288" spans="2:35">
      <c r="B288" s="39">
        <f t="shared" si="129"/>
        <v>260</v>
      </c>
      <c r="C288" s="42">
        <f t="shared" si="130"/>
        <v>4.8944844124694944</v>
      </c>
      <c r="D288" s="10">
        <f t="shared" si="131"/>
        <v>10.805515587530435</v>
      </c>
      <c r="E288" s="40">
        <f t="shared" si="132"/>
        <v>25.988968824939132</v>
      </c>
      <c r="F288" s="40">
        <f t="shared" si="133"/>
        <v>47.6</v>
      </c>
      <c r="G288" s="3">
        <f t="shared" si="134"/>
        <v>376.05515587530249</v>
      </c>
      <c r="H288" s="3">
        <f t="shared" si="135"/>
        <v>147.82900988183601</v>
      </c>
      <c r="I288">
        <f t="shared" si="120"/>
        <v>1.4782900988183603E-4</v>
      </c>
      <c r="J288" s="4">
        <f t="shared" si="136"/>
        <v>560.51235883668892</v>
      </c>
      <c r="K288" s="40">
        <f t="shared" si="137"/>
        <v>3.7916262801511191</v>
      </c>
      <c r="L288" s="40">
        <f t="shared" si="121"/>
        <v>2.2083737198488809</v>
      </c>
      <c r="M288" s="10">
        <f t="shared" si="138"/>
        <v>7.0257921751822634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15.384232961006507</v>
      </c>
      <c r="Q288" s="42">
        <f t="shared" si="140"/>
        <v>0.33152959475472554</v>
      </c>
      <c r="R288" s="4">
        <f t="shared" si="141"/>
        <v>469709.81579206639</v>
      </c>
      <c r="S288">
        <f t="shared" si="122"/>
        <v>4.697098157920664E-4</v>
      </c>
      <c r="T288" s="41">
        <f t="shared" si="123"/>
        <v>3.5514071947657477E-4</v>
      </c>
      <c r="U288" s="42">
        <f t="shared" si="142"/>
        <v>0.83404493150934067</v>
      </c>
      <c r="V288" s="42">
        <f t="shared" si="143"/>
        <v>1.1797533666311453</v>
      </c>
      <c r="W288" s="42">
        <f t="shared" si="144"/>
        <v>1.1620740028375174</v>
      </c>
      <c r="X288" s="42">
        <f t="shared" si="145"/>
        <v>1.7679363793627889E-2</v>
      </c>
      <c r="Y288" s="42">
        <f t="shared" si="149"/>
        <v>7.8584851046420313E-3</v>
      </c>
      <c r="Z288" s="10">
        <f t="shared" si="146"/>
        <v>22.127806454366269</v>
      </c>
      <c r="AA288">
        <f t="shared" si="124"/>
        <v>7029011.6687338809</v>
      </c>
      <c r="AB288" s="10">
        <f t="shared" si="125"/>
        <v>7.0290116687338813</v>
      </c>
      <c r="AC288" s="10">
        <f t="shared" si="126"/>
        <v>6.9280116687338813</v>
      </c>
      <c r="AD288" s="3">
        <f t="shared" si="127"/>
        <v>1004.7877692144859</v>
      </c>
      <c r="AI288" s="94">
        <f t="shared" si="128"/>
        <v>1.1620740028375174</v>
      </c>
    </row>
    <row r="289" spans="2:35">
      <c r="B289" s="39">
        <f t="shared" si="129"/>
        <v>261</v>
      </c>
      <c r="C289" s="42">
        <f t="shared" si="130"/>
        <v>4.9133093525174543</v>
      </c>
      <c r="D289" s="10">
        <f t="shared" si="131"/>
        <v>10.786690647482475</v>
      </c>
      <c r="E289" s="40">
        <f t="shared" si="132"/>
        <v>26.026618705035052</v>
      </c>
      <c r="F289" s="40">
        <f t="shared" si="133"/>
        <v>47.6</v>
      </c>
      <c r="G289" s="3">
        <f t="shared" si="134"/>
        <v>375.86690647482288</v>
      </c>
      <c r="H289" s="3">
        <f t="shared" si="135"/>
        <v>147.82900988183601</v>
      </c>
      <c r="I289">
        <f t="shared" si="120"/>
        <v>1.4782900988183603E-4</v>
      </c>
      <c r="J289" s="4">
        <f t="shared" si="136"/>
        <v>562.05046738956912</v>
      </c>
      <c r="K289" s="40">
        <f t="shared" si="137"/>
        <v>3.8020309263982237</v>
      </c>
      <c r="L289" s="40">
        <f t="shared" si="121"/>
        <v>2.1979690736017763</v>
      </c>
      <c r="M289" s="10">
        <f t="shared" si="138"/>
        <v>7.0290116687338813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15.386481451419625</v>
      </c>
      <c r="Q289" s="42">
        <f t="shared" si="140"/>
        <v>0.33275306745752614</v>
      </c>
      <c r="R289" s="4">
        <f t="shared" si="141"/>
        <v>468896.55971423775</v>
      </c>
      <c r="S289">
        <f t="shared" si="122"/>
        <v>4.6889655971423774E-4</v>
      </c>
      <c r="T289" s="41">
        <f t="shared" si="123"/>
        <v>3.5595397555440343E-4</v>
      </c>
      <c r="U289" s="42">
        <f t="shared" si="142"/>
        <v>0.83260086522218335</v>
      </c>
      <c r="V289" s="42">
        <f t="shared" si="143"/>
        <v>1.1803011900893003</v>
      </c>
      <c r="W289" s="42">
        <f t="shared" si="144"/>
        <v>1.1626142775004953</v>
      </c>
      <c r="X289" s="42">
        <f t="shared" si="145"/>
        <v>1.7686912588805059E-2</v>
      </c>
      <c r="Y289" s="42">
        <f t="shared" si="149"/>
        <v>7.8801245593912543E-3</v>
      </c>
      <c r="Z289" s="10">
        <f t="shared" si="146"/>
        <v>22.138043400464475</v>
      </c>
      <c r="AA289">
        <f t="shared" si="124"/>
        <v>7032216.761934909</v>
      </c>
      <c r="AB289" s="10">
        <f t="shared" si="125"/>
        <v>7.032216761934909</v>
      </c>
      <c r="AC289" s="10">
        <f t="shared" si="126"/>
        <v>6.931216761934909</v>
      </c>
      <c r="AD289" s="3">
        <f t="shared" si="127"/>
        <v>1005.2526123183335</v>
      </c>
      <c r="AI289" s="94">
        <f t="shared" si="128"/>
        <v>1.1626142775004953</v>
      </c>
    </row>
    <row r="290" spans="2:35">
      <c r="B290" s="39">
        <f t="shared" si="129"/>
        <v>262</v>
      </c>
      <c r="C290" s="42">
        <f t="shared" si="130"/>
        <v>4.9321342925654141</v>
      </c>
      <c r="D290" s="10">
        <f t="shared" si="131"/>
        <v>10.767865707434515</v>
      </c>
      <c r="E290" s="40">
        <f t="shared" si="132"/>
        <v>26.064268585130971</v>
      </c>
      <c r="F290" s="40">
        <f t="shared" si="133"/>
        <v>47.6</v>
      </c>
      <c r="G290" s="3">
        <f t="shared" si="134"/>
        <v>375.67865707434328</v>
      </c>
      <c r="H290" s="3">
        <f t="shared" si="135"/>
        <v>147.82900988183601</v>
      </c>
      <c r="I290">
        <f t="shared" si="120"/>
        <v>1.4782900988183603E-4</v>
      </c>
      <c r="J290" s="4">
        <f t="shared" si="136"/>
        <v>563.59080256740299</v>
      </c>
      <c r="K290" s="40">
        <f t="shared" si="137"/>
        <v>3.8124506348104297</v>
      </c>
      <c r="L290" s="40">
        <f t="shared" si="121"/>
        <v>2.1875493651895703</v>
      </c>
      <c r="M290" s="10">
        <f t="shared" si="138"/>
        <v>7.032216761934909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15.388719188106991</v>
      </c>
      <c r="Q290" s="42">
        <f t="shared" si="140"/>
        <v>0.33397636225014982</v>
      </c>
      <c r="R290" s="4">
        <f t="shared" si="141"/>
        <v>468083.04623696266</v>
      </c>
      <c r="S290">
        <f t="shared" si="122"/>
        <v>4.6808304623696266E-4</v>
      </c>
      <c r="T290" s="41">
        <f t="shared" si="123"/>
        <v>3.5676748903167851E-4</v>
      </c>
      <c r="U290" s="42">
        <f t="shared" si="142"/>
        <v>0.83115634188112508</v>
      </c>
      <c r="V290" s="42">
        <f t="shared" si="143"/>
        <v>1.1808464727950905</v>
      </c>
      <c r="W290" s="42">
        <f t="shared" si="144"/>
        <v>1.1631521355894261</v>
      </c>
      <c r="X290" s="42">
        <f t="shared" si="145"/>
        <v>1.7694337205664379E-2</v>
      </c>
      <c r="Y290" s="42">
        <f t="shared" si="149"/>
        <v>7.9017699499538702E-3</v>
      </c>
      <c r="Z290" s="10">
        <f t="shared" si="146"/>
        <v>22.148234334357319</v>
      </c>
      <c r="AA290">
        <f t="shared" si="124"/>
        <v>7035407.4491397403</v>
      </c>
      <c r="AB290" s="10">
        <f t="shared" si="125"/>
        <v>7.0354074491397407</v>
      </c>
      <c r="AC290" s="10">
        <f t="shared" si="126"/>
        <v>6.9344074491397407</v>
      </c>
      <c r="AD290" s="3">
        <f t="shared" si="127"/>
        <v>1005.7153660826309</v>
      </c>
      <c r="AI290" s="94">
        <f t="shared" si="128"/>
        <v>1.1631521355894261</v>
      </c>
    </row>
    <row r="291" spans="2:35">
      <c r="B291" s="39">
        <f t="shared" si="129"/>
        <v>263</v>
      </c>
      <c r="C291" s="42">
        <f t="shared" si="130"/>
        <v>4.950959232613374</v>
      </c>
      <c r="D291" s="10">
        <f t="shared" si="131"/>
        <v>10.749040767386555</v>
      </c>
      <c r="E291" s="40">
        <f t="shared" si="132"/>
        <v>26.101918465226891</v>
      </c>
      <c r="F291" s="40">
        <f t="shared" si="133"/>
        <v>47.6</v>
      </c>
      <c r="G291" s="3">
        <f t="shared" si="134"/>
        <v>375.49040767386367</v>
      </c>
      <c r="H291" s="3">
        <f t="shared" si="135"/>
        <v>147.82900988183601</v>
      </c>
      <c r="I291">
        <f t="shared" si="120"/>
        <v>1.4782900988183603E-4</v>
      </c>
      <c r="J291" s="4">
        <f t="shared" si="136"/>
        <v>565.13336437019052</v>
      </c>
      <c r="K291" s="40">
        <f t="shared" si="137"/>
        <v>3.8228854053877375</v>
      </c>
      <c r="L291" s="40">
        <f t="shared" si="121"/>
        <v>2.1771145946122625</v>
      </c>
      <c r="M291" s="10">
        <f t="shared" si="138"/>
        <v>7.0354074491397407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15.390946177025082</v>
      </c>
      <c r="Q291" s="42">
        <f t="shared" si="140"/>
        <v>0.33519948003845451</v>
      </c>
      <c r="R291" s="4">
        <f t="shared" si="141"/>
        <v>467269.27661772346</v>
      </c>
      <c r="S291">
        <f t="shared" si="122"/>
        <v>4.6726927661772344E-4</v>
      </c>
      <c r="T291" s="41">
        <f t="shared" si="123"/>
        <v>3.5758125865091773E-4</v>
      </c>
      <c r="U291" s="42">
        <f t="shared" si="142"/>
        <v>0.82971136371902676</v>
      </c>
      <c r="V291" s="42">
        <f t="shared" si="143"/>
        <v>1.1813892136268702</v>
      </c>
      <c r="W291" s="42">
        <f t="shared" si="144"/>
        <v>1.1636875761569003</v>
      </c>
      <c r="X291" s="42">
        <f t="shared" si="145"/>
        <v>1.7701637469969889E-2</v>
      </c>
      <c r="Y291" s="42">
        <f t="shared" si="149"/>
        <v>7.9234211376255116E-3</v>
      </c>
      <c r="Z291" s="10">
        <f t="shared" si="146"/>
        <v>22.158379238103777</v>
      </c>
      <c r="AA291">
        <f t="shared" si="124"/>
        <v>7038583.7247312041</v>
      </c>
      <c r="AB291" s="10">
        <f t="shared" si="125"/>
        <v>7.038583724731204</v>
      </c>
      <c r="AC291" s="10">
        <f t="shared" si="126"/>
        <v>6.937583724731204</v>
      </c>
      <c r="AD291" s="3">
        <f t="shared" si="127"/>
        <v>1006.1760296927055</v>
      </c>
      <c r="AI291" s="94">
        <f t="shared" si="128"/>
        <v>1.1636875761569003</v>
      </c>
    </row>
    <row r="292" spans="2:35">
      <c r="B292" s="39">
        <f t="shared" si="129"/>
        <v>264</v>
      </c>
      <c r="C292" s="42">
        <f t="shared" si="130"/>
        <v>4.9697841726613339</v>
      </c>
      <c r="D292" s="10">
        <f t="shared" si="131"/>
        <v>10.730215827338595</v>
      </c>
      <c r="E292" s="40">
        <f t="shared" si="132"/>
        <v>26.139568345322811</v>
      </c>
      <c r="F292" s="40">
        <f t="shared" si="133"/>
        <v>47.6</v>
      </c>
      <c r="G292" s="3">
        <f t="shared" si="134"/>
        <v>375.30215827338407</v>
      </c>
      <c r="H292" s="3">
        <f t="shared" si="135"/>
        <v>147.82900988183601</v>
      </c>
      <c r="I292">
        <f t="shared" si="120"/>
        <v>1.4782900988183603E-4</v>
      </c>
      <c r="J292" s="4">
        <f t="shared" si="136"/>
        <v>566.67815279793217</v>
      </c>
      <c r="K292" s="40">
        <f t="shared" si="137"/>
        <v>3.8333352381301502</v>
      </c>
      <c r="L292" s="40">
        <f t="shared" si="121"/>
        <v>2.1666647618698498</v>
      </c>
      <c r="M292" s="10">
        <f t="shared" si="138"/>
        <v>7.038583724731204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15.393162424098076</v>
      </c>
      <c r="Q292" s="42">
        <f t="shared" si="140"/>
        <v>0.33642242172706355</v>
      </c>
      <c r="R292" s="4">
        <f t="shared" si="141"/>
        <v>466455.25211400248</v>
      </c>
      <c r="S292">
        <f t="shared" si="122"/>
        <v>4.6645525211400248E-4</v>
      </c>
      <c r="T292" s="41">
        <f t="shared" si="123"/>
        <v>3.5839528315463869E-4</v>
      </c>
      <c r="U292" s="42">
        <f t="shared" si="142"/>
        <v>0.82826593296874962</v>
      </c>
      <c r="V292" s="42">
        <f t="shared" si="143"/>
        <v>1.1819294114678229</v>
      </c>
      <c r="W292" s="42">
        <f t="shared" si="144"/>
        <v>1.1642205982602807</v>
      </c>
      <c r="X292" s="42">
        <f t="shared" si="145"/>
        <v>1.7708813207542251E-2</v>
      </c>
      <c r="Y292" s="42">
        <f t="shared" si="149"/>
        <v>7.9450779835528052E-3</v>
      </c>
      <c r="Z292" s="10">
        <f t="shared" si="146"/>
        <v>22.168478093850084</v>
      </c>
      <c r="AA292">
        <f t="shared" si="124"/>
        <v>7041745.5831194529</v>
      </c>
      <c r="AB292" s="10">
        <f t="shared" si="125"/>
        <v>7.0417455831194529</v>
      </c>
      <c r="AC292" s="10">
        <f t="shared" si="126"/>
        <v>6.9407455831194529</v>
      </c>
      <c r="AD292" s="3">
        <f t="shared" si="127"/>
        <v>1006.6346023378467</v>
      </c>
      <c r="AI292" s="94">
        <f t="shared" si="128"/>
        <v>1.1642205982602807</v>
      </c>
    </row>
    <row r="293" spans="2:35">
      <c r="B293" s="39">
        <f t="shared" si="129"/>
        <v>265</v>
      </c>
      <c r="C293" s="42">
        <f t="shared" si="130"/>
        <v>4.9886091127092937</v>
      </c>
      <c r="D293" s="10">
        <f t="shared" si="131"/>
        <v>10.711390887290635</v>
      </c>
      <c r="E293" s="40">
        <f t="shared" si="132"/>
        <v>26.177218225418731</v>
      </c>
      <c r="F293" s="40">
        <f t="shared" si="133"/>
        <v>47.6</v>
      </c>
      <c r="G293" s="3">
        <f t="shared" si="134"/>
        <v>375.11390887290446</v>
      </c>
      <c r="H293" s="3">
        <f t="shared" si="135"/>
        <v>147.82900988183601</v>
      </c>
      <c r="I293">
        <f t="shared" si="120"/>
        <v>1.4782900988183603E-4</v>
      </c>
      <c r="J293" s="4">
        <f t="shared" si="136"/>
        <v>568.22516785062749</v>
      </c>
      <c r="K293" s="40">
        <f t="shared" si="137"/>
        <v>3.8438001330376643</v>
      </c>
      <c r="L293" s="40">
        <f t="shared" si="121"/>
        <v>2.1561998669623357</v>
      </c>
      <c r="M293" s="10">
        <f t="shared" si="138"/>
        <v>7.0417455831194529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15.395367935217173</v>
      </c>
      <c r="Q293" s="42">
        <f t="shared" si="140"/>
        <v>0.33764518821937306</v>
      </c>
      <c r="R293" s="4">
        <f t="shared" si="141"/>
        <v>465640.97398328234</v>
      </c>
      <c r="S293">
        <f t="shared" si="122"/>
        <v>4.6564097398328234E-4</v>
      </c>
      <c r="T293" s="41">
        <f t="shared" si="123"/>
        <v>3.5920956128535883E-4</v>
      </c>
      <c r="U293" s="42">
        <f t="shared" si="142"/>
        <v>0.8268200518631551</v>
      </c>
      <c r="V293" s="42">
        <f t="shared" si="143"/>
        <v>1.1824670652068594</v>
      </c>
      <c r="W293" s="42">
        <f t="shared" si="144"/>
        <v>1.1647512009615146</v>
      </c>
      <c r="X293" s="42">
        <f t="shared" si="145"/>
        <v>1.771586424534477E-2</v>
      </c>
      <c r="Y293" s="42">
        <f t="shared" si="149"/>
        <v>7.9667403487343174E-3</v>
      </c>
      <c r="Z293" s="10">
        <f t="shared" si="146"/>
        <v>22.178530883829893</v>
      </c>
      <c r="AA293">
        <f t="shared" si="124"/>
        <v>7044893.0187420072</v>
      </c>
      <c r="AB293" s="10">
        <f t="shared" si="125"/>
        <v>7.0448930187420071</v>
      </c>
      <c r="AC293" s="10">
        <f t="shared" si="126"/>
        <v>6.9438930187420072</v>
      </c>
      <c r="AD293" s="3">
        <f t="shared" si="127"/>
        <v>1007.0910832113136</v>
      </c>
      <c r="AI293" s="94">
        <f t="shared" si="128"/>
        <v>1.1647512009615146</v>
      </c>
    </row>
    <row r="294" spans="2:35">
      <c r="B294" s="39">
        <f t="shared" si="129"/>
        <v>266</v>
      </c>
      <c r="C294" s="42">
        <f t="shared" si="130"/>
        <v>5.0074340527572536</v>
      </c>
      <c r="D294" s="10">
        <f t="shared" si="131"/>
        <v>10.692565947242676</v>
      </c>
      <c r="E294" s="40">
        <f t="shared" si="132"/>
        <v>26.21486810551465</v>
      </c>
      <c r="F294" s="40">
        <f t="shared" si="133"/>
        <v>47.6</v>
      </c>
      <c r="G294" s="3">
        <f t="shared" si="134"/>
        <v>374.92565947242485</v>
      </c>
      <c r="H294" s="3">
        <f t="shared" si="135"/>
        <v>147.82900988183601</v>
      </c>
      <c r="I294">
        <f t="shared" si="120"/>
        <v>1.4782900988183603E-4</v>
      </c>
      <c r="J294" s="4">
        <f t="shared" si="136"/>
        <v>569.77440952827646</v>
      </c>
      <c r="K294" s="40">
        <f t="shared" si="137"/>
        <v>3.8542800901102807</v>
      </c>
      <c r="L294" s="40">
        <f t="shared" si="121"/>
        <v>2.1457199098897193</v>
      </c>
      <c r="M294" s="10">
        <f t="shared" si="138"/>
        <v>7.0448930187420071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15.397562716240721</v>
      </c>
      <c r="Q294" s="42">
        <f t="shared" si="140"/>
        <v>0.33886778041755933</v>
      </c>
      <c r="R294" s="4">
        <f t="shared" si="141"/>
        <v>464826.44348304538</v>
      </c>
      <c r="S294">
        <f t="shared" si="122"/>
        <v>4.6482644348304537E-4</v>
      </c>
      <c r="T294" s="41">
        <f t="shared" si="123"/>
        <v>3.600240917855958E-4</v>
      </c>
      <c r="U294" s="42">
        <f t="shared" si="142"/>
        <v>0.82537372263510433</v>
      </c>
      <c r="V294" s="42">
        <f t="shared" si="143"/>
        <v>1.183002173739059</v>
      </c>
      <c r="W294" s="42">
        <f t="shared" si="144"/>
        <v>1.1652793833271438</v>
      </c>
      <c r="X294" s="42">
        <f t="shared" si="145"/>
        <v>1.7722790411915268E-2</v>
      </c>
      <c r="Y294" s="42">
        <f t="shared" si="149"/>
        <v>7.9884080940220148E-3</v>
      </c>
      <c r="Z294" s="10">
        <f t="shared" si="146"/>
        <v>22.188537590365843</v>
      </c>
      <c r="AA294">
        <f t="shared" si="124"/>
        <v>7048026.0260642469</v>
      </c>
      <c r="AB294" s="10">
        <f t="shared" si="125"/>
        <v>7.0480260260642469</v>
      </c>
      <c r="AC294" s="10">
        <f t="shared" si="126"/>
        <v>6.9470260260642469</v>
      </c>
      <c r="AD294" s="3">
        <f t="shared" si="127"/>
        <v>1007.5454715104056</v>
      </c>
      <c r="AI294" s="94">
        <f t="shared" si="128"/>
        <v>1.1652793833271438</v>
      </c>
    </row>
    <row r="295" spans="2:35">
      <c r="B295" s="39">
        <f t="shared" si="129"/>
        <v>267</v>
      </c>
      <c r="C295" s="42">
        <f t="shared" si="130"/>
        <v>5.0262589928052135</v>
      </c>
      <c r="D295" s="10">
        <f t="shared" si="131"/>
        <v>10.673741007194716</v>
      </c>
      <c r="E295" s="40">
        <f t="shared" si="132"/>
        <v>26.25251798561057</v>
      </c>
      <c r="F295" s="40">
        <f t="shared" si="133"/>
        <v>47.6</v>
      </c>
      <c r="G295" s="3">
        <f t="shared" si="134"/>
        <v>374.73741007194525</v>
      </c>
      <c r="H295" s="3">
        <f t="shared" si="135"/>
        <v>147.82900988183601</v>
      </c>
      <c r="I295">
        <f t="shared" ref="I295:I358" si="150">H295/1000^2</f>
        <v>1.4782900988183603E-4</v>
      </c>
      <c r="J295" s="4">
        <f t="shared" si="136"/>
        <v>571.32587783087956</v>
      </c>
      <c r="K295" s="40">
        <f t="shared" si="137"/>
        <v>3.8647751093480012</v>
      </c>
      <c r="L295" s="40">
        <f t="shared" ref="L295:L358" si="151">IF((gstar-K295)&lt;0,0,gstar-K295)</f>
        <v>2.1352248906519988</v>
      </c>
      <c r="M295" s="10">
        <f t="shared" si="138"/>
        <v>7.0480260260642469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15.399746772994661</v>
      </c>
      <c r="Q295" s="42">
        <f t="shared" si="140"/>
        <v>0.34009019922258615</v>
      </c>
      <c r="R295" s="4">
        <f t="shared" si="141"/>
        <v>464011.661870774</v>
      </c>
      <c r="S295">
        <f t="shared" ref="S295:S358" si="152">R295/1000^3</f>
        <v>4.6401166187077402E-4</v>
      </c>
      <c r="T295" s="41">
        <f t="shared" ref="T295:T358" si="153">(vc/1000^3-S295)</f>
        <v>3.6083887339786715E-4</v>
      </c>
      <c r="U295" s="42">
        <f t="shared" si="142"/>
        <v>0.82392694751745854</v>
      </c>
      <c r="V295" s="42">
        <f t="shared" si="143"/>
        <v>1.1835347359647694</v>
      </c>
      <c r="W295" s="42">
        <f t="shared" si="144"/>
        <v>1.1658051444283826</v>
      </c>
      <c r="X295" s="42">
        <f t="shared" si="145"/>
        <v>1.7729591536386868E-2</v>
      </c>
      <c r="Y295" s="42">
        <f t="shared" si="149"/>
        <v>8.0100810801215384E-3</v>
      </c>
      <c r="Z295" s="10">
        <f t="shared" si="146"/>
        <v>22.198498195867842</v>
      </c>
      <c r="AA295">
        <f t="shared" ref="AA295:AA358" si="154">Z295*rat*to+patm*1000000</f>
        <v>7051144.5995788807</v>
      </c>
      <c r="AB295" s="10">
        <f t="shared" ref="AB295:AB358" si="155">AA295/1000000</f>
        <v>7.0511445995788806</v>
      </c>
      <c r="AC295" s="10">
        <f t="shared" ref="AC295:AC358" si="156">AB295-patm</f>
        <v>6.9501445995788806</v>
      </c>
      <c r="AD295" s="3">
        <f t="shared" ref="AD295:AD358" si="157">AC295*1000000/6895</f>
        <v>1007.9977664363859</v>
      </c>
      <c r="AI295" s="94">
        <f t="shared" ref="AI295:AI358" si="158">($M295-patm)*1000000*$I295/SQRT(rat*to)*SQRT(k)*(2/(k+1))^((k+1)/2/(k-1))</f>
        <v>1.1658051444283826</v>
      </c>
    </row>
    <row r="296" spans="2:35">
      <c r="B296" s="39">
        <f t="shared" ref="B296:B359" si="159">1+B295</f>
        <v>268</v>
      </c>
      <c r="C296" s="42">
        <f t="shared" ref="C296:C359" si="160">xincp+C295</f>
        <v>5.0450839328531734</v>
      </c>
      <c r="D296" s="10">
        <f t="shared" ref="D296:D359" si="161">(F296-E296)/2</f>
        <v>10.654916067146756</v>
      </c>
      <c r="E296" s="40">
        <f t="shared" ref="E296:E359" si="162">E295+ci*2*xincp</f>
        <v>26.29016786570649</v>
      </c>
      <c r="F296" s="40">
        <f t="shared" ref="F296:F359" si="163">F295-osi*2*xincp</f>
        <v>47.6</v>
      </c>
      <c r="G296" s="3">
        <f t="shared" ref="G296:G359" si="164">G295-ei*n*2*xincp</f>
        <v>374.54916067146564</v>
      </c>
      <c r="H296" s="3">
        <f t="shared" ref="H296:H359" si="165">PI()/4*(dto+erate*(two-D296)/two)^2</f>
        <v>147.82900988183601</v>
      </c>
      <c r="I296">
        <f t="shared" si="150"/>
        <v>1.4782900988183603E-4</v>
      </c>
      <c r="J296" s="4">
        <f t="shared" ref="J296:J359" si="166">PI()/4*dc^2-PI()/4*(F296^2-E296^2)</f>
        <v>572.87957275843632</v>
      </c>
      <c r="K296" s="40">
        <f t="shared" ref="K296:K359" si="167">J296/H296</f>
        <v>3.8752851907508239</v>
      </c>
      <c r="L296" s="40">
        <f t="shared" si="151"/>
        <v>2.1247148092491761</v>
      </c>
      <c r="M296" s="10">
        <f t="shared" ref="M296:M359" si="168">AB295</f>
        <v>7.0511445995788806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15.401920111272245</v>
      </c>
      <c r="Q296" s="42">
        <f t="shared" ref="Q296:Q359" si="170">xincp/P296+Q295</f>
        <v>0.34131244553421208</v>
      </c>
      <c r="R296" s="4">
        <f t="shared" ref="R296:R359" si="171">PI()/4*(F296^2-E296^2)*G296</f>
        <v>463196.63040395075</v>
      </c>
      <c r="S296">
        <f t="shared" si="152"/>
        <v>4.6319663040395075E-4</v>
      </c>
      <c r="T296" s="41">
        <f t="shared" si="153"/>
        <v>3.6165390486469042E-4</v>
      </c>
      <c r="U296" s="42">
        <f t="shared" ref="U296:U359" si="172">rhopgrain*R296/1000^2</f>
        <v>0.82247972874307929</v>
      </c>
      <c r="V296" s="42">
        <f t="shared" ref="V296:V359" si="173">(U295-U296)/(Q296-Q295)</f>
        <v>1.18406475078992</v>
      </c>
      <c r="W296" s="42">
        <f t="shared" ref="W296:W359" si="174">IF(V296&lt;AI296,IF(AB295&gt;pbd,AI296,0),AI296)</f>
        <v>1.1663284833410335</v>
      </c>
      <c r="X296" s="42">
        <f t="shared" ref="X296:X359" si="175">V296-W296</f>
        <v>1.7736267448886567E-2</v>
      </c>
      <c r="Y296" s="42">
        <f t="shared" si="149"/>
        <v>8.0317591675929511E-3</v>
      </c>
      <c r="Z296" s="10">
        <f t="shared" ref="Z296:Z359" si="176">Y296/T296</f>
        <v>22.208412682832673</v>
      </c>
      <c r="AA296">
        <f t="shared" si="154"/>
        <v>7054248.7338058101</v>
      </c>
      <c r="AB296" s="10">
        <f t="shared" si="155"/>
        <v>7.0542487338058102</v>
      </c>
      <c r="AC296" s="10">
        <f t="shared" si="156"/>
        <v>6.9532487338058102</v>
      </c>
      <c r="AD296" s="3">
        <f t="shared" si="157"/>
        <v>1008.4479671944612</v>
      </c>
      <c r="AI296" s="94">
        <f t="shared" si="158"/>
        <v>1.1663284833410335</v>
      </c>
    </row>
    <row r="297" spans="2:35">
      <c r="B297" s="39">
        <f t="shared" si="159"/>
        <v>269</v>
      </c>
      <c r="C297" s="42">
        <f t="shared" si="160"/>
        <v>5.0639088729011332</v>
      </c>
      <c r="D297" s="10">
        <f t="shared" si="161"/>
        <v>10.636091127098796</v>
      </c>
      <c r="E297" s="40">
        <f t="shared" si="162"/>
        <v>26.32781774580241</v>
      </c>
      <c r="F297" s="40">
        <f t="shared" si="163"/>
        <v>47.6</v>
      </c>
      <c r="G297" s="3">
        <f t="shared" si="164"/>
        <v>374.36091127098604</v>
      </c>
      <c r="H297" s="3">
        <f t="shared" si="165"/>
        <v>147.82900988183601</v>
      </c>
      <c r="I297">
        <f t="shared" si="150"/>
        <v>1.4782900988183603E-4</v>
      </c>
      <c r="J297" s="4">
        <f t="shared" si="166"/>
        <v>574.43549431094698</v>
      </c>
      <c r="K297" s="40">
        <f t="shared" si="167"/>
        <v>3.8858103343187498</v>
      </c>
      <c r="L297" s="40">
        <f t="shared" si="151"/>
        <v>2.1141896656812502</v>
      </c>
      <c r="M297" s="10">
        <f t="shared" si="168"/>
        <v>7.0542487338058102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15.40408273683404</v>
      </c>
      <c r="Q297" s="42">
        <f t="shared" si="170"/>
        <v>0.34253452025099779</v>
      </c>
      <c r="R297" s="4">
        <f t="shared" si="171"/>
        <v>462381.35034005798</v>
      </c>
      <c r="S297">
        <f t="shared" si="152"/>
        <v>4.6238135034005795E-4</v>
      </c>
      <c r="T297" s="41">
        <f t="shared" si="153"/>
        <v>3.6246918492858322E-4</v>
      </c>
      <c r="U297" s="42">
        <f t="shared" si="172"/>
        <v>0.82103206854482735</v>
      </c>
      <c r="V297" s="42">
        <f t="shared" si="173"/>
        <v>1.1845922171269221</v>
      </c>
      <c r="W297" s="42">
        <f t="shared" si="174"/>
        <v>1.1668493991454614</v>
      </c>
      <c r="X297" s="42">
        <f t="shared" si="175"/>
        <v>1.7742817981460712E-2</v>
      </c>
      <c r="Y297" s="42">
        <f t="shared" si="149"/>
        <v>8.0534422168526253E-3</v>
      </c>
      <c r="Z297" s="10">
        <f t="shared" si="176"/>
        <v>22.218281033846736</v>
      </c>
      <c r="AA297">
        <f t="shared" si="154"/>
        <v>7057338.4232929982</v>
      </c>
      <c r="AB297" s="10">
        <f t="shared" si="155"/>
        <v>7.0573384232929985</v>
      </c>
      <c r="AC297" s="10">
        <f t="shared" si="156"/>
        <v>6.9563384232929986</v>
      </c>
      <c r="AD297" s="3">
        <f t="shared" si="157"/>
        <v>1008.8960729939083</v>
      </c>
      <c r="AI297" s="94">
        <f t="shared" si="158"/>
        <v>1.1668493991454614</v>
      </c>
    </row>
    <row r="298" spans="2:35">
      <c r="B298" s="39">
        <f t="shared" si="159"/>
        <v>270</v>
      </c>
      <c r="C298" s="42">
        <f t="shared" si="160"/>
        <v>5.0827338129490931</v>
      </c>
      <c r="D298" s="10">
        <f t="shared" si="161"/>
        <v>10.617266187050836</v>
      </c>
      <c r="E298" s="40">
        <f t="shared" si="162"/>
        <v>26.365467625898329</v>
      </c>
      <c r="F298" s="40">
        <f t="shared" si="163"/>
        <v>47.6</v>
      </c>
      <c r="G298" s="3">
        <f t="shared" si="164"/>
        <v>374.17266187050643</v>
      </c>
      <c r="H298" s="3">
        <f t="shared" si="165"/>
        <v>147.82900988183601</v>
      </c>
      <c r="I298">
        <f t="shared" si="150"/>
        <v>1.4782900988183603E-4</v>
      </c>
      <c r="J298" s="4">
        <f t="shared" si="166"/>
        <v>575.99364248841107</v>
      </c>
      <c r="K298" s="40">
        <f t="shared" si="167"/>
        <v>3.8963505400517757</v>
      </c>
      <c r="L298" s="40">
        <f t="shared" si="151"/>
        <v>2.1036494599482243</v>
      </c>
      <c r="M298" s="10">
        <f t="shared" si="168"/>
        <v>7.0573384232929985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15.406234655408614</v>
      </c>
      <c r="Q298" s="42">
        <f t="shared" si="170"/>
        <v>0.34375642427031317</v>
      </c>
      <c r="R298" s="4">
        <f t="shared" si="171"/>
        <v>461565.8229365783</v>
      </c>
      <c r="S298">
        <f t="shared" si="152"/>
        <v>4.615658229365783E-4</v>
      </c>
      <c r="T298" s="41">
        <f t="shared" si="153"/>
        <v>3.6328471233206287E-4</v>
      </c>
      <c r="U298" s="42">
        <f t="shared" si="172"/>
        <v>0.81958396915556464</v>
      </c>
      <c r="V298" s="42">
        <f t="shared" si="173"/>
        <v>1.185117133892456</v>
      </c>
      <c r="W298" s="42">
        <f t="shared" si="174"/>
        <v>1.1673678909267413</v>
      </c>
      <c r="X298" s="42">
        <f t="shared" si="175"/>
        <v>1.7749242965714673E-2</v>
      </c>
      <c r="Y298" s="42">
        <f t="shared" si="149"/>
        <v>8.0751300881722367E-3</v>
      </c>
      <c r="Z298" s="10">
        <f t="shared" si="176"/>
        <v>22.228103231580825</v>
      </c>
      <c r="AA298">
        <f t="shared" si="154"/>
        <v>7060413.6626148308</v>
      </c>
      <c r="AB298" s="10">
        <f t="shared" si="155"/>
        <v>7.0604136626148311</v>
      </c>
      <c r="AC298" s="10">
        <f t="shared" si="156"/>
        <v>6.9594136626148311</v>
      </c>
      <c r="AD298" s="3">
        <f t="shared" si="157"/>
        <v>1009.3420830478362</v>
      </c>
      <c r="AI298" s="94">
        <f t="shared" si="158"/>
        <v>1.1673678909267413</v>
      </c>
    </row>
    <row r="299" spans="2:35">
      <c r="B299" s="39">
        <f t="shared" si="159"/>
        <v>271</v>
      </c>
      <c r="C299" s="42">
        <f t="shared" si="160"/>
        <v>5.101558752997053</v>
      </c>
      <c r="D299" s="10">
        <f t="shared" si="161"/>
        <v>10.598441247002876</v>
      </c>
      <c r="E299" s="40">
        <f t="shared" si="162"/>
        <v>26.403117505994249</v>
      </c>
      <c r="F299" s="40">
        <f t="shared" si="163"/>
        <v>47.6</v>
      </c>
      <c r="G299" s="3">
        <f t="shared" si="164"/>
        <v>373.98441247002683</v>
      </c>
      <c r="H299" s="3">
        <f t="shared" si="165"/>
        <v>147.82900988183601</v>
      </c>
      <c r="I299">
        <f t="shared" si="150"/>
        <v>1.4782900988183603E-4</v>
      </c>
      <c r="J299" s="4">
        <f t="shared" si="166"/>
        <v>577.55401729082928</v>
      </c>
      <c r="K299" s="40">
        <f t="shared" si="167"/>
        <v>3.9069058079499066</v>
      </c>
      <c r="L299" s="40">
        <f t="shared" si="151"/>
        <v>2.0930941920500934</v>
      </c>
      <c r="M299" s="10">
        <f t="shared" si="168"/>
        <v>7.0604136626148311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15.408375872691515</v>
      </c>
      <c r="Q299" s="42">
        <f t="shared" si="170"/>
        <v>0.34497815848834473</v>
      </c>
      <c r="R299" s="4">
        <f t="shared" si="171"/>
        <v>460750.04945099395</v>
      </c>
      <c r="S299">
        <f t="shared" si="152"/>
        <v>4.6075004945099392E-4</v>
      </c>
      <c r="T299" s="41">
        <f t="shared" si="153"/>
        <v>3.6410048581764725E-4</v>
      </c>
      <c r="U299" s="42">
        <f t="shared" si="172"/>
        <v>0.81813543280815193</v>
      </c>
      <c r="V299" s="42">
        <f t="shared" si="173"/>
        <v>1.1856395000105358</v>
      </c>
      <c r="W299" s="42">
        <f t="shared" si="174"/>
        <v>1.1678839577743807</v>
      </c>
      <c r="X299" s="42">
        <f t="shared" si="175"/>
        <v>1.7755542236155053E-2</v>
      </c>
      <c r="Y299" s="42">
        <f t="shared" si="149"/>
        <v>8.0968226416818518E-3</v>
      </c>
      <c r="Z299" s="10">
        <f t="shared" si="176"/>
        <v>22.237879258796127</v>
      </c>
      <c r="AA299">
        <f t="shared" si="154"/>
        <v>7063474.4463739963</v>
      </c>
      <c r="AB299" s="10">
        <f t="shared" si="155"/>
        <v>7.0634744463739967</v>
      </c>
      <c r="AC299" s="10">
        <f t="shared" si="156"/>
        <v>6.9624744463739967</v>
      </c>
      <c r="AD299" s="3">
        <f t="shared" si="157"/>
        <v>1009.7859965734585</v>
      </c>
      <c r="AI299" s="94">
        <f t="shared" si="158"/>
        <v>1.1678839577743807</v>
      </c>
    </row>
    <row r="300" spans="2:35">
      <c r="B300" s="39">
        <f t="shared" si="159"/>
        <v>272</v>
      </c>
      <c r="C300" s="42">
        <f t="shared" si="160"/>
        <v>5.1203836930450128</v>
      </c>
      <c r="D300" s="10">
        <f t="shared" si="161"/>
        <v>10.579616306954916</v>
      </c>
      <c r="E300" s="40">
        <f t="shared" si="162"/>
        <v>26.440767386090169</v>
      </c>
      <c r="F300" s="40">
        <f t="shared" si="163"/>
        <v>47.6</v>
      </c>
      <c r="G300" s="3">
        <f t="shared" si="164"/>
        <v>373.79616306954722</v>
      </c>
      <c r="H300" s="3">
        <f t="shared" si="165"/>
        <v>147.82900988183601</v>
      </c>
      <c r="I300">
        <f t="shared" si="150"/>
        <v>1.4782900988183603E-4</v>
      </c>
      <c r="J300" s="4">
        <f t="shared" si="166"/>
        <v>579.11661871820138</v>
      </c>
      <c r="K300" s="40">
        <f t="shared" si="167"/>
        <v>3.9174761380131407</v>
      </c>
      <c r="L300" s="40">
        <f t="shared" si="151"/>
        <v>2.0825238619868593</v>
      </c>
      <c r="M300" s="10">
        <f t="shared" si="168"/>
        <v>7.0634744463739967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15.410506394346637</v>
      </c>
      <c r="Q300" s="42">
        <f t="shared" si="170"/>
        <v>0.34619972380010278</v>
      </c>
      <c r="R300" s="4">
        <f t="shared" si="171"/>
        <v>459934.03114078729</v>
      </c>
      <c r="S300">
        <f t="shared" si="152"/>
        <v>4.5993403114078727E-4</v>
      </c>
      <c r="T300" s="41">
        <f t="shared" si="153"/>
        <v>3.649165041278539E-4</v>
      </c>
      <c r="U300" s="42">
        <f t="shared" si="172"/>
        <v>0.81668646173545045</v>
      </c>
      <c r="V300" s="42">
        <f t="shared" si="173"/>
        <v>1.1861593144096054</v>
      </c>
      <c r="W300" s="42">
        <f t="shared" si="174"/>
        <v>1.1683975987826383</v>
      </c>
      <c r="X300" s="42">
        <f t="shared" si="175"/>
        <v>1.7761715626967156E-2</v>
      </c>
      <c r="Y300" s="42">
        <f t="shared" si="149"/>
        <v>8.1185197373690662E-3</v>
      </c>
      <c r="Z300" s="10">
        <f t="shared" si="176"/>
        <v>22.247609098339446</v>
      </c>
      <c r="AA300">
        <f t="shared" si="154"/>
        <v>7066520.769199986</v>
      </c>
      <c r="AB300" s="10">
        <f t="shared" si="155"/>
        <v>7.0665207691999861</v>
      </c>
      <c r="AC300" s="10">
        <f t="shared" si="156"/>
        <v>6.9655207691999861</v>
      </c>
      <c r="AD300" s="3">
        <f t="shared" si="157"/>
        <v>1010.2278127918761</v>
      </c>
      <c r="AI300" s="94">
        <f t="shared" si="158"/>
        <v>1.1683975987826383</v>
      </c>
    </row>
    <row r="301" spans="2:35">
      <c r="B301" s="39">
        <f t="shared" si="159"/>
        <v>273</v>
      </c>
      <c r="C301" s="42">
        <f t="shared" si="160"/>
        <v>5.1392086330929727</v>
      </c>
      <c r="D301" s="10">
        <f t="shared" si="161"/>
        <v>10.560791366906956</v>
      </c>
      <c r="E301" s="40">
        <f t="shared" si="162"/>
        <v>26.478417266186089</v>
      </c>
      <c r="F301" s="40">
        <f t="shared" si="163"/>
        <v>47.6</v>
      </c>
      <c r="G301" s="3">
        <f t="shared" si="164"/>
        <v>373.60791366906761</v>
      </c>
      <c r="H301" s="3">
        <f t="shared" si="165"/>
        <v>147.82900988183601</v>
      </c>
      <c r="I301">
        <f t="shared" si="150"/>
        <v>1.4782900988183603E-4</v>
      </c>
      <c r="J301" s="4">
        <f t="shared" si="166"/>
        <v>580.68144677052692</v>
      </c>
      <c r="K301" s="40">
        <f t="shared" si="167"/>
        <v>3.9280615302414752</v>
      </c>
      <c r="L301" s="40">
        <f t="shared" si="151"/>
        <v>2.0719384697585248</v>
      </c>
      <c r="M301" s="10">
        <f t="shared" si="168"/>
        <v>7.0665207691999861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15.412626226005301</v>
      </c>
      <c r="Q301" s="42">
        <f t="shared" si="170"/>
        <v>0.34742112109942852</v>
      </c>
      <c r="R301" s="4">
        <f t="shared" si="171"/>
        <v>459117.76926344109</v>
      </c>
      <c r="S301">
        <f t="shared" si="152"/>
        <v>4.5911776926344108E-4</v>
      </c>
      <c r="T301" s="41">
        <f t="shared" si="153"/>
        <v>3.6573276600520009E-4</v>
      </c>
      <c r="U301" s="42">
        <f t="shared" si="172"/>
        <v>0.81523705817032188</v>
      </c>
      <c r="V301" s="42">
        <f t="shared" si="173"/>
        <v>1.1866765760237843</v>
      </c>
      <c r="W301" s="42">
        <f t="shared" si="174"/>
        <v>1.1689088130502692</v>
      </c>
      <c r="X301" s="42">
        <f t="shared" si="175"/>
        <v>1.7767762973515122E-2</v>
      </c>
      <c r="Y301" s="42">
        <f t="shared" si="149"/>
        <v>8.1402212350799776E-3</v>
      </c>
      <c r="Z301" s="10">
        <f t="shared" si="176"/>
        <v>22.257292733143405</v>
      </c>
      <c r="AA301">
        <f t="shared" si="154"/>
        <v>7069552.6257491615</v>
      </c>
      <c r="AB301" s="10">
        <f t="shared" si="155"/>
        <v>7.0695526257491617</v>
      </c>
      <c r="AC301" s="10">
        <f t="shared" si="156"/>
        <v>6.9685526257491617</v>
      </c>
      <c r="AD301" s="3">
        <f t="shared" si="157"/>
        <v>1010.6675309280872</v>
      </c>
      <c r="AI301" s="94">
        <f t="shared" si="158"/>
        <v>1.1689088130502692</v>
      </c>
    </row>
    <row r="302" spans="2:35">
      <c r="B302" s="39">
        <f t="shared" si="159"/>
        <v>274</v>
      </c>
      <c r="C302" s="42">
        <f t="shared" si="160"/>
        <v>5.1580335731409326</v>
      </c>
      <c r="D302" s="10">
        <f t="shared" si="161"/>
        <v>10.541966426858997</v>
      </c>
      <c r="E302" s="40">
        <f t="shared" si="162"/>
        <v>26.516067146282008</v>
      </c>
      <c r="F302" s="40">
        <f t="shared" si="163"/>
        <v>47.6</v>
      </c>
      <c r="G302" s="3">
        <f t="shared" si="164"/>
        <v>373.41966426858801</v>
      </c>
      <c r="H302" s="3">
        <f t="shared" si="165"/>
        <v>147.82900988183601</v>
      </c>
      <c r="I302">
        <f t="shared" si="150"/>
        <v>1.4782900988183603E-4</v>
      </c>
      <c r="J302" s="4">
        <f t="shared" si="166"/>
        <v>582.24850144780635</v>
      </c>
      <c r="K302" s="40">
        <f t="shared" si="167"/>
        <v>3.9386619846349125</v>
      </c>
      <c r="L302" s="40">
        <f t="shared" si="151"/>
        <v>2.0613380153650875</v>
      </c>
      <c r="M302" s="10">
        <f t="shared" si="168"/>
        <v>7.0695526257491617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15.414735373266371</v>
      </c>
      <c r="Q302" s="42">
        <f t="shared" si="170"/>
        <v>0.34864235127900123</v>
      </c>
      <c r="R302" s="4">
        <f t="shared" si="171"/>
        <v>458301.26507643762</v>
      </c>
      <c r="S302">
        <f t="shared" si="152"/>
        <v>4.5830126507643762E-4</v>
      </c>
      <c r="T302" s="41">
        <f t="shared" si="153"/>
        <v>3.6654927019220355E-4</v>
      </c>
      <c r="U302" s="42">
        <f t="shared" si="172"/>
        <v>0.81378722434562722</v>
      </c>
      <c r="V302" s="42">
        <f t="shared" si="173"/>
        <v>1.1871912837938015</v>
      </c>
      <c r="W302" s="42">
        <f t="shared" si="174"/>
        <v>1.1694175996805392</v>
      </c>
      <c r="X302" s="42">
        <f t="shared" si="175"/>
        <v>1.77736841132623E-2</v>
      </c>
      <c r="Y302" s="42">
        <f t="shared" si="149"/>
        <v>8.1619269945212847E-3</v>
      </c>
      <c r="Z302" s="10">
        <f t="shared" si="176"/>
        <v>22.266930146229733</v>
      </c>
      <c r="AA302">
        <f t="shared" si="154"/>
        <v>7072570.0107057858</v>
      </c>
      <c r="AB302" s="10">
        <f t="shared" si="155"/>
        <v>7.0725700107057854</v>
      </c>
      <c r="AC302" s="10">
        <f t="shared" si="156"/>
        <v>6.9715700107057854</v>
      </c>
      <c r="AD302" s="3">
        <f t="shared" si="157"/>
        <v>1011.1051502111364</v>
      </c>
      <c r="AI302" s="94">
        <f t="shared" si="158"/>
        <v>1.1694175996805392</v>
      </c>
    </row>
    <row r="303" spans="2:35">
      <c r="B303" s="39">
        <f t="shared" si="159"/>
        <v>275</v>
      </c>
      <c r="C303" s="42">
        <f t="shared" si="160"/>
        <v>5.1768585131888925</v>
      </c>
      <c r="D303" s="10">
        <f t="shared" si="161"/>
        <v>10.523141486811037</v>
      </c>
      <c r="E303" s="40">
        <f t="shared" si="162"/>
        <v>26.553717026377928</v>
      </c>
      <c r="F303" s="40">
        <f t="shared" si="163"/>
        <v>47.6</v>
      </c>
      <c r="G303" s="3">
        <f t="shared" si="164"/>
        <v>373.2314148681084</v>
      </c>
      <c r="H303" s="3">
        <f t="shared" si="165"/>
        <v>147.82900988183601</v>
      </c>
      <c r="I303">
        <f t="shared" si="150"/>
        <v>1.4782900988183603E-4</v>
      </c>
      <c r="J303" s="4">
        <f t="shared" si="166"/>
        <v>583.8177827500399</v>
      </c>
      <c r="K303" s="40">
        <f t="shared" si="167"/>
        <v>3.9492775011934551</v>
      </c>
      <c r="L303" s="40">
        <f t="shared" si="151"/>
        <v>2.0507224988065449</v>
      </c>
      <c r="M303" s="10">
        <f t="shared" si="168"/>
        <v>7.0725700107057854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15.416833841697068</v>
      </c>
      <c r="Q303" s="42">
        <f t="shared" si="170"/>
        <v>0.34986341523034542</v>
      </c>
      <c r="R303" s="4">
        <f t="shared" si="171"/>
        <v>457484.51983725908</v>
      </c>
      <c r="S303">
        <f t="shared" si="152"/>
        <v>4.5748451983725909E-4</v>
      </c>
      <c r="T303" s="41">
        <f t="shared" si="153"/>
        <v>3.6736601543138208E-4</v>
      </c>
      <c r="U303" s="42">
        <f t="shared" si="172"/>
        <v>0.81233696249422749</v>
      </c>
      <c r="V303" s="42">
        <f t="shared" si="173"/>
        <v>1.1877034366654056</v>
      </c>
      <c r="W303" s="42">
        <f t="shared" si="174"/>
        <v>1.1699239577813947</v>
      </c>
      <c r="X303" s="42">
        <f t="shared" si="175"/>
        <v>1.777947888401088E-2</v>
      </c>
      <c r="Y303" s="42">
        <f t="shared" si="149"/>
        <v>8.1836368752602352E-3</v>
      </c>
      <c r="Z303" s="10">
        <f t="shared" si="176"/>
        <v>22.27652132070666</v>
      </c>
      <c r="AA303">
        <f t="shared" si="154"/>
        <v>7075572.9187812004</v>
      </c>
      <c r="AB303" s="10">
        <f t="shared" si="155"/>
        <v>7.0755729187812006</v>
      </c>
      <c r="AC303" s="10">
        <f t="shared" si="156"/>
        <v>6.9745729187812007</v>
      </c>
      <c r="AD303" s="3">
        <f t="shared" si="157"/>
        <v>1011.5406698739957</v>
      </c>
      <c r="AI303" s="94">
        <f t="shared" si="158"/>
        <v>1.1699239577813947</v>
      </c>
    </row>
    <row r="304" spans="2:35">
      <c r="B304" s="39">
        <f t="shared" si="159"/>
        <v>276</v>
      </c>
      <c r="C304" s="42">
        <f t="shared" si="160"/>
        <v>5.1956834532368523</v>
      </c>
      <c r="D304" s="10">
        <f t="shared" si="161"/>
        <v>10.504316546763077</v>
      </c>
      <c r="E304" s="40">
        <f t="shared" si="162"/>
        <v>26.591366906473848</v>
      </c>
      <c r="F304" s="40">
        <f t="shared" si="163"/>
        <v>47.6</v>
      </c>
      <c r="G304" s="3">
        <f t="shared" si="164"/>
        <v>373.0431654676288</v>
      </c>
      <c r="H304" s="3">
        <f t="shared" si="165"/>
        <v>147.82900988183601</v>
      </c>
      <c r="I304">
        <f t="shared" si="150"/>
        <v>1.4782900988183603E-4</v>
      </c>
      <c r="J304" s="4">
        <f t="shared" si="166"/>
        <v>585.38929067722711</v>
      </c>
      <c r="K304" s="40">
        <f t="shared" si="167"/>
        <v>3.9599080799170991</v>
      </c>
      <c r="L304" s="40">
        <f t="shared" si="151"/>
        <v>2.0400919200829009</v>
      </c>
      <c r="M304" s="10">
        <f t="shared" si="168"/>
        <v>7.0755729187812006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15.41892163683249</v>
      </c>
      <c r="Q304" s="42">
        <f t="shared" si="170"/>
        <v>0.35108431384383798</v>
      </c>
      <c r="R304" s="4">
        <f t="shared" si="171"/>
        <v>456667.53480338823</v>
      </c>
      <c r="S304">
        <f t="shared" si="152"/>
        <v>4.5666753480338822E-4</v>
      </c>
      <c r="T304" s="41">
        <f t="shared" si="153"/>
        <v>3.6818300046525295E-4</v>
      </c>
      <c r="U304" s="42">
        <f t="shared" si="172"/>
        <v>0.81088627484898435</v>
      </c>
      <c r="V304" s="42">
        <f t="shared" si="173"/>
        <v>1.1882130335894452</v>
      </c>
      <c r="W304" s="42">
        <f t="shared" si="174"/>
        <v>1.1704278864653279</v>
      </c>
      <c r="X304" s="42">
        <f t="shared" si="175"/>
        <v>1.7785147124117273E-2</v>
      </c>
      <c r="Y304" s="42">
        <f t="shared" si="149"/>
        <v>8.2053507367248306E-3</v>
      </c>
      <c r="Z304" s="10">
        <f t="shared" si="176"/>
        <v>22.286066239767106</v>
      </c>
      <c r="AA304">
        <f t="shared" si="154"/>
        <v>7078561.3447132623</v>
      </c>
      <c r="AB304" s="10">
        <f t="shared" si="155"/>
        <v>7.078561344713262</v>
      </c>
      <c r="AC304" s="10">
        <f t="shared" si="156"/>
        <v>6.9775613447132621</v>
      </c>
      <c r="AD304" s="3">
        <f t="shared" si="157"/>
        <v>1011.9740891534825</v>
      </c>
      <c r="AI304" s="94">
        <f t="shared" si="158"/>
        <v>1.1704278864653279</v>
      </c>
    </row>
    <row r="305" spans="2:35">
      <c r="B305" s="39">
        <f t="shared" si="159"/>
        <v>277</v>
      </c>
      <c r="C305" s="42">
        <f t="shared" si="160"/>
        <v>5.2145083932848122</v>
      </c>
      <c r="D305" s="10">
        <f t="shared" si="161"/>
        <v>10.485491606715117</v>
      </c>
      <c r="E305" s="40">
        <f t="shared" si="162"/>
        <v>26.629016786569768</v>
      </c>
      <c r="F305" s="40">
        <f t="shared" si="163"/>
        <v>47.6</v>
      </c>
      <c r="G305" s="3">
        <f t="shared" si="164"/>
        <v>372.85491606714919</v>
      </c>
      <c r="H305" s="3">
        <f t="shared" si="165"/>
        <v>147.82900988183601</v>
      </c>
      <c r="I305">
        <f t="shared" si="150"/>
        <v>1.4782900988183603E-4</v>
      </c>
      <c r="J305" s="4">
        <f t="shared" si="166"/>
        <v>586.96302522936799</v>
      </c>
      <c r="K305" s="40">
        <f t="shared" si="167"/>
        <v>3.9705537208058446</v>
      </c>
      <c r="L305" s="40">
        <f t="shared" si="151"/>
        <v>2.0294462791941554</v>
      </c>
      <c r="M305" s="10">
        <f t="shared" si="168"/>
        <v>7.078561344713262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15.420998764175311</v>
      </c>
      <c r="Q305" s="42">
        <f t="shared" si="170"/>
        <v>0.35230504800871532</v>
      </c>
      <c r="R305" s="4">
        <f t="shared" si="171"/>
        <v>455850.31123230746</v>
      </c>
      <c r="S305">
        <f t="shared" si="152"/>
        <v>4.5585031123230744E-4</v>
      </c>
      <c r="T305" s="41">
        <f t="shared" si="153"/>
        <v>3.6900022403633373E-4</v>
      </c>
      <c r="U305" s="42">
        <f t="shared" si="172"/>
        <v>0.80943516364275914</v>
      </c>
      <c r="V305" s="42">
        <f t="shared" si="173"/>
        <v>1.1887200735231513</v>
      </c>
      <c r="W305" s="42">
        <f t="shared" si="174"/>
        <v>1.1709293848492797</v>
      </c>
      <c r="X305" s="42">
        <f t="shared" si="175"/>
        <v>1.779068867387168E-2</v>
      </c>
      <c r="Y305" s="42">
        <f t="shared" si="149"/>
        <v>8.2270684382057223E-3</v>
      </c>
      <c r="Z305" s="10">
        <f t="shared" si="176"/>
        <v>22.295564886691345</v>
      </c>
      <c r="AA305">
        <f t="shared" si="154"/>
        <v>7081535.2832671823</v>
      </c>
      <c r="AB305" s="10">
        <f t="shared" si="155"/>
        <v>7.0815352832671827</v>
      </c>
      <c r="AC305" s="10">
        <f t="shared" si="156"/>
        <v>6.9805352832671828</v>
      </c>
      <c r="AD305" s="3">
        <f t="shared" si="157"/>
        <v>1012.4054072903817</v>
      </c>
      <c r="AI305" s="94">
        <f t="shared" si="158"/>
        <v>1.1709293848492797</v>
      </c>
    </row>
    <row r="306" spans="2:35">
      <c r="B306" s="39">
        <f t="shared" si="159"/>
        <v>278</v>
      </c>
      <c r="C306" s="42">
        <f t="shared" si="160"/>
        <v>5.2333333333327721</v>
      </c>
      <c r="D306" s="10">
        <f t="shared" si="161"/>
        <v>10.466666666667157</v>
      </c>
      <c r="E306" s="40">
        <f t="shared" si="162"/>
        <v>26.666666666665687</v>
      </c>
      <c r="F306" s="40">
        <f t="shared" si="163"/>
        <v>47.6</v>
      </c>
      <c r="G306" s="3">
        <f t="shared" si="164"/>
        <v>372.66666666666958</v>
      </c>
      <c r="H306" s="3">
        <f t="shared" si="165"/>
        <v>147.82900988183601</v>
      </c>
      <c r="I306">
        <f t="shared" si="150"/>
        <v>1.4782900988183603E-4</v>
      </c>
      <c r="J306" s="4">
        <f t="shared" si="166"/>
        <v>588.53898640646275</v>
      </c>
      <c r="K306" s="40">
        <f t="shared" si="167"/>
        <v>3.9812144238596936</v>
      </c>
      <c r="L306" s="40">
        <f t="shared" si="151"/>
        <v>2.0187855761403064</v>
      </c>
      <c r="M306" s="10">
        <f t="shared" si="168"/>
        <v>7.0815352832671827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15.423065229196444</v>
      </c>
      <c r="Q306" s="42">
        <f t="shared" si="170"/>
        <v>0.35352561861308024</v>
      </c>
      <c r="R306" s="4">
        <f t="shared" si="171"/>
        <v>455032.8503814991</v>
      </c>
      <c r="S306">
        <f t="shared" si="152"/>
        <v>4.5503285038149912E-4</v>
      </c>
      <c r="T306" s="41">
        <f t="shared" si="153"/>
        <v>3.6981768488714205E-4</v>
      </c>
      <c r="U306" s="42">
        <f t="shared" si="172"/>
        <v>0.80798363110841276</v>
      </c>
      <c r="V306" s="42">
        <f t="shared" si="173"/>
        <v>1.1892245554296523</v>
      </c>
      <c r="W306" s="42">
        <f t="shared" si="174"/>
        <v>1.1714284520547811</v>
      </c>
      <c r="X306" s="42">
        <f t="shared" si="175"/>
        <v>1.7796103374871253E-2</v>
      </c>
      <c r="Y306" s="42">
        <f t="shared" si="149"/>
        <v>8.2487898388573302E-3</v>
      </c>
      <c r="Z306" s="10">
        <f t="shared" si="176"/>
        <v>22.30501724484763</v>
      </c>
      <c r="AA306">
        <f t="shared" si="154"/>
        <v>7084494.7292357134</v>
      </c>
      <c r="AB306" s="10">
        <f t="shared" si="155"/>
        <v>7.084494729235713</v>
      </c>
      <c r="AC306" s="10">
        <f t="shared" si="156"/>
        <v>6.983494729235713</v>
      </c>
      <c r="AD306" s="3">
        <f t="shared" si="157"/>
        <v>1012.8346235294725</v>
      </c>
      <c r="AI306" s="94">
        <f t="shared" si="158"/>
        <v>1.1714284520547811</v>
      </c>
    </row>
    <row r="307" spans="2:35">
      <c r="B307" s="39">
        <f t="shared" si="159"/>
        <v>279</v>
      </c>
      <c r="C307" s="42">
        <f t="shared" si="160"/>
        <v>5.2521582733807319</v>
      </c>
      <c r="D307" s="10">
        <f t="shared" si="161"/>
        <v>10.447841726619197</v>
      </c>
      <c r="E307" s="40">
        <f t="shared" si="162"/>
        <v>26.704316546761607</v>
      </c>
      <c r="F307" s="40">
        <f t="shared" si="163"/>
        <v>47.6</v>
      </c>
      <c r="G307" s="3">
        <f t="shared" si="164"/>
        <v>372.47841726618998</v>
      </c>
      <c r="H307" s="3">
        <f t="shared" si="165"/>
        <v>147.82900988183601</v>
      </c>
      <c r="I307">
        <f t="shared" si="150"/>
        <v>1.4782900988183603E-4</v>
      </c>
      <c r="J307" s="4">
        <f t="shared" si="166"/>
        <v>590.11717420851119</v>
      </c>
      <c r="K307" s="40">
        <f t="shared" si="167"/>
        <v>3.9918901890786445</v>
      </c>
      <c r="L307" s="40">
        <f t="shared" si="151"/>
        <v>2.0081098109213555</v>
      </c>
      <c r="M307" s="10">
        <f t="shared" si="168"/>
        <v>7.084494729235713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15.425121037335275</v>
      </c>
      <c r="Q307" s="42">
        <f t="shared" si="170"/>
        <v>0.35474602654390913</v>
      </c>
      <c r="R307" s="4">
        <f t="shared" si="171"/>
        <v>454215.15350844566</v>
      </c>
      <c r="S307">
        <f t="shared" si="152"/>
        <v>4.5421515350844565E-4</v>
      </c>
      <c r="T307" s="41">
        <f t="shared" si="153"/>
        <v>3.7063538176019552E-4</v>
      </c>
      <c r="U307" s="42">
        <f t="shared" si="172"/>
        <v>0.80653167947880666</v>
      </c>
      <c r="V307" s="42">
        <f t="shared" si="173"/>
        <v>1.189726478276768</v>
      </c>
      <c r="W307" s="42">
        <f t="shared" si="174"/>
        <v>1.1719250872079856</v>
      </c>
      <c r="X307" s="42">
        <f t="shared" si="175"/>
        <v>1.7801391068782424E-2</v>
      </c>
      <c r="Y307" s="42">
        <f t="shared" si="149"/>
        <v>8.2705147976974581E-3</v>
      </c>
      <c r="Z307" s="10">
        <f t="shared" si="176"/>
        <v>22.314423297688716</v>
      </c>
      <c r="AA307">
        <f t="shared" si="154"/>
        <v>7087439.6774380645</v>
      </c>
      <c r="AB307" s="10">
        <f t="shared" si="155"/>
        <v>7.0874396774380646</v>
      </c>
      <c r="AC307" s="10">
        <f t="shared" si="156"/>
        <v>6.9864396774380646</v>
      </c>
      <c r="AD307" s="3">
        <f t="shared" si="157"/>
        <v>1013.2617371193712</v>
      </c>
      <c r="AI307" s="94">
        <f t="shared" si="158"/>
        <v>1.1719250872079856</v>
      </c>
    </row>
    <row r="308" spans="2:35">
      <c r="B308" s="39">
        <f t="shared" si="159"/>
        <v>280</v>
      </c>
      <c r="C308" s="42">
        <f t="shared" si="160"/>
        <v>5.2709832134286918</v>
      </c>
      <c r="D308" s="10">
        <f t="shared" si="161"/>
        <v>10.429016786571237</v>
      </c>
      <c r="E308" s="40">
        <f t="shared" si="162"/>
        <v>26.741966426857527</v>
      </c>
      <c r="F308" s="40">
        <f t="shared" si="163"/>
        <v>47.6</v>
      </c>
      <c r="G308" s="3">
        <f t="shared" si="164"/>
        <v>372.29016786571037</v>
      </c>
      <c r="H308" s="3">
        <f t="shared" si="165"/>
        <v>147.82900988183601</v>
      </c>
      <c r="I308">
        <f t="shared" si="150"/>
        <v>1.4782900988183603E-4</v>
      </c>
      <c r="J308" s="4">
        <f t="shared" si="166"/>
        <v>591.69758863551351</v>
      </c>
      <c r="K308" s="40">
        <f t="shared" si="167"/>
        <v>4.0025810164626989</v>
      </c>
      <c r="L308" s="40">
        <f t="shared" si="151"/>
        <v>1.9974189835373011</v>
      </c>
      <c r="M308" s="10">
        <f t="shared" si="168"/>
        <v>7.0874396774380646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15.427166193998982</v>
      </c>
      <c r="Q308" s="42">
        <f t="shared" si="170"/>
        <v>0.35596627268705899</v>
      </c>
      <c r="R308" s="4">
        <f t="shared" si="171"/>
        <v>453397.22187062952</v>
      </c>
      <c r="S308">
        <f t="shared" si="152"/>
        <v>4.5339722187062953E-4</v>
      </c>
      <c r="T308" s="41">
        <f t="shared" si="153"/>
        <v>3.7145331339801164E-4</v>
      </c>
      <c r="U308" s="42">
        <f t="shared" si="172"/>
        <v>0.80507931098680197</v>
      </c>
      <c r="V308" s="42">
        <f t="shared" si="173"/>
        <v>1.1902258410386368</v>
      </c>
      <c r="W308" s="42">
        <f t="shared" si="174"/>
        <v>1.1724192894394867</v>
      </c>
      <c r="X308" s="42">
        <f t="shared" si="175"/>
        <v>1.7806551599150122E-2</v>
      </c>
      <c r="Y308" s="42">
        <f t="shared" si="149"/>
        <v>8.2922431736091196E-3</v>
      </c>
      <c r="Z308" s="10">
        <f t="shared" si="176"/>
        <v>22.323783028754395</v>
      </c>
      <c r="AA308">
        <f t="shared" si="154"/>
        <v>7090370.1227206988</v>
      </c>
      <c r="AB308" s="10">
        <f t="shared" si="155"/>
        <v>7.0903701227206986</v>
      </c>
      <c r="AC308" s="10">
        <f t="shared" si="156"/>
        <v>6.9893701227206986</v>
      </c>
      <c r="AD308" s="3">
        <f t="shared" si="157"/>
        <v>1013.6867473126467</v>
      </c>
      <c r="AI308" s="94">
        <f t="shared" si="158"/>
        <v>1.1724192894394867</v>
      </c>
    </row>
    <row r="309" spans="2:35">
      <c r="B309" s="39">
        <f t="shared" si="159"/>
        <v>281</v>
      </c>
      <c r="C309" s="42">
        <f t="shared" si="160"/>
        <v>5.2898081534766517</v>
      </c>
      <c r="D309" s="10">
        <f t="shared" si="161"/>
        <v>10.410191846523277</v>
      </c>
      <c r="E309" s="40">
        <f t="shared" si="162"/>
        <v>26.779616306953447</v>
      </c>
      <c r="F309" s="40">
        <f t="shared" si="163"/>
        <v>47.6</v>
      </c>
      <c r="G309" s="3">
        <f t="shared" si="164"/>
        <v>372.10191846523077</v>
      </c>
      <c r="H309" s="3">
        <f t="shared" si="165"/>
        <v>147.82900988183601</v>
      </c>
      <c r="I309">
        <f t="shared" si="150"/>
        <v>1.4782900988183603E-4</v>
      </c>
      <c r="J309" s="4">
        <f t="shared" si="166"/>
        <v>593.28022968746973</v>
      </c>
      <c r="K309" s="40">
        <f t="shared" si="167"/>
        <v>4.0132869060118557</v>
      </c>
      <c r="L309" s="40">
        <f t="shared" si="151"/>
        <v>1.9867130939881443</v>
      </c>
      <c r="M309" s="10">
        <f t="shared" si="168"/>
        <v>7.0903701227206986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15.429200704563183</v>
      </c>
      <c r="Q309" s="42">
        <f t="shared" si="170"/>
        <v>0.35718635792727443</v>
      </c>
      <c r="R309" s="4">
        <f t="shared" si="171"/>
        <v>452579.05672553316</v>
      </c>
      <c r="S309">
        <f t="shared" si="152"/>
        <v>4.5257905672553317E-4</v>
      </c>
      <c r="T309" s="41">
        <f t="shared" si="153"/>
        <v>3.72271478543108E-4</v>
      </c>
      <c r="U309" s="42">
        <f t="shared" si="172"/>
        <v>0.80362652786526023</v>
      </c>
      <c r="V309" s="42">
        <f t="shared" si="173"/>
        <v>1.1907226426943778</v>
      </c>
      <c r="W309" s="42">
        <f t="shared" si="174"/>
        <v>1.1729110578844504</v>
      </c>
      <c r="X309" s="42">
        <f t="shared" si="175"/>
        <v>1.7811584809927394E-2</v>
      </c>
      <c r="Y309" s="42">
        <f t="shared" si="149"/>
        <v>8.3139748253405581E-3</v>
      </c>
      <c r="Z309" s="10">
        <f t="shared" si="176"/>
        <v>22.333096421669122</v>
      </c>
      <c r="AA309">
        <f t="shared" si="154"/>
        <v>7093286.0599565832</v>
      </c>
      <c r="AB309" s="10">
        <f t="shared" si="155"/>
        <v>7.0932860599565828</v>
      </c>
      <c r="AC309" s="10">
        <f t="shared" si="156"/>
        <v>6.9922860599565828</v>
      </c>
      <c r="AD309" s="3">
        <f t="shared" si="157"/>
        <v>1014.1096533657119</v>
      </c>
      <c r="AI309" s="94">
        <f t="shared" si="158"/>
        <v>1.1729110578844504</v>
      </c>
    </row>
    <row r="310" spans="2:35">
      <c r="B310" s="39">
        <f t="shared" si="159"/>
        <v>282</v>
      </c>
      <c r="C310" s="42">
        <f t="shared" si="160"/>
        <v>5.3086330935246115</v>
      </c>
      <c r="D310" s="10">
        <f t="shared" si="161"/>
        <v>10.391366906475318</v>
      </c>
      <c r="E310" s="40">
        <f t="shared" si="162"/>
        <v>26.817266187049366</v>
      </c>
      <c r="F310" s="40">
        <f t="shared" si="163"/>
        <v>47.6</v>
      </c>
      <c r="G310" s="3">
        <f t="shared" si="164"/>
        <v>371.91366906475116</v>
      </c>
      <c r="H310" s="3">
        <f t="shared" si="165"/>
        <v>147.82900988183601</v>
      </c>
      <c r="I310">
        <f t="shared" si="150"/>
        <v>1.4782900988183603E-4</v>
      </c>
      <c r="J310" s="4">
        <f t="shared" si="166"/>
        <v>594.86509736437984</v>
      </c>
      <c r="K310" s="40">
        <f t="shared" si="167"/>
        <v>4.024007857726116</v>
      </c>
      <c r="L310" s="40">
        <f t="shared" si="151"/>
        <v>1.975992142273884</v>
      </c>
      <c r="M310" s="10">
        <f t="shared" si="168"/>
        <v>7.0932860599565828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15.431224574371495</v>
      </c>
      <c r="Q310" s="42">
        <f t="shared" si="170"/>
        <v>0.35840628314819467</v>
      </c>
      <c r="R310" s="4">
        <f t="shared" si="171"/>
        <v>451760.65933063894</v>
      </c>
      <c r="S310">
        <f t="shared" si="152"/>
        <v>4.5176065933063897E-4</v>
      </c>
      <c r="T310" s="41">
        <f t="shared" si="153"/>
        <v>3.730898759380022E-4</v>
      </c>
      <c r="U310" s="42">
        <f t="shared" si="172"/>
        <v>0.80217333234704236</v>
      </c>
      <c r="V310" s="42">
        <f t="shared" si="173"/>
        <v>1.1912168822296121</v>
      </c>
      <c r="W310" s="42">
        <f t="shared" si="174"/>
        <v>1.1734003916824916</v>
      </c>
      <c r="X310" s="42">
        <f t="shared" si="175"/>
        <v>1.7816490547120534E-2</v>
      </c>
      <c r="Y310" s="42">
        <f t="shared" si="149"/>
        <v>8.3357096115072773E-3</v>
      </c>
      <c r="Z310" s="10">
        <f t="shared" si="176"/>
        <v>22.342363460145069</v>
      </c>
      <c r="AA310">
        <f t="shared" si="154"/>
        <v>7096187.4840461491</v>
      </c>
      <c r="AB310" s="10">
        <f t="shared" si="155"/>
        <v>7.0961874840461494</v>
      </c>
      <c r="AC310" s="10">
        <f t="shared" si="156"/>
        <v>6.9951874840461494</v>
      </c>
      <c r="AD310" s="3">
        <f t="shared" si="157"/>
        <v>1014.5304545389629</v>
      </c>
      <c r="AI310" s="94">
        <f t="shared" si="158"/>
        <v>1.1734003916824916</v>
      </c>
    </row>
    <row r="311" spans="2:35">
      <c r="B311" s="39">
        <f t="shared" si="159"/>
        <v>283</v>
      </c>
      <c r="C311" s="42">
        <f t="shared" si="160"/>
        <v>5.3274580335725714</v>
      </c>
      <c r="D311" s="10">
        <f t="shared" si="161"/>
        <v>10.372541966427358</v>
      </c>
      <c r="E311" s="40">
        <f t="shared" si="162"/>
        <v>26.854916067145286</v>
      </c>
      <c r="F311" s="40">
        <f t="shared" si="163"/>
        <v>47.6</v>
      </c>
      <c r="G311" s="3">
        <f t="shared" si="164"/>
        <v>371.72541966427156</v>
      </c>
      <c r="H311" s="3">
        <f t="shared" si="165"/>
        <v>147.82900988183601</v>
      </c>
      <c r="I311">
        <f t="shared" si="150"/>
        <v>1.4782900988183603E-4</v>
      </c>
      <c r="J311" s="4">
        <f t="shared" si="166"/>
        <v>596.45219166624338</v>
      </c>
      <c r="K311" s="40">
        <f t="shared" si="167"/>
        <v>4.0347438716054773</v>
      </c>
      <c r="L311" s="40">
        <f t="shared" si="151"/>
        <v>1.9652561283945227</v>
      </c>
      <c r="M311" s="10">
        <f t="shared" si="168"/>
        <v>7.0961874840461494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15.433237808736303</v>
      </c>
      <c r="Q311" s="42">
        <f t="shared" si="170"/>
        <v>0.3596260492323603</v>
      </c>
      <c r="R311" s="4">
        <f t="shared" si="171"/>
        <v>450942.03094342956</v>
      </c>
      <c r="S311">
        <f t="shared" si="152"/>
        <v>4.5094203094342959E-4</v>
      </c>
      <c r="T311" s="41">
        <f t="shared" si="153"/>
        <v>3.7390850432521158E-4</v>
      </c>
      <c r="U311" s="42">
        <f t="shared" si="172"/>
        <v>0.80071972666501012</v>
      </c>
      <c r="V311" s="42">
        <f t="shared" si="173"/>
        <v>1.1917085586344687</v>
      </c>
      <c r="W311" s="42">
        <f t="shared" si="174"/>
        <v>1.173887289977833</v>
      </c>
      <c r="X311" s="42">
        <f t="shared" si="175"/>
        <v>1.7821268656635691E-2</v>
      </c>
      <c r="Y311" s="42">
        <f t="shared" si="149"/>
        <v>8.3574473905914451E-3</v>
      </c>
      <c r="Z311" s="10">
        <f t="shared" si="176"/>
        <v>22.351584127978139</v>
      </c>
      <c r="AA311">
        <f t="shared" si="154"/>
        <v>7099074.3899160447</v>
      </c>
      <c r="AB311" s="10">
        <f t="shared" si="155"/>
        <v>7.0990743899160442</v>
      </c>
      <c r="AC311" s="10">
        <f t="shared" si="156"/>
        <v>6.9980743899160442</v>
      </c>
      <c r="AD311" s="3">
        <f t="shared" si="157"/>
        <v>1014.9491500965983</v>
      </c>
      <c r="AI311" s="94">
        <f t="shared" si="158"/>
        <v>1.173887289977833</v>
      </c>
    </row>
    <row r="312" spans="2:35">
      <c r="B312" s="39">
        <f t="shared" si="159"/>
        <v>284</v>
      </c>
      <c r="C312" s="42">
        <f t="shared" si="160"/>
        <v>5.3462829736205313</v>
      </c>
      <c r="D312" s="10">
        <f t="shared" si="161"/>
        <v>10.353717026379398</v>
      </c>
      <c r="E312" s="40">
        <f t="shared" si="162"/>
        <v>26.892565947241206</v>
      </c>
      <c r="F312" s="40">
        <f t="shared" si="163"/>
        <v>47.6</v>
      </c>
      <c r="G312" s="3">
        <f t="shared" si="164"/>
        <v>371.53717026379195</v>
      </c>
      <c r="H312" s="3">
        <f t="shared" si="165"/>
        <v>147.82900988183601</v>
      </c>
      <c r="I312">
        <f t="shared" si="150"/>
        <v>1.4782900988183603E-4</v>
      </c>
      <c r="J312" s="4">
        <f t="shared" si="166"/>
        <v>598.04151259306104</v>
      </c>
      <c r="K312" s="40">
        <f t="shared" si="167"/>
        <v>4.0454949476499422</v>
      </c>
      <c r="L312" s="40">
        <f t="shared" si="151"/>
        <v>1.9545050523500578</v>
      </c>
      <c r="M312" s="10">
        <f t="shared" si="168"/>
        <v>7.0990743899160442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15.435240412937956</v>
      </c>
      <c r="Q312" s="42">
        <f t="shared" si="170"/>
        <v>0.36084565706122057</v>
      </c>
      <c r="R312" s="4">
        <f t="shared" si="171"/>
        <v>450123.17282138712</v>
      </c>
      <c r="S312">
        <f t="shared" si="152"/>
        <v>4.5012317282138711E-4</v>
      </c>
      <c r="T312" s="41">
        <f t="shared" si="153"/>
        <v>3.7472736244725406E-4</v>
      </c>
      <c r="U312" s="42">
        <f t="shared" si="172"/>
        <v>0.79926571305202421</v>
      </c>
      <c r="V312" s="42">
        <f t="shared" si="173"/>
        <v>1.1921976709059829</v>
      </c>
      <c r="W312" s="42">
        <f t="shared" si="174"/>
        <v>1.1743717519190982</v>
      </c>
      <c r="X312" s="42">
        <f t="shared" si="175"/>
        <v>1.7825918986884792E-2</v>
      </c>
      <c r="Y312" s="42">
        <f t="shared" si="149"/>
        <v>8.379188020944478E-3</v>
      </c>
      <c r="Z312" s="10">
        <f t="shared" si="176"/>
        <v>22.36075840905244</v>
      </c>
      <c r="AA312">
        <f t="shared" si="154"/>
        <v>7101946.7725205328</v>
      </c>
      <c r="AB312" s="10">
        <f t="shared" si="155"/>
        <v>7.1019467725205327</v>
      </c>
      <c r="AC312" s="10">
        <f t="shared" si="156"/>
        <v>7.0009467725205328</v>
      </c>
      <c r="AD312" s="3">
        <f t="shared" si="157"/>
        <v>1015.3657393068213</v>
      </c>
      <c r="AI312" s="94">
        <f t="shared" si="158"/>
        <v>1.1743717519190982</v>
      </c>
    </row>
    <row r="313" spans="2:35">
      <c r="B313" s="39">
        <f t="shared" si="159"/>
        <v>285</v>
      </c>
      <c r="C313" s="42">
        <f t="shared" si="160"/>
        <v>5.3651079136684912</v>
      </c>
      <c r="D313" s="10">
        <f t="shared" si="161"/>
        <v>10.334892086331438</v>
      </c>
      <c r="E313" s="40">
        <f t="shared" si="162"/>
        <v>26.930215827337125</v>
      </c>
      <c r="F313" s="40">
        <f t="shared" si="163"/>
        <v>47.6</v>
      </c>
      <c r="G313" s="3">
        <f t="shared" si="164"/>
        <v>371.34892086331234</v>
      </c>
      <c r="H313" s="3">
        <f t="shared" si="165"/>
        <v>147.82900988183601</v>
      </c>
      <c r="I313">
        <f t="shared" si="150"/>
        <v>1.4782900988183603E-4</v>
      </c>
      <c r="J313" s="4">
        <f t="shared" si="166"/>
        <v>599.63306014483237</v>
      </c>
      <c r="K313" s="40">
        <f t="shared" si="167"/>
        <v>4.0562610858595098</v>
      </c>
      <c r="L313" s="40">
        <f t="shared" si="151"/>
        <v>1.9437389141404902</v>
      </c>
      <c r="M313" s="10">
        <f t="shared" si="168"/>
        <v>7.1019467725205327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15.437232392225846</v>
      </c>
      <c r="Q313" s="42">
        <f t="shared" si="170"/>
        <v>0.36206510751513998</v>
      </c>
      <c r="R313" s="4">
        <f t="shared" si="171"/>
        <v>449304.08622199425</v>
      </c>
      <c r="S313">
        <f t="shared" si="152"/>
        <v>4.4930408622199426E-4</v>
      </c>
      <c r="T313" s="41">
        <f t="shared" si="153"/>
        <v>3.7554644904664691E-4</v>
      </c>
      <c r="U313" s="42">
        <f t="shared" si="172"/>
        <v>0.79781129374094628</v>
      </c>
      <c r="V313" s="42">
        <f t="shared" si="173"/>
        <v>1.192684218045353</v>
      </c>
      <c r="W313" s="42">
        <f t="shared" si="174"/>
        <v>1.174853776659543</v>
      </c>
      <c r="X313" s="42">
        <f t="shared" si="175"/>
        <v>1.7830441385809914E-2</v>
      </c>
      <c r="Y313" s="42">
        <f t="shared" si="149"/>
        <v>8.4009313607859883E-3</v>
      </c>
      <c r="Z313" s="10">
        <f t="shared" si="176"/>
        <v>22.369886287335131</v>
      </c>
      <c r="AA313">
        <f t="shared" si="154"/>
        <v>7104804.6268398799</v>
      </c>
      <c r="AB313" s="10">
        <f t="shared" si="155"/>
        <v>7.1048046268398801</v>
      </c>
      <c r="AC313" s="10">
        <f t="shared" si="156"/>
        <v>7.0038046268398801</v>
      </c>
      <c r="AD313" s="3">
        <f t="shared" si="157"/>
        <v>1015.780221441607</v>
      </c>
      <c r="AI313" s="94">
        <f t="shared" si="158"/>
        <v>1.174853776659543</v>
      </c>
    </row>
    <row r="314" spans="2:35">
      <c r="B314" s="39">
        <f t="shared" si="159"/>
        <v>286</v>
      </c>
      <c r="C314" s="42">
        <f t="shared" si="160"/>
        <v>5.383932853716451</v>
      </c>
      <c r="D314" s="10">
        <f t="shared" si="161"/>
        <v>10.316067146283478</v>
      </c>
      <c r="E314" s="40">
        <f t="shared" si="162"/>
        <v>26.967865707433045</v>
      </c>
      <c r="F314" s="40">
        <f t="shared" si="163"/>
        <v>47.6</v>
      </c>
      <c r="G314" s="3">
        <f t="shared" si="164"/>
        <v>371.16067146283274</v>
      </c>
      <c r="H314" s="3">
        <f t="shared" si="165"/>
        <v>147.82900988183601</v>
      </c>
      <c r="I314">
        <f t="shared" si="150"/>
        <v>1.4782900988183603E-4</v>
      </c>
      <c r="J314" s="4">
        <f t="shared" si="166"/>
        <v>601.22683432155759</v>
      </c>
      <c r="K314" s="40">
        <f t="shared" si="167"/>
        <v>4.0670422862341802</v>
      </c>
      <c r="L314" s="40">
        <f t="shared" si="151"/>
        <v>1.9329577137658198</v>
      </c>
      <c r="M314" s="10">
        <f t="shared" si="168"/>
        <v>7.1048046268398801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15.439213751817356</v>
      </c>
      <c r="Q314" s="42">
        <f t="shared" si="170"/>
        <v>0.36328440147340541</v>
      </c>
      <c r="R314" s="4">
        <f t="shared" si="171"/>
        <v>448484.77240273327</v>
      </c>
      <c r="S314">
        <f t="shared" si="152"/>
        <v>4.4848477240273327E-4</v>
      </c>
      <c r="T314" s="41">
        <f t="shared" si="153"/>
        <v>3.763657628659079E-4</v>
      </c>
      <c r="U314" s="42">
        <f t="shared" si="172"/>
        <v>0.79635647096463735</v>
      </c>
      <c r="V314" s="42">
        <f t="shared" si="173"/>
        <v>1.1931681990605219</v>
      </c>
      <c r="W314" s="42">
        <f t="shared" si="174"/>
        <v>1.1753333633567891</v>
      </c>
      <c r="X314" s="42">
        <f t="shared" si="175"/>
        <v>1.7834835703732788E-2</v>
      </c>
      <c r="Y314" s="42">
        <f t="shared" si="149"/>
        <v>8.4226772682062055E-3</v>
      </c>
      <c r="Z314" s="10">
        <f t="shared" si="176"/>
        <v>22.378967746880441</v>
      </c>
      <c r="AA314">
        <f t="shared" si="154"/>
        <v>7107647.9478816111</v>
      </c>
      <c r="AB314" s="10">
        <f t="shared" si="155"/>
        <v>7.1076479478816115</v>
      </c>
      <c r="AC314" s="10">
        <f t="shared" si="156"/>
        <v>7.0066479478816115</v>
      </c>
      <c r="AD314" s="3">
        <f t="shared" si="157"/>
        <v>1016.1925957768834</v>
      </c>
      <c r="AI314" s="94">
        <f t="shared" si="158"/>
        <v>1.1753333633567891</v>
      </c>
    </row>
    <row r="315" spans="2:35">
      <c r="B315" s="39">
        <f t="shared" si="159"/>
        <v>287</v>
      </c>
      <c r="C315" s="42">
        <f t="shared" si="160"/>
        <v>5.4027577937644109</v>
      </c>
      <c r="D315" s="10">
        <f t="shared" si="161"/>
        <v>10.297242206235518</v>
      </c>
      <c r="E315" s="40">
        <f t="shared" si="162"/>
        <v>27.005515587528965</v>
      </c>
      <c r="F315" s="40">
        <f t="shared" si="163"/>
        <v>47.6</v>
      </c>
      <c r="G315" s="3">
        <f t="shared" si="164"/>
        <v>370.97242206235313</v>
      </c>
      <c r="H315" s="3">
        <f t="shared" si="165"/>
        <v>147.82900988183601</v>
      </c>
      <c r="I315">
        <f t="shared" si="150"/>
        <v>1.4782900988183603E-4</v>
      </c>
      <c r="J315" s="4">
        <f t="shared" si="166"/>
        <v>602.82283512323647</v>
      </c>
      <c r="K315" s="40">
        <f t="shared" si="167"/>
        <v>4.0778385487739524</v>
      </c>
      <c r="L315" s="40">
        <f t="shared" si="151"/>
        <v>1.9221614512260476</v>
      </c>
      <c r="M315" s="10">
        <f t="shared" si="168"/>
        <v>7.1076479478816115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15.441184496898821</v>
      </c>
      <c r="Q315" s="42">
        <f t="shared" si="170"/>
        <v>0.36450353981423284</v>
      </c>
      <c r="R315" s="4">
        <f t="shared" si="171"/>
        <v>447665.23262108682</v>
      </c>
      <c r="S315">
        <f t="shared" si="152"/>
        <v>4.4766523262108681E-4</v>
      </c>
      <c r="T315" s="41">
        <f t="shared" si="153"/>
        <v>3.7718530264755436E-4</v>
      </c>
      <c r="U315" s="42">
        <f t="shared" si="172"/>
        <v>0.79490124695595898</v>
      </c>
      <c r="V315" s="42">
        <f t="shared" si="173"/>
        <v>1.1936496129641092</v>
      </c>
      <c r="W315" s="42">
        <f t="shared" si="174"/>
        <v>1.175810511173031</v>
      </c>
      <c r="X315" s="42">
        <f t="shared" si="175"/>
        <v>1.7839101791078171E-2</v>
      </c>
      <c r="Y315" s="42">
        <f t="shared" si="149"/>
        <v>8.4444256011656314E-3</v>
      </c>
      <c r="Z315" s="10">
        <f t="shared" si="176"/>
        <v>22.388002771826415</v>
      </c>
      <c r="AA315">
        <f t="shared" si="154"/>
        <v>7110476.7306794934</v>
      </c>
      <c r="AB315" s="10">
        <f t="shared" si="155"/>
        <v>7.1104767306794932</v>
      </c>
      <c r="AC315" s="10">
        <f t="shared" si="156"/>
        <v>7.0094767306794932</v>
      </c>
      <c r="AD315" s="3">
        <f t="shared" si="157"/>
        <v>1016.6028615923848</v>
      </c>
      <c r="AI315" s="94">
        <f t="shared" si="158"/>
        <v>1.175810511173031</v>
      </c>
    </row>
    <row r="316" spans="2:35">
      <c r="B316" s="39">
        <f t="shared" si="159"/>
        <v>288</v>
      </c>
      <c r="C316" s="42">
        <f t="shared" si="160"/>
        <v>5.4215827338123708</v>
      </c>
      <c r="D316" s="10">
        <f t="shared" si="161"/>
        <v>10.278417266187558</v>
      </c>
      <c r="E316" s="40">
        <f t="shared" si="162"/>
        <v>27.043165467624885</v>
      </c>
      <c r="F316" s="40">
        <f t="shared" si="163"/>
        <v>47.6</v>
      </c>
      <c r="G316" s="3">
        <f t="shared" si="164"/>
        <v>370.78417266187353</v>
      </c>
      <c r="H316" s="3">
        <f t="shared" si="165"/>
        <v>147.82900988183601</v>
      </c>
      <c r="I316">
        <f t="shared" si="150"/>
        <v>1.4782900988183603E-4</v>
      </c>
      <c r="J316" s="4">
        <f t="shared" si="166"/>
        <v>604.42106254986925</v>
      </c>
      <c r="K316" s="40">
        <f t="shared" si="167"/>
        <v>4.0886498734788281</v>
      </c>
      <c r="L316" s="40">
        <f t="shared" si="151"/>
        <v>1.9113501265211719</v>
      </c>
      <c r="M316" s="10">
        <f t="shared" si="168"/>
        <v>7.1104767306794932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15.443144632624902</v>
      </c>
      <c r="Q316" s="42">
        <f t="shared" si="170"/>
        <v>0.36572252341477429</v>
      </c>
      <c r="R316" s="4">
        <f t="shared" si="171"/>
        <v>446845.46813453711</v>
      </c>
      <c r="S316">
        <f t="shared" si="152"/>
        <v>4.4684546813453712E-4</v>
      </c>
      <c r="T316" s="41">
        <f t="shared" si="153"/>
        <v>3.7800506713410405E-4</v>
      </c>
      <c r="U316" s="42">
        <f t="shared" si="172"/>
        <v>0.79344562394777218</v>
      </c>
      <c r="V316" s="42">
        <f t="shared" si="173"/>
        <v>1.1941284587751899</v>
      </c>
      <c r="W316" s="42">
        <f t="shared" si="174"/>
        <v>1.1762852192748676</v>
      </c>
      <c r="X316" s="42">
        <f t="shared" si="175"/>
        <v>1.7843239500322294E-2</v>
      </c>
      <c r="Y316" s="42">
        <f t="shared" si="149"/>
        <v>8.4661762174970574E-3</v>
      </c>
      <c r="Z316" s="10">
        <f t="shared" si="176"/>
        <v>22.396991346397826</v>
      </c>
      <c r="AA316">
        <f t="shared" si="154"/>
        <v>7113290.9702944523</v>
      </c>
      <c r="AB316" s="10">
        <f t="shared" si="155"/>
        <v>7.113290970294452</v>
      </c>
      <c r="AC316" s="10">
        <f t="shared" si="156"/>
        <v>7.012290970294452</v>
      </c>
      <c r="AD316" s="3">
        <f t="shared" si="157"/>
        <v>1017.0110181717843</v>
      </c>
      <c r="AI316" s="94">
        <f t="shared" si="158"/>
        <v>1.1762852192748676</v>
      </c>
    </row>
    <row r="317" spans="2:35">
      <c r="B317" s="39">
        <f t="shared" si="159"/>
        <v>289</v>
      </c>
      <c r="C317" s="42">
        <f t="shared" si="160"/>
        <v>5.4404076738603306</v>
      </c>
      <c r="D317" s="10">
        <f t="shared" si="161"/>
        <v>10.259592326139598</v>
      </c>
      <c r="E317" s="40">
        <f t="shared" si="162"/>
        <v>27.080815347720804</v>
      </c>
      <c r="F317" s="40">
        <f t="shared" si="163"/>
        <v>47.6</v>
      </c>
      <c r="G317" s="3">
        <f t="shared" si="164"/>
        <v>370.59592326139392</v>
      </c>
      <c r="H317" s="3">
        <f t="shared" si="165"/>
        <v>147.82900988183601</v>
      </c>
      <c r="I317">
        <f t="shared" si="150"/>
        <v>1.4782900988183603E-4</v>
      </c>
      <c r="J317" s="4">
        <f t="shared" si="166"/>
        <v>606.02151660145569</v>
      </c>
      <c r="K317" s="40">
        <f t="shared" si="167"/>
        <v>4.0994762603488049</v>
      </c>
      <c r="L317" s="40">
        <f t="shared" si="151"/>
        <v>1.9005237396511951</v>
      </c>
      <c r="M317" s="10">
        <f t="shared" si="168"/>
        <v>7.113290970294452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15.445094164119322</v>
      </c>
      <c r="Q317" s="42">
        <f t="shared" si="170"/>
        <v>0.36694135315112464</v>
      </c>
      <c r="R317" s="4">
        <f t="shared" si="171"/>
        <v>446025.48020056676</v>
      </c>
      <c r="S317">
        <f t="shared" si="152"/>
        <v>4.4602548020056677E-4</v>
      </c>
      <c r="T317" s="41">
        <f t="shared" si="153"/>
        <v>3.788250550680744E-4</v>
      </c>
      <c r="U317" s="42">
        <f t="shared" si="172"/>
        <v>0.7919896041729384</v>
      </c>
      <c r="V317" s="42">
        <f t="shared" si="173"/>
        <v>1.1946047355175931</v>
      </c>
      <c r="W317" s="42">
        <f t="shared" si="174"/>
        <v>1.1767574868334549</v>
      </c>
      <c r="X317" s="42">
        <f t="shared" si="175"/>
        <v>1.7847248684138117E-2</v>
      </c>
      <c r="Y317" s="42">
        <f t="shared" si="149"/>
        <v>8.4879289749053254E-3</v>
      </c>
      <c r="Z317" s="10">
        <f t="shared" si="176"/>
        <v>22.405933454903227</v>
      </c>
      <c r="AA317">
        <f t="shared" si="154"/>
        <v>7116090.66181364</v>
      </c>
      <c r="AB317" s="10">
        <f t="shared" si="155"/>
        <v>7.1160906618136401</v>
      </c>
      <c r="AC317" s="10">
        <f t="shared" si="156"/>
        <v>7.0150906618136402</v>
      </c>
      <c r="AD317" s="3">
        <f t="shared" si="157"/>
        <v>1017.4170648025583</v>
      </c>
      <c r="AI317" s="94">
        <f t="shared" si="158"/>
        <v>1.1767574868334549</v>
      </c>
    </row>
    <row r="318" spans="2:35">
      <c r="B318" s="39">
        <f t="shared" si="159"/>
        <v>290</v>
      </c>
      <c r="C318" s="42">
        <f t="shared" si="160"/>
        <v>5.4592326139082905</v>
      </c>
      <c r="D318" s="10">
        <f t="shared" si="161"/>
        <v>10.240767386091639</v>
      </c>
      <c r="E318" s="40">
        <f t="shared" si="162"/>
        <v>27.118465227816724</v>
      </c>
      <c r="F318" s="40">
        <f t="shared" si="163"/>
        <v>47.6</v>
      </c>
      <c r="G318" s="3">
        <f t="shared" si="164"/>
        <v>370.40767386091431</v>
      </c>
      <c r="H318" s="3">
        <f t="shared" si="165"/>
        <v>147.82900988183601</v>
      </c>
      <c r="I318">
        <f t="shared" si="150"/>
        <v>1.4782900988183603E-4</v>
      </c>
      <c r="J318" s="4">
        <f t="shared" si="166"/>
        <v>607.62419727799602</v>
      </c>
      <c r="K318" s="40">
        <f t="shared" si="167"/>
        <v>4.1103177093838861</v>
      </c>
      <c r="L318" s="40">
        <f t="shared" si="151"/>
        <v>1.8896822906161139</v>
      </c>
      <c r="M318" s="10">
        <f t="shared" si="168"/>
        <v>7.1160906618136401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15.447033096474275</v>
      </c>
      <c r="Q318" s="42">
        <f t="shared" si="170"/>
        <v>0.36816002989832836</v>
      </c>
      <c r="R318" s="4">
        <f t="shared" si="171"/>
        <v>445205.27007665811</v>
      </c>
      <c r="S318">
        <f t="shared" si="152"/>
        <v>4.4520527007665809E-4</v>
      </c>
      <c r="T318" s="41">
        <f t="shared" si="153"/>
        <v>3.7964526519198308E-4</v>
      </c>
      <c r="U318" s="42">
        <f t="shared" si="172"/>
        <v>0.79053318986431875</v>
      </c>
      <c r="V318" s="42">
        <f t="shared" si="173"/>
        <v>1.195078442221388</v>
      </c>
      <c r="W318" s="42">
        <f t="shared" si="174"/>
        <v>1.1772273130243507</v>
      </c>
      <c r="X318" s="42">
        <f t="shared" si="175"/>
        <v>1.7851129197037352E-2</v>
      </c>
      <c r="Y318" s="42">
        <f t="shared" si="149"/>
        <v>8.5096837309690844E-3</v>
      </c>
      <c r="Z318" s="10">
        <f t="shared" si="176"/>
        <v>22.414829081737174</v>
      </c>
      <c r="AA318">
        <f t="shared" si="154"/>
        <v>7118875.8003511345</v>
      </c>
      <c r="AB318" s="10">
        <f t="shared" si="155"/>
        <v>7.1188758003511348</v>
      </c>
      <c r="AC318" s="10">
        <f t="shared" si="156"/>
        <v>7.0178758003511348</v>
      </c>
      <c r="AD318" s="3">
        <f t="shared" si="157"/>
        <v>1017.8210007760891</v>
      </c>
      <c r="AI318" s="94">
        <f t="shared" si="158"/>
        <v>1.1772273130243507</v>
      </c>
    </row>
    <row r="319" spans="2:35">
      <c r="B319" s="39">
        <f t="shared" si="159"/>
        <v>291</v>
      </c>
      <c r="C319" s="42">
        <f t="shared" si="160"/>
        <v>5.4780575539562504</v>
      </c>
      <c r="D319" s="10">
        <f t="shared" si="161"/>
        <v>10.221942446043679</v>
      </c>
      <c r="E319" s="40">
        <f t="shared" si="162"/>
        <v>27.156115107912644</v>
      </c>
      <c r="F319" s="40">
        <f t="shared" si="163"/>
        <v>47.6</v>
      </c>
      <c r="G319" s="3">
        <f t="shared" si="164"/>
        <v>370.21942446043471</v>
      </c>
      <c r="H319" s="3">
        <f t="shared" si="165"/>
        <v>147.82900988183601</v>
      </c>
      <c r="I319">
        <f t="shared" si="150"/>
        <v>1.4782900988183603E-4</v>
      </c>
      <c r="J319" s="4">
        <f t="shared" si="166"/>
        <v>609.22910457949047</v>
      </c>
      <c r="K319" s="40">
        <f t="shared" si="167"/>
        <v>4.1211742205840709</v>
      </c>
      <c r="L319" s="40">
        <f t="shared" si="151"/>
        <v>1.8788257794159291</v>
      </c>
      <c r="M319" s="10">
        <f t="shared" si="168"/>
        <v>7.1188758003511348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15.448961434751009</v>
      </c>
      <c r="Q319" s="42">
        <f t="shared" si="170"/>
        <v>0.36937855453038643</v>
      </c>
      <c r="R319" s="4">
        <f t="shared" si="171"/>
        <v>444384.83902029344</v>
      </c>
      <c r="S319">
        <f t="shared" si="152"/>
        <v>4.4438483902029343E-4</v>
      </c>
      <c r="T319" s="41">
        <f t="shared" si="153"/>
        <v>3.8046569624834774E-4</v>
      </c>
      <c r="U319" s="42">
        <f t="shared" si="172"/>
        <v>0.78907638325477425</v>
      </c>
      <c r="V319" s="42">
        <f t="shared" si="173"/>
        <v>1.195549577921931</v>
      </c>
      <c r="W319" s="42">
        <f t="shared" si="174"/>
        <v>1.1776946970276316</v>
      </c>
      <c r="X319" s="42">
        <f t="shared" si="175"/>
        <v>1.7854880894299319E-2</v>
      </c>
      <c r="Y319" s="42">
        <f t="shared" si="149"/>
        <v>8.531440343141251E-3</v>
      </c>
      <c r="Z319" s="10">
        <f t="shared" si="176"/>
        <v>22.423678211379091</v>
      </c>
      <c r="AA319">
        <f t="shared" si="154"/>
        <v>7121646.3810475888</v>
      </c>
      <c r="AB319" s="10">
        <f t="shared" si="155"/>
        <v>7.1216463810475892</v>
      </c>
      <c r="AC319" s="10">
        <f t="shared" si="156"/>
        <v>7.0206463810475892</v>
      </c>
      <c r="AD319" s="3">
        <f t="shared" si="157"/>
        <v>1018.2228253876126</v>
      </c>
      <c r="AI319" s="94">
        <f t="shared" si="158"/>
        <v>1.1776946970276316</v>
      </c>
    </row>
    <row r="320" spans="2:35">
      <c r="B320" s="39">
        <f t="shared" si="159"/>
        <v>292</v>
      </c>
      <c r="C320" s="42">
        <f t="shared" si="160"/>
        <v>5.4968824940042103</v>
      </c>
      <c r="D320" s="10">
        <f t="shared" si="161"/>
        <v>10.203117505995719</v>
      </c>
      <c r="E320" s="40">
        <f t="shared" si="162"/>
        <v>27.193764988008564</v>
      </c>
      <c r="F320" s="40">
        <f t="shared" si="163"/>
        <v>47.6</v>
      </c>
      <c r="G320" s="3">
        <f t="shared" si="164"/>
        <v>370.0311750599551</v>
      </c>
      <c r="H320" s="3">
        <f t="shared" si="165"/>
        <v>147.82900988183601</v>
      </c>
      <c r="I320">
        <f t="shared" si="150"/>
        <v>1.4782900988183603E-4</v>
      </c>
      <c r="J320" s="4">
        <f t="shared" si="166"/>
        <v>610.83623850593813</v>
      </c>
      <c r="K320" s="40">
        <f t="shared" si="167"/>
        <v>4.1320457939493549</v>
      </c>
      <c r="L320" s="40">
        <f t="shared" si="151"/>
        <v>1.8679542060506451</v>
      </c>
      <c r="M320" s="10">
        <f t="shared" si="168"/>
        <v>7.1216463810475892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15.450879183979659</v>
      </c>
      <c r="Q320" s="42">
        <f t="shared" si="170"/>
        <v>0.37059692792026305</v>
      </c>
      <c r="R320" s="4">
        <f t="shared" si="171"/>
        <v>443564.1882889556</v>
      </c>
      <c r="S320">
        <f t="shared" si="152"/>
        <v>4.4356418828895558E-4</v>
      </c>
      <c r="T320" s="41">
        <f t="shared" si="153"/>
        <v>3.8128634697968559E-4</v>
      </c>
      <c r="U320" s="42">
        <f t="shared" si="172"/>
        <v>0.7876191865771669</v>
      </c>
      <c r="V320" s="42">
        <f t="shared" si="173"/>
        <v>1.1960181416592748</v>
      </c>
      <c r="W320" s="42">
        <f t="shared" si="174"/>
        <v>1.1781596380278325</v>
      </c>
      <c r="X320" s="42">
        <f t="shared" si="175"/>
        <v>1.7858503631442257E-2</v>
      </c>
      <c r="Y320" s="42">
        <f t="shared" si="149"/>
        <v>8.5531986687488147E-3</v>
      </c>
      <c r="Z320" s="10">
        <f t="shared" si="176"/>
        <v>22.432480828390421</v>
      </c>
      <c r="AA320">
        <f t="shared" si="154"/>
        <v>7124402.3990693325</v>
      </c>
      <c r="AB320" s="10">
        <f t="shared" si="155"/>
        <v>7.1244023990693321</v>
      </c>
      <c r="AC320" s="10">
        <f t="shared" si="156"/>
        <v>7.0234023990693322</v>
      </c>
      <c r="AD320" s="3">
        <f t="shared" si="157"/>
        <v>1018.6225379360889</v>
      </c>
      <c r="AI320" s="94">
        <f t="shared" si="158"/>
        <v>1.1781596380278325</v>
      </c>
    </row>
    <row r="321" spans="2:35">
      <c r="B321" s="39">
        <f t="shared" si="159"/>
        <v>293</v>
      </c>
      <c r="C321" s="42">
        <f t="shared" si="160"/>
        <v>5.5157074340521701</v>
      </c>
      <c r="D321" s="10">
        <f t="shared" si="161"/>
        <v>10.184292565947759</v>
      </c>
      <c r="E321" s="40">
        <f t="shared" si="162"/>
        <v>27.231414868104483</v>
      </c>
      <c r="F321" s="40">
        <f t="shared" si="163"/>
        <v>47.6</v>
      </c>
      <c r="G321" s="3">
        <f t="shared" si="164"/>
        <v>369.8429256594755</v>
      </c>
      <c r="H321" s="3">
        <f t="shared" si="165"/>
        <v>147.82900988183601</v>
      </c>
      <c r="I321">
        <f t="shared" si="150"/>
        <v>1.4782900988183603E-4</v>
      </c>
      <c r="J321" s="4">
        <f t="shared" si="166"/>
        <v>612.4455990573399</v>
      </c>
      <c r="K321" s="40">
        <f t="shared" si="167"/>
        <v>4.1429324294797434</v>
      </c>
      <c r="L321" s="40">
        <f t="shared" si="151"/>
        <v>1.8570675705202566</v>
      </c>
      <c r="M321" s="10">
        <f t="shared" si="168"/>
        <v>7.1244023990693321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15.452786349158705</v>
      </c>
      <c r="Q321" s="42">
        <f t="shared" si="170"/>
        <v>0.37181515093989242</v>
      </c>
      <c r="R321" s="4">
        <f t="shared" si="171"/>
        <v>442743.3191401267</v>
      </c>
      <c r="S321">
        <f t="shared" si="152"/>
        <v>4.4274331914012671E-4</v>
      </c>
      <c r="T321" s="41">
        <f t="shared" si="153"/>
        <v>3.8210721612851446E-4</v>
      </c>
      <c r="U321" s="42">
        <f t="shared" si="172"/>
        <v>0.78616160206435737</v>
      </c>
      <c r="V321" s="42">
        <f t="shared" si="173"/>
        <v>1.1964841324809141</v>
      </c>
      <c r="W321" s="42">
        <f t="shared" si="174"/>
        <v>1.1786221352137984</v>
      </c>
      <c r="X321" s="42">
        <f t="shared" si="175"/>
        <v>1.7861997267115681E-2</v>
      </c>
      <c r="Y321" s="42">
        <f t="shared" si="149"/>
        <v>8.574958564996172E-3</v>
      </c>
      <c r="Z321" s="10">
        <f t="shared" si="176"/>
        <v>22.441236917420969</v>
      </c>
      <c r="AA321">
        <f t="shared" si="154"/>
        <v>7127143.8496103613</v>
      </c>
      <c r="AB321" s="10">
        <f t="shared" si="155"/>
        <v>7.127143849610361</v>
      </c>
      <c r="AC321" s="10">
        <f t="shared" si="156"/>
        <v>7.026143849610361</v>
      </c>
      <c r="AD321" s="3">
        <f t="shared" si="157"/>
        <v>1019.0201377244904</v>
      </c>
      <c r="AI321" s="94">
        <f t="shared" si="158"/>
        <v>1.1786221352137984</v>
      </c>
    </row>
    <row r="322" spans="2:35">
      <c r="B322" s="39">
        <f t="shared" si="159"/>
        <v>294</v>
      </c>
      <c r="C322" s="42">
        <f t="shared" si="160"/>
        <v>5.53453237410013</v>
      </c>
      <c r="D322" s="10">
        <f t="shared" si="161"/>
        <v>10.165467625899799</v>
      </c>
      <c r="E322" s="40">
        <f t="shared" si="162"/>
        <v>27.269064748200403</v>
      </c>
      <c r="F322" s="40">
        <f t="shared" si="163"/>
        <v>47.6</v>
      </c>
      <c r="G322" s="3">
        <f t="shared" si="164"/>
        <v>369.65467625899589</v>
      </c>
      <c r="H322" s="3">
        <f t="shared" si="165"/>
        <v>147.82900988183601</v>
      </c>
      <c r="I322">
        <f t="shared" si="150"/>
        <v>1.4782900988183603E-4</v>
      </c>
      <c r="J322" s="4">
        <f t="shared" si="166"/>
        <v>614.0571862336958</v>
      </c>
      <c r="K322" s="40">
        <f t="shared" si="167"/>
        <v>4.1538341271752373</v>
      </c>
      <c r="L322" s="40">
        <f t="shared" si="151"/>
        <v>1.8461658728247627</v>
      </c>
      <c r="M322" s="10">
        <f t="shared" si="168"/>
        <v>7.127143849610361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15.454682935256431</v>
      </c>
      <c r="Q322" s="42">
        <f t="shared" si="170"/>
        <v>0.37303322446018539</v>
      </c>
      <c r="R322" s="4">
        <f t="shared" si="171"/>
        <v>441922.23283128912</v>
      </c>
      <c r="S322">
        <f t="shared" si="152"/>
        <v>4.4192223283128911E-4</v>
      </c>
      <c r="T322" s="41">
        <f t="shared" si="153"/>
        <v>3.8292830243735206E-4</v>
      </c>
      <c r="U322" s="42">
        <f t="shared" si="172"/>
        <v>0.78470363194920678</v>
      </c>
      <c r="V322" s="42">
        <f t="shared" si="173"/>
        <v>1.1969475494384991</v>
      </c>
      <c r="W322" s="42">
        <f t="shared" si="174"/>
        <v>1.1790821877790163</v>
      </c>
      <c r="X322" s="42">
        <f t="shared" si="175"/>
        <v>1.7865361659482826E-2</v>
      </c>
      <c r="Y322" s="42">
        <f t="shared" si="149"/>
        <v>8.5967198889640457E-3</v>
      </c>
      <c r="Z322" s="10">
        <f t="shared" si="176"/>
        <v>22.449946463203744</v>
      </c>
      <c r="AA322">
        <f t="shared" si="154"/>
        <v>7129870.7278907225</v>
      </c>
      <c r="AB322" s="10">
        <f t="shared" si="155"/>
        <v>7.1298707278907223</v>
      </c>
      <c r="AC322" s="10">
        <f t="shared" si="156"/>
        <v>7.0288707278907223</v>
      </c>
      <c r="AD322" s="3">
        <f t="shared" si="157"/>
        <v>1019.4156240595681</v>
      </c>
      <c r="AI322" s="94">
        <f t="shared" si="158"/>
        <v>1.1790821877790163</v>
      </c>
    </row>
    <row r="323" spans="2:35">
      <c r="B323" s="39">
        <f t="shared" si="159"/>
        <v>295</v>
      </c>
      <c r="C323" s="42">
        <f t="shared" si="160"/>
        <v>5.5533573141480899</v>
      </c>
      <c r="D323" s="10">
        <f t="shared" si="161"/>
        <v>10.146642685851839</v>
      </c>
      <c r="E323" s="40">
        <f t="shared" si="162"/>
        <v>27.306714628296323</v>
      </c>
      <c r="F323" s="40">
        <f t="shared" si="163"/>
        <v>47.6</v>
      </c>
      <c r="G323" s="3">
        <f t="shared" si="164"/>
        <v>369.46642685851629</v>
      </c>
      <c r="H323" s="3">
        <f t="shared" si="165"/>
        <v>147.82900988183601</v>
      </c>
      <c r="I323">
        <f t="shared" si="150"/>
        <v>1.4782900988183603E-4</v>
      </c>
      <c r="J323" s="4">
        <f t="shared" si="166"/>
        <v>615.67100003500514</v>
      </c>
      <c r="K323" s="40">
        <f t="shared" si="167"/>
        <v>4.1647508870358312</v>
      </c>
      <c r="L323" s="40">
        <f t="shared" si="151"/>
        <v>1.8352491129641688</v>
      </c>
      <c r="M323" s="10">
        <f t="shared" si="168"/>
        <v>7.1298707278907223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15.456568947209892</v>
      </c>
      <c r="Q323" s="42">
        <f t="shared" si="170"/>
        <v>0.37425114935103626</v>
      </c>
      <c r="R323" s="4">
        <f t="shared" si="171"/>
        <v>441100.93061992561</v>
      </c>
      <c r="S323">
        <f t="shared" si="152"/>
        <v>4.4110093061992562E-4</v>
      </c>
      <c r="T323" s="41">
        <f t="shared" si="153"/>
        <v>3.8374960464871555E-4</v>
      </c>
      <c r="U323" s="42">
        <f t="shared" si="172"/>
        <v>0.78324527846457714</v>
      </c>
      <c r="V323" s="42">
        <f t="shared" si="173"/>
        <v>1.1974083915887404</v>
      </c>
      <c r="W323" s="42">
        <f t="shared" si="174"/>
        <v>1.1795397949213458</v>
      </c>
      <c r="X323" s="42">
        <f t="shared" si="175"/>
        <v>1.7868596667394598E-2</v>
      </c>
      <c r="Y323" s="42">
        <f t="shared" si="149"/>
        <v>8.6184824976098407E-3</v>
      </c>
      <c r="Z323" s="10">
        <f t="shared" si="176"/>
        <v>22.458609450553574</v>
      </c>
      <c r="AA323">
        <f t="shared" si="154"/>
        <v>7132583.0291560777</v>
      </c>
      <c r="AB323" s="10">
        <f t="shared" si="155"/>
        <v>7.1325830291560779</v>
      </c>
      <c r="AC323" s="10">
        <f t="shared" si="156"/>
        <v>7.0315830291560779</v>
      </c>
      <c r="AD323" s="3">
        <f t="shared" si="157"/>
        <v>1019.8089962517879</v>
      </c>
      <c r="AI323" s="94">
        <f t="shared" si="158"/>
        <v>1.1795397949213458</v>
      </c>
    </row>
    <row r="324" spans="2:35">
      <c r="B324" s="39">
        <f t="shared" si="159"/>
        <v>296</v>
      </c>
      <c r="C324" s="42">
        <f t="shared" si="160"/>
        <v>5.5721822541960497</v>
      </c>
      <c r="D324" s="10">
        <f t="shared" si="161"/>
        <v>10.127817745803879</v>
      </c>
      <c r="E324" s="40">
        <f t="shared" si="162"/>
        <v>27.344364508392243</v>
      </c>
      <c r="F324" s="40">
        <f t="shared" si="163"/>
        <v>47.6</v>
      </c>
      <c r="G324" s="3">
        <f t="shared" si="164"/>
        <v>369.27817745803668</v>
      </c>
      <c r="H324" s="3">
        <f t="shared" si="165"/>
        <v>147.82900988183601</v>
      </c>
      <c r="I324">
        <f t="shared" si="150"/>
        <v>1.4782900988183603E-4</v>
      </c>
      <c r="J324" s="4">
        <f t="shared" si="166"/>
        <v>617.28704046126836</v>
      </c>
      <c r="K324" s="40">
        <f t="shared" si="167"/>
        <v>4.1756827090615278</v>
      </c>
      <c r="L324" s="40">
        <f t="shared" si="151"/>
        <v>1.8243172909384722</v>
      </c>
      <c r="M324" s="10">
        <f t="shared" si="168"/>
        <v>7.1325830291560779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15.458444389924672</v>
      </c>
      <c r="Q324" s="42">
        <f t="shared" si="170"/>
        <v>0.37546892648132946</v>
      </c>
      <c r="R324" s="4">
        <f t="shared" si="171"/>
        <v>440279.41376351833</v>
      </c>
      <c r="S324">
        <f t="shared" si="152"/>
        <v>4.4027941376351831E-4</v>
      </c>
      <c r="T324" s="41">
        <f t="shared" si="153"/>
        <v>3.8457112150512286E-4</v>
      </c>
      <c r="U324" s="42">
        <f t="shared" si="172"/>
        <v>0.78178654384332891</v>
      </c>
      <c r="V324" s="42">
        <f t="shared" si="173"/>
        <v>1.1978666579959723</v>
      </c>
      <c r="W324" s="42">
        <f t="shared" si="174"/>
        <v>1.1799949558429441</v>
      </c>
      <c r="X324" s="42">
        <f t="shared" si="175"/>
        <v>1.7871702153028135E-2</v>
      </c>
      <c r="Y324" s="42">
        <f t="shared" si="149"/>
        <v>8.6402462477712105E-3</v>
      </c>
      <c r="Z324" s="10">
        <f t="shared" si="176"/>
        <v>22.467225864373994</v>
      </c>
      <c r="AA324">
        <f t="shared" si="154"/>
        <v>7135280.7486798642</v>
      </c>
      <c r="AB324" s="10">
        <f t="shared" si="155"/>
        <v>7.1352807486798646</v>
      </c>
      <c r="AC324" s="10">
        <f t="shared" si="156"/>
        <v>7.0342807486798646</v>
      </c>
      <c r="AD324" s="3">
        <f t="shared" si="157"/>
        <v>1020.2002536156439</v>
      </c>
      <c r="AI324" s="94">
        <f t="shared" si="158"/>
        <v>1.1799949558429441</v>
      </c>
    </row>
    <row r="325" spans="2:35">
      <c r="B325" s="39">
        <f t="shared" si="159"/>
        <v>297</v>
      </c>
      <c r="C325" s="42">
        <f t="shared" si="160"/>
        <v>5.5910071942440096</v>
      </c>
      <c r="D325" s="10">
        <f t="shared" si="161"/>
        <v>10.10899280575592</v>
      </c>
      <c r="E325" s="40">
        <f t="shared" si="162"/>
        <v>27.382014388488162</v>
      </c>
      <c r="F325" s="40">
        <f t="shared" si="163"/>
        <v>47.6</v>
      </c>
      <c r="G325" s="3">
        <f t="shared" si="164"/>
        <v>369.08992805755707</v>
      </c>
      <c r="H325" s="3">
        <f t="shared" si="165"/>
        <v>147.82900988183601</v>
      </c>
      <c r="I325">
        <f t="shared" si="150"/>
        <v>1.4782900988183603E-4</v>
      </c>
      <c r="J325" s="4">
        <f t="shared" si="166"/>
        <v>618.90530751248502</v>
      </c>
      <c r="K325" s="40">
        <f t="shared" si="167"/>
        <v>4.1866295932523245</v>
      </c>
      <c r="L325" s="40">
        <f t="shared" si="151"/>
        <v>1.8133704067476755</v>
      </c>
      <c r="M325" s="10">
        <f t="shared" si="168"/>
        <v>7.1352807486798646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15.460309268276477</v>
      </c>
      <c r="Q325" s="42">
        <f t="shared" si="170"/>
        <v>0.37668655671894619</v>
      </c>
      <c r="R325" s="4">
        <f t="shared" si="171"/>
        <v>439457.68351955002</v>
      </c>
      <c r="S325">
        <f t="shared" si="152"/>
        <v>4.3945768351955002E-4</v>
      </c>
      <c r="T325" s="41">
        <f t="shared" si="153"/>
        <v>3.8539285174909115E-4</v>
      </c>
      <c r="U325" s="42">
        <f t="shared" si="172"/>
        <v>0.7803274303183243</v>
      </c>
      <c r="V325" s="42">
        <f t="shared" si="173"/>
        <v>1.198322347727282</v>
      </c>
      <c r="W325" s="42">
        <f t="shared" si="174"/>
        <v>1.1804476697506301</v>
      </c>
      <c r="X325" s="42">
        <f t="shared" si="175"/>
        <v>1.7874677976651876E-2</v>
      </c>
      <c r="Y325" s="42">
        <f t="shared" si="149"/>
        <v>8.6620109961632434E-3</v>
      </c>
      <c r="Z325" s="10">
        <f t="shared" si="176"/>
        <v>22.475795689647661</v>
      </c>
      <c r="AA325">
        <f t="shared" si="154"/>
        <v>7137963.8817602899</v>
      </c>
      <c r="AB325" s="10">
        <f t="shared" si="155"/>
        <v>7.1379638817602897</v>
      </c>
      <c r="AC325" s="10">
        <f t="shared" si="156"/>
        <v>7.0369638817602898</v>
      </c>
      <c r="AD325" s="3">
        <f t="shared" si="157"/>
        <v>1020.5893954692226</v>
      </c>
      <c r="AI325" s="94">
        <f t="shared" si="158"/>
        <v>1.1804476697506301</v>
      </c>
    </row>
    <row r="326" spans="2:35">
      <c r="B326" s="39">
        <f t="shared" si="159"/>
        <v>298</v>
      </c>
      <c r="C326" s="42">
        <f t="shared" si="160"/>
        <v>5.6098321342919695</v>
      </c>
      <c r="D326" s="10">
        <f t="shared" si="161"/>
        <v>10.09016786570796</v>
      </c>
      <c r="E326" s="40">
        <f t="shared" si="162"/>
        <v>27.419664268584082</v>
      </c>
      <c r="F326" s="40">
        <f t="shared" si="163"/>
        <v>47.6</v>
      </c>
      <c r="G326" s="3">
        <f t="shared" si="164"/>
        <v>368.90167865707747</v>
      </c>
      <c r="H326" s="3">
        <f t="shared" si="165"/>
        <v>147.82900988183601</v>
      </c>
      <c r="I326">
        <f t="shared" si="150"/>
        <v>1.4782900988183603E-4</v>
      </c>
      <c r="J326" s="4">
        <f t="shared" si="166"/>
        <v>620.52580118865581</v>
      </c>
      <c r="K326" s="40">
        <f t="shared" si="167"/>
        <v>4.1975915396082266</v>
      </c>
      <c r="L326" s="40">
        <f t="shared" si="151"/>
        <v>1.8024084603917734</v>
      </c>
      <c r="M326" s="10">
        <f t="shared" si="168"/>
        <v>7.1379638817602897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15.462163587109121</v>
      </c>
      <c r="Q326" s="42">
        <f t="shared" si="170"/>
        <v>0.37790404093077112</v>
      </c>
      <c r="R326" s="4">
        <f t="shared" si="171"/>
        <v>438635.74114550283</v>
      </c>
      <c r="S326">
        <f t="shared" si="152"/>
        <v>4.3863574114550282E-4</v>
      </c>
      <c r="T326" s="41">
        <f t="shared" si="153"/>
        <v>3.8621479412313835E-4</v>
      </c>
      <c r="U326" s="42">
        <f t="shared" si="172"/>
        <v>0.77886794012242355</v>
      </c>
      <c r="V326" s="42">
        <f t="shared" si="173"/>
        <v>1.1987754598583726</v>
      </c>
      <c r="W326" s="42">
        <f t="shared" si="174"/>
        <v>1.1808979358553788</v>
      </c>
      <c r="X326" s="42">
        <f t="shared" si="175"/>
        <v>1.7877524002993805E-2</v>
      </c>
      <c r="Y326" s="42">
        <f t="shared" si="149"/>
        <v>8.6837765993834099E-3</v>
      </c>
      <c r="Z326" s="10">
        <f t="shared" si="176"/>
        <v>22.484318911446795</v>
      </c>
      <c r="AA326">
        <f t="shared" si="154"/>
        <v>7140632.4237236064</v>
      </c>
      <c r="AB326" s="10">
        <f t="shared" si="155"/>
        <v>7.1406324237236065</v>
      </c>
      <c r="AC326" s="10">
        <f t="shared" si="156"/>
        <v>7.0396324237236065</v>
      </c>
      <c r="AD326" s="3">
        <f t="shared" si="157"/>
        <v>1020.9764211346783</v>
      </c>
      <c r="AI326" s="94">
        <f t="shared" si="158"/>
        <v>1.1808979358553788</v>
      </c>
    </row>
    <row r="327" spans="2:35">
      <c r="B327" s="39">
        <f t="shared" si="159"/>
        <v>299</v>
      </c>
      <c r="C327" s="42">
        <f t="shared" si="160"/>
        <v>5.6286570743399293</v>
      </c>
      <c r="D327" s="10">
        <f t="shared" si="161"/>
        <v>10.07134292566</v>
      </c>
      <c r="E327" s="40">
        <f t="shared" si="162"/>
        <v>27.457314148680002</v>
      </c>
      <c r="F327" s="40">
        <f t="shared" si="163"/>
        <v>47.6</v>
      </c>
      <c r="G327" s="3">
        <f t="shared" si="164"/>
        <v>368.71342925659786</v>
      </c>
      <c r="H327" s="3">
        <f t="shared" si="165"/>
        <v>147.82900988183601</v>
      </c>
      <c r="I327">
        <f t="shared" si="150"/>
        <v>1.4782900988183603E-4</v>
      </c>
      <c r="J327" s="4">
        <f t="shared" si="166"/>
        <v>622.14852148978048</v>
      </c>
      <c r="K327" s="40">
        <f t="shared" si="167"/>
        <v>4.2085685481292323</v>
      </c>
      <c r="L327" s="40">
        <f t="shared" si="151"/>
        <v>1.7914314518707677</v>
      </c>
      <c r="M327" s="10">
        <f t="shared" si="168"/>
        <v>7.1406324237236065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15.464007351236878</v>
      </c>
      <c r="Q327" s="42">
        <f t="shared" si="170"/>
        <v>0.37912137998269896</v>
      </c>
      <c r="R327" s="4">
        <f t="shared" si="171"/>
        <v>437813.58789885923</v>
      </c>
      <c r="S327">
        <f t="shared" si="152"/>
        <v>4.3781358789885921E-4</v>
      </c>
      <c r="T327" s="41">
        <f t="shared" si="153"/>
        <v>3.8703694736978196E-4</v>
      </c>
      <c r="U327" s="42">
        <f t="shared" si="172"/>
        <v>0.77740807548848845</v>
      </c>
      <c r="V327" s="42">
        <f t="shared" si="173"/>
        <v>1.1992259934676328</v>
      </c>
      <c r="W327" s="42">
        <f t="shared" si="174"/>
        <v>1.1813457533728728</v>
      </c>
      <c r="X327" s="42">
        <f t="shared" si="175"/>
        <v>1.7880240094759969E-2</v>
      </c>
      <c r="Y327" s="42">
        <f t="shared" si="149"/>
        <v>8.7055429139086069E-3</v>
      </c>
      <c r="Z327" s="10">
        <f t="shared" si="176"/>
        <v>22.492795514923223</v>
      </c>
      <c r="AA327">
        <f t="shared" si="154"/>
        <v>7143286.3699209867</v>
      </c>
      <c r="AB327" s="10">
        <f t="shared" si="155"/>
        <v>7.143286369920987</v>
      </c>
      <c r="AC327" s="10">
        <f t="shared" si="156"/>
        <v>7.042286369920987</v>
      </c>
      <c r="AD327" s="3">
        <f t="shared" si="157"/>
        <v>1021.361329937779</v>
      </c>
      <c r="AI327" s="94">
        <f t="shared" si="158"/>
        <v>1.1813457533728728</v>
      </c>
    </row>
    <row r="328" spans="2:35">
      <c r="B328" s="39">
        <f t="shared" si="159"/>
        <v>300</v>
      </c>
      <c r="C328" s="42">
        <f t="shared" si="160"/>
        <v>5.6474820143878892</v>
      </c>
      <c r="D328" s="10">
        <f t="shared" si="161"/>
        <v>10.05251798561204</v>
      </c>
      <c r="E328" s="40">
        <f t="shared" si="162"/>
        <v>27.494964028775922</v>
      </c>
      <c r="F328" s="40">
        <f t="shared" si="163"/>
        <v>47.6</v>
      </c>
      <c r="G328" s="3">
        <f t="shared" si="164"/>
        <v>368.52517985611826</v>
      </c>
      <c r="H328" s="3">
        <f t="shared" si="165"/>
        <v>147.82900988183601</v>
      </c>
      <c r="I328">
        <f t="shared" si="150"/>
        <v>1.4782900988183603E-4</v>
      </c>
      <c r="J328" s="4">
        <f t="shared" si="166"/>
        <v>623.77346841585882</v>
      </c>
      <c r="K328" s="40">
        <f t="shared" si="167"/>
        <v>4.2195606188153389</v>
      </c>
      <c r="L328" s="40">
        <f t="shared" si="151"/>
        <v>1.7804393811846611</v>
      </c>
      <c r="M328" s="10">
        <f t="shared" si="168"/>
        <v>7.143286369920987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15.46584056544239</v>
      </c>
      <c r="Q328" s="42">
        <f t="shared" si="170"/>
        <v>0.38033857473964111</v>
      </c>
      <c r="R328" s="4">
        <f t="shared" si="171"/>
        <v>436991.22503710183</v>
      </c>
      <c r="S328">
        <f t="shared" si="152"/>
        <v>4.3699122503710182E-4</v>
      </c>
      <c r="T328" s="41">
        <f t="shared" si="153"/>
        <v>3.8785931023153935E-4</v>
      </c>
      <c r="U328" s="42">
        <f t="shared" si="172"/>
        <v>0.77594783864938022</v>
      </c>
      <c r="V328" s="42">
        <f t="shared" si="173"/>
        <v>1.1996739476405984</v>
      </c>
      <c r="W328" s="42">
        <f t="shared" si="174"/>
        <v>1.1817911215229755</v>
      </c>
      <c r="X328" s="42">
        <f t="shared" si="175"/>
        <v>1.788282611762293E-2</v>
      </c>
      <c r="Y328" s="42">
        <f t="shared" si="149"/>
        <v>8.7273097960982853E-3</v>
      </c>
      <c r="Z328" s="10">
        <f t="shared" si="176"/>
        <v>22.501225485314162</v>
      </c>
      <c r="AA328">
        <f t="shared" si="154"/>
        <v>7145925.7157303384</v>
      </c>
      <c r="AB328" s="10">
        <f t="shared" si="155"/>
        <v>7.1459257157303382</v>
      </c>
      <c r="AC328" s="10">
        <f t="shared" si="156"/>
        <v>7.0449257157303382</v>
      </c>
      <c r="AD328" s="3">
        <f t="shared" si="157"/>
        <v>1021.7441212081709</v>
      </c>
      <c r="AI328" s="94">
        <f t="shared" si="158"/>
        <v>1.1817911215229755</v>
      </c>
    </row>
    <row r="329" spans="2:35">
      <c r="B329" s="39">
        <f t="shared" si="159"/>
        <v>301</v>
      </c>
      <c r="C329" s="42">
        <f t="shared" si="160"/>
        <v>5.6663069544358491</v>
      </c>
      <c r="D329" s="10">
        <f t="shared" si="161"/>
        <v>10.03369304556408</v>
      </c>
      <c r="E329" s="40">
        <f t="shared" si="162"/>
        <v>27.532613908871841</v>
      </c>
      <c r="F329" s="40">
        <f t="shared" si="163"/>
        <v>47.6</v>
      </c>
      <c r="G329" s="3">
        <f t="shared" si="164"/>
        <v>368.33693045563865</v>
      </c>
      <c r="H329" s="3">
        <f t="shared" si="165"/>
        <v>147.82900988183601</v>
      </c>
      <c r="I329">
        <f t="shared" si="150"/>
        <v>1.4782900988183603E-4</v>
      </c>
      <c r="J329" s="4">
        <f t="shared" si="166"/>
        <v>625.40064196689104</v>
      </c>
      <c r="K329" s="40">
        <f t="shared" si="167"/>
        <v>4.2305677516665492</v>
      </c>
      <c r="L329" s="40">
        <f t="shared" si="151"/>
        <v>1.7694322483334508</v>
      </c>
      <c r="M329" s="10">
        <f t="shared" si="168"/>
        <v>7.1459257157303382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15.467663234477998</v>
      </c>
      <c r="Q329" s="42">
        <f t="shared" si="170"/>
        <v>0.38155562606553228</v>
      </c>
      <c r="R329" s="4">
        <f t="shared" si="171"/>
        <v>436168.65381771285</v>
      </c>
      <c r="S329">
        <f t="shared" si="152"/>
        <v>4.3616865381771288E-4</v>
      </c>
      <c r="T329" s="41">
        <f t="shared" si="153"/>
        <v>3.8868188145092829E-4</v>
      </c>
      <c r="U329" s="42">
        <f t="shared" si="172"/>
        <v>0.77448723183795998</v>
      </c>
      <c r="V329" s="42">
        <f t="shared" si="173"/>
        <v>1.2001193214679973</v>
      </c>
      <c r="W329" s="42">
        <f t="shared" si="174"/>
        <v>1.1822340395300368</v>
      </c>
      <c r="X329" s="42">
        <f t="shared" si="175"/>
        <v>1.7885281937960462E-2</v>
      </c>
      <c r="Y329" s="42">
        <f t="shared" si="149"/>
        <v>8.7490771021948178E-3</v>
      </c>
      <c r="Z329" s="10">
        <f t="shared" si="176"/>
        <v>22.509608807940801</v>
      </c>
      <c r="AA329">
        <f t="shared" si="154"/>
        <v>7148550.4565558648</v>
      </c>
      <c r="AB329" s="10">
        <f t="shared" si="155"/>
        <v>7.1485504565558644</v>
      </c>
      <c r="AC329" s="10">
        <f t="shared" si="156"/>
        <v>7.0475504565558644</v>
      </c>
      <c r="AD329" s="3">
        <f t="shared" si="157"/>
        <v>1022.1247942793133</v>
      </c>
      <c r="AI329" s="94">
        <f t="shared" si="158"/>
        <v>1.1822340395300368</v>
      </c>
    </row>
    <row r="330" spans="2:35">
      <c r="B330" s="39">
        <f t="shared" si="159"/>
        <v>302</v>
      </c>
      <c r="C330" s="42">
        <f t="shared" si="160"/>
        <v>5.685131894483809</v>
      </c>
      <c r="D330" s="10">
        <f t="shared" si="161"/>
        <v>10.01486810551612</v>
      </c>
      <c r="E330" s="40">
        <f t="shared" si="162"/>
        <v>27.570263788967761</v>
      </c>
      <c r="F330" s="40">
        <f t="shared" si="163"/>
        <v>47.6</v>
      </c>
      <c r="G330" s="3">
        <f t="shared" si="164"/>
        <v>368.14868105515905</v>
      </c>
      <c r="H330" s="3">
        <f t="shared" si="165"/>
        <v>147.82900988183601</v>
      </c>
      <c r="I330">
        <f t="shared" si="150"/>
        <v>1.4782900988183603E-4</v>
      </c>
      <c r="J330" s="4">
        <f t="shared" si="166"/>
        <v>627.03004214287716</v>
      </c>
      <c r="K330" s="40">
        <f t="shared" si="167"/>
        <v>4.2415899466828622</v>
      </c>
      <c r="L330" s="40">
        <f t="shared" si="151"/>
        <v>1.7584100533171378</v>
      </c>
      <c r="M330" s="10">
        <f t="shared" si="168"/>
        <v>7.1485504565558644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15.469475363065516</v>
      </c>
      <c r="Q330" s="42">
        <f t="shared" si="170"/>
        <v>0.38277253482333706</v>
      </c>
      <c r="R330" s="4">
        <f t="shared" si="171"/>
        <v>435345.87549817486</v>
      </c>
      <c r="S330">
        <f t="shared" si="152"/>
        <v>4.3534587549817484E-4</v>
      </c>
      <c r="T330" s="41">
        <f t="shared" si="153"/>
        <v>3.8950465977046633E-4</v>
      </c>
      <c r="U330" s="42">
        <f t="shared" si="172"/>
        <v>0.77302625728708918</v>
      </c>
      <c r="V330" s="42">
        <f t="shared" si="173"/>
        <v>1.2005621140456704</v>
      </c>
      <c r="W330" s="42">
        <f t="shared" si="174"/>
        <v>1.1826745066228199</v>
      </c>
      <c r="X330" s="42">
        <f t="shared" si="175"/>
        <v>1.7887607422850449E-2</v>
      </c>
      <c r="Y330" s="42">
        <f t="shared" si="149"/>
        <v>8.7708446883238578E-3</v>
      </c>
      <c r="Z330" s="10">
        <f t="shared" si="176"/>
        <v>22.517945468206939</v>
      </c>
      <c r="AA330">
        <f t="shared" si="154"/>
        <v>7151160.5878276285</v>
      </c>
      <c r="AB330" s="10">
        <f t="shared" si="155"/>
        <v>7.1511605878276283</v>
      </c>
      <c r="AC330" s="10">
        <f t="shared" si="156"/>
        <v>7.0501605878276283</v>
      </c>
      <c r="AD330" s="3">
        <f t="shared" si="157"/>
        <v>1022.503348488416</v>
      </c>
      <c r="AI330" s="94">
        <f t="shared" si="158"/>
        <v>1.1826745066228199</v>
      </c>
    </row>
    <row r="331" spans="2:35">
      <c r="B331" s="39">
        <f t="shared" si="159"/>
        <v>303</v>
      </c>
      <c r="C331" s="42">
        <f t="shared" si="160"/>
        <v>5.7039568345317688</v>
      </c>
      <c r="D331" s="10">
        <f t="shared" si="161"/>
        <v>9.9960431654681603</v>
      </c>
      <c r="E331" s="40">
        <f t="shared" si="162"/>
        <v>27.607913669063681</v>
      </c>
      <c r="F331" s="40">
        <f t="shared" si="163"/>
        <v>47.6</v>
      </c>
      <c r="G331" s="3">
        <f t="shared" si="164"/>
        <v>367.96043165467944</v>
      </c>
      <c r="H331" s="3">
        <f t="shared" si="165"/>
        <v>147.82900988183601</v>
      </c>
      <c r="I331">
        <f t="shared" si="150"/>
        <v>1.4782900988183603E-4</v>
      </c>
      <c r="J331" s="4">
        <f t="shared" si="166"/>
        <v>628.66166894381695</v>
      </c>
      <c r="K331" s="40">
        <f t="shared" si="167"/>
        <v>4.2526272038642778</v>
      </c>
      <c r="L331" s="40">
        <f t="shared" si="151"/>
        <v>1.7473727961357222</v>
      </c>
      <c r="M331" s="10">
        <f t="shared" si="168"/>
        <v>7.1511605878276283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15.471276955896009</v>
      </c>
      <c r="Q331" s="42">
        <f t="shared" si="170"/>
        <v>0.38398930187505642</v>
      </c>
      <c r="R331" s="4">
        <f t="shared" si="171"/>
        <v>434522.89133597031</v>
      </c>
      <c r="S331">
        <f t="shared" si="152"/>
        <v>4.3452289133597032E-4</v>
      </c>
      <c r="T331" s="41">
        <f t="shared" si="153"/>
        <v>3.9032764393267085E-4</v>
      </c>
      <c r="U331" s="42">
        <f t="shared" si="172"/>
        <v>0.77156491722962905</v>
      </c>
      <c r="V331" s="42">
        <f t="shared" si="173"/>
        <v>1.2010023244754793</v>
      </c>
      <c r="W331" s="42">
        <f t="shared" si="174"/>
        <v>1.1831125220344276</v>
      </c>
      <c r="X331" s="42">
        <f t="shared" si="175"/>
        <v>1.788980244105165E-2</v>
      </c>
      <c r="Y331" s="42">
        <f t="shared" si="149"/>
        <v>8.7926124104958977E-3</v>
      </c>
      <c r="Z331" s="10">
        <f t="shared" si="176"/>
        <v>22.52623545160068</v>
      </c>
      <c r="AA331">
        <f t="shared" si="154"/>
        <v>7153756.1050020894</v>
      </c>
      <c r="AB331" s="10">
        <f t="shared" si="155"/>
        <v>7.1537561050020892</v>
      </c>
      <c r="AC331" s="10">
        <f t="shared" si="156"/>
        <v>7.0527561050020893</v>
      </c>
      <c r="AD331" s="3">
        <f t="shared" si="157"/>
        <v>1022.8797831765177</v>
      </c>
      <c r="AI331" s="94">
        <f t="shared" si="158"/>
        <v>1.1831125220344276</v>
      </c>
    </row>
    <row r="332" spans="2:35">
      <c r="B332" s="39">
        <f t="shared" si="159"/>
        <v>304</v>
      </c>
      <c r="C332" s="42">
        <f t="shared" si="160"/>
        <v>5.7227817745797287</v>
      </c>
      <c r="D332" s="10">
        <f t="shared" si="161"/>
        <v>9.9772182254202004</v>
      </c>
      <c r="E332" s="40">
        <f t="shared" si="162"/>
        <v>27.645563549159601</v>
      </c>
      <c r="F332" s="40">
        <f t="shared" si="163"/>
        <v>47.6</v>
      </c>
      <c r="G332" s="3">
        <f t="shared" si="164"/>
        <v>367.77218225419983</v>
      </c>
      <c r="H332" s="3">
        <f t="shared" si="165"/>
        <v>147.82900988183601</v>
      </c>
      <c r="I332">
        <f t="shared" si="150"/>
        <v>1.4782900988183603E-4</v>
      </c>
      <c r="J332" s="4">
        <f t="shared" si="166"/>
        <v>630.2955223697104</v>
      </c>
      <c r="K332" s="40">
        <f t="shared" si="167"/>
        <v>4.2636795232107945</v>
      </c>
      <c r="L332" s="40">
        <f t="shared" si="151"/>
        <v>1.7363204767892055</v>
      </c>
      <c r="M332" s="10">
        <f t="shared" si="168"/>
        <v>7.1537561050020892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15.473068017630228</v>
      </c>
      <c r="Q332" s="42">
        <f t="shared" si="170"/>
        <v>0.38520592808173437</v>
      </c>
      <c r="R332" s="4">
        <f t="shared" si="171"/>
        <v>433699.70258858165</v>
      </c>
      <c r="S332">
        <f t="shared" si="152"/>
        <v>4.3369970258858167E-4</v>
      </c>
      <c r="T332" s="41">
        <f t="shared" si="153"/>
        <v>3.911508326800595E-4</v>
      </c>
      <c r="U332" s="42">
        <f t="shared" si="172"/>
        <v>0.77010321389844094</v>
      </c>
      <c r="V332" s="42">
        <f t="shared" si="173"/>
        <v>1.2014399518643903</v>
      </c>
      <c r="W332" s="42">
        <f t="shared" si="174"/>
        <v>1.1835480850023923</v>
      </c>
      <c r="X332" s="42">
        <f t="shared" si="175"/>
        <v>1.7891866861998063E-2</v>
      </c>
      <c r="Y332" s="42">
        <f t="shared" si="149"/>
        <v>8.8143801246065977E-3</v>
      </c>
      <c r="Z332" s="10">
        <f t="shared" si="176"/>
        <v>22.534478743692947</v>
      </c>
      <c r="AA332">
        <f t="shared" si="154"/>
        <v>7156337.0035616364</v>
      </c>
      <c r="AB332" s="10">
        <f t="shared" si="155"/>
        <v>7.156337003561636</v>
      </c>
      <c r="AC332" s="10">
        <f t="shared" si="156"/>
        <v>7.0553370035616361</v>
      </c>
      <c r="AD332" s="3">
        <f t="shared" si="157"/>
        <v>1023.2540976884172</v>
      </c>
      <c r="AI332" s="94">
        <f t="shared" si="158"/>
        <v>1.1835480850023923</v>
      </c>
    </row>
    <row r="333" spans="2:35">
      <c r="B333" s="39">
        <f t="shared" si="159"/>
        <v>305</v>
      </c>
      <c r="C333" s="42">
        <f t="shared" si="160"/>
        <v>5.7416067146276886</v>
      </c>
      <c r="D333" s="10">
        <f t="shared" si="161"/>
        <v>9.9583932853722406</v>
      </c>
      <c r="E333" s="40">
        <f t="shared" si="162"/>
        <v>27.68321342925552</v>
      </c>
      <c r="F333" s="40">
        <f t="shared" si="163"/>
        <v>47.6</v>
      </c>
      <c r="G333" s="3">
        <f t="shared" si="164"/>
        <v>367.58393285372023</v>
      </c>
      <c r="H333" s="3">
        <f t="shared" si="165"/>
        <v>147.82900988183601</v>
      </c>
      <c r="I333">
        <f t="shared" si="150"/>
        <v>1.4782900988183603E-4</v>
      </c>
      <c r="J333" s="4">
        <f t="shared" si="166"/>
        <v>631.93160242055797</v>
      </c>
      <c r="K333" s="40">
        <f t="shared" si="167"/>
        <v>4.2747469047224165</v>
      </c>
      <c r="L333" s="40">
        <f t="shared" si="151"/>
        <v>1.7252530952775835</v>
      </c>
      <c r="M333" s="10">
        <f t="shared" si="168"/>
        <v>7.156337003561636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15.474848552898369</v>
      </c>
      <c r="Q333" s="42">
        <f t="shared" si="170"/>
        <v>0.38642241430346441</v>
      </c>
      <c r="R333" s="4">
        <f t="shared" si="171"/>
        <v>432876.31051349116</v>
      </c>
      <c r="S333">
        <f t="shared" si="152"/>
        <v>4.3287631051349117E-4</v>
      </c>
      <c r="T333" s="41">
        <f t="shared" si="153"/>
        <v>3.9197422475515E-4</v>
      </c>
      <c r="U333" s="42">
        <f t="shared" si="172"/>
        <v>0.76864114952638574</v>
      </c>
      <c r="V333" s="42">
        <f t="shared" si="173"/>
        <v>1.2018749953254</v>
      </c>
      <c r="W333" s="42">
        <f t="shared" si="174"/>
        <v>1.183981194768597</v>
      </c>
      <c r="X333" s="42">
        <f t="shared" si="175"/>
        <v>1.7893800556803008E-2</v>
      </c>
      <c r="Y333" s="42">
        <f t="shared" si="149"/>
        <v>8.8361476864383341E-3</v>
      </c>
      <c r="Z333" s="10">
        <f t="shared" si="176"/>
        <v>22.54267533013914</v>
      </c>
      <c r="AA333">
        <f t="shared" si="154"/>
        <v>7158903.279015108</v>
      </c>
      <c r="AB333" s="10">
        <f t="shared" si="155"/>
        <v>7.1589032790151084</v>
      </c>
      <c r="AC333" s="10">
        <f t="shared" si="156"/>
        <v>7.0579032790151084</v>
      </c>
      <c r="AD333" s="3">
        <f t="shared" si="157"/>
        <v>1023.6262913727495</v>
      </c>
      <c r="AI333" s="94">
        <f t="shared" si="158"/>
        <v>1.183981194768597</v>
      </c>
    </row>
    <row r="334" spans="2:35">
      <c r="B334" s="39">
        <f t="shared" si="159"/>
        <v>306</v>
      </c>
      <c r="C334" s="42">
        <f t="shared" si="160"/>
        <v>5.7604316546756484</v>
      </c>
      <c r="D334" s="10">
        <f t="shared" si="161"/>
        <v>9.9395683453242807</v>
      </c>
      <c r="E334" s="40">
        <f t="shared" si="162"/>
        <v>27.72086330935144</v>
      </c>
      <c r="F334" s="40">
        <f t="shared" si="163"/>
        <v>47.6</v>
      </c>
      <c r="G334" s="3">
        <f t="shared" si="164"/>
        <v>367.39568345324062</v>
      </c>
      <c r="H334" s="3">
        <f t="shared" si="165"/>
        <v>147.82900988183601</v>
      </c>
      <c r="I334">
        <f t="shared" si="150"/>
        <v>1.4782900988183603E-4</v>
      </c>
      <c r="J334" s="4">
        <f t="shared" si="166"/>
        <v>633.5699090963592</v>
      </c>
      <c r="K334" s="40">
        <f t="shared" si="167"/>
        <v>4.2858293483991394</v>
      </c>
      <c r="L334" s="40">
        <f t="shared" si="151"/>
        <v>1.7141706516008606</v>
      </c>
      <c r="M334" s="10">
        <f t="shared" si="168"/>
        <v>7.1589032790151084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15.476618566300502</v>
      </c>
      <c r="Q334" s="42">
        <f t="shared" si="170"/>
        <v>0.38763876139939596</v>
      </c>
      <c r="R334" s="4">
        <f t="shared" si="171"/>
        <v>432052.71636818146</v>
      </c>
      <c r="S334">
        <f t="shared" si="152"/>
        <v>4.3205271636818145E-4</v>
      </c>
      <c r="T334" s="41">
        <f t="shared" si="153"/>
        <v>3.9279781890045972E-4</v>
      </c>
      <c r="U334" s="42">
        <f t="shared" si="172"/>
        <v>0.76717872634632511</v>
      </c>
      <c r="V334" s="42">
        <f t="shared" si="173"/>
        <v>1.2023074539760525</v>
      </c>
      <c r="W334" s="42">
        <f t="shared" si="174"/>
        <v>1.1844118505793644</v>
      </c>
      <c r="X334" s="42">
        <f t="shared" si="175"/>
        <v>1.7895603396688164E-2</v>
      </c>
      <c r="Y334" s="42">
        <f t="shared" si="149"/>
        <v>8.8579149516598392E-3</v>
      </c>
      <c r="Z334" s="10">
        <f t="shared" si="176"/>
        <v>22.550825196675937</v>
      </c>
      <c r="AA334">
        <f t="shared" si="154"/>
        <v>7161454.9268967891</v>
      </c>
      <c r="AB334" s="10">
        <f t="shared" si="155"/>
        <v>7.1614549268967895</v>
      </c>
      <c r="AC334" s="10">
        <f t="shared" si="156"/>
        <v>7.0604549268967896</v>
      </c>
      <c r="AD334" s="3">
        <f t="shared" si="157"/>
        <v>1023.9963635818403</v>
      </c>
      <c r="AI334" s="94">
        <f t="shared" si="158"/>
        <v>1.1844118505793644</v>
      </c>
    </row>
    <row r="335" spans="2:35">
      <c r="B335" s="39">
        <f t="shared" si="159"/>
        <v>307</v>
      </c>
      <c r="C335" s="42">
        <f t="shared" si="160"/>
        <v>5.7792565947236083</v>
      </c>
      <c r="D335" s="10">
        <f t="shared" si="161"/>
        <v>9.9207434052763208</v>
      </c>
      <c r="E335" s="40">
        <f t="shared" si="162"/>
        <v>27.75851318944736</v>
      </c>
      <c r="F335" s="40">
        <f t="shared" si="163"/>
        <v>47.6</v>
      </c>
      <c r="G335" s="3">
        <f t="shared" si="164"/>
        <v>367.20743405276102</v>
      </c>
      <c r="H335" s="3">
        <f t="shared" si="165"/>
        <v>147.82900988183601</v>
      </c>
      <c r="I335">
        <f t="shared" si="150"/>
        <v>1.4782900988183603E-4</v>
      </c>
      <c r="J335" s="4">
        <f t="shared" si="166"/>
        <v>635.21044239711409</v>
      </c>
      <c r="K335" s="40">
        <f t="shared" si="167"/>
        <v>4.2969268542409642</v>
      </c>
      <c r="L335" s="40">
        <f t="shared" si="151"/>
        <v>1.7030731457590358</v>
      </c>
      <c r="M335" s="10">
        <f t="shared" si="168"/>
        <v>7.1614549268967895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15.478378062405953</v>
      </c>
      <c r="Q335" s="42">
        <f t="shared" si="170"/>
        <v>0.38885497022774096</v>
      </c>
      <c r="R335" s="4">
        <f t="shared" si="171"/>
        <v>431228.92141013494</v>
      </c>
      <c r="S335">
        <f t="shared" si="152"/>
        <v>4.3122892141013496E-4</v>
      </c>
      <c r="T335" s="41">
        <f t="shared" si="153"/>
        <v>3.9362161385850621E-4</v>
      </c>
      <c r="U335" s="42">
        <f t="shared" si="172"/>
        <v>0.76571594659112019</v>
      </c>
      <c r="V335" s="42">
        <f t="shared" si="173"/>
        <v>1.2027373269403527</v>
      </c>
      <c r="W335" s="42">
        <f t="shared" si="174"/>
        <v>1.1848400516852868</v>
      </c>
      <c r="X335" s="42">
        <f t="shared" si="175"/>
        <v>1.7897275255065903E-2</v>
      </c>
      <c r="Y335" s="42">
        <f t="shared" si="149"/>
        <v>8.8796817758283707E-3</v>
      </c>
      <c r="Z335" s="10">
        <f t="shared" si="176"/>
        <v>22.558928329124527</v>
      </c>
      <c r="AA335">
        <f t="shared" si="154"/>
        <v>7163991.9427674273</v>
      </c>
      <c r="AB335" s="10">
        <f t="shared" si="155"/>
        <v>7.163991942767427</v>
      </c>
      <c r="AC335" s="10">
        <f t="shared" si="156"/>
        <v>7.062991942767427</v>
      </c>
      <c r="AD335" s="3">
        <f t="shared" si="157"/>
        <v>1024.3643136718531</v>
      </c>
      <c r="AI335" s="94">
        <f t="shared" si="158"/>
        <v>1.1848400516852868</v>
      </c>
    </row>
    <row r="336" spans="2:35">
      <c r="B336" s="39">
        <f t="shared" si="159"/>
        <v>308</v>
      </c>
      <c r="C336" s="42">
        <f t="shared" si="160"/>
        <v>5.7980815347715682</v>
      </c>
      <c r="D336" s="10">
        <f t="shared" si="161"/>
        <v>9.9019184652283609</v>
      </c>
      <c r="E336" s="40">
        <f t="shared" si="162"/>
        <v>27.79616306954328</v>
      </c>
      <c r="F336" s="40">
        <f t="shared" si="163"/>
        <v>47.6</v>
      </c>
      <c r="G336" s="3">
        <f t="shared" si="164"/>
        <v>367.01918465228141</v>
      </c>
      <c r="H336" s="3">
        <f t="shared" si="165"/>
        <v>147.82900988183601</v>
      </c>
      <c r="I336">
        <f t="shared" si="150"/>
        <v>1.4782900988183603E-4</v>
      </c>
      <c r="J336" s="4">
        <f t="shared" si="166"/>
        <v>636.85320232282288</v>
      </c>
      <c r="K336" s="40">
        <f t="shared" si="167"/>
        <v>4.3080394222478926</v>
      </c>
      <c r="L336" s="40">
        <f t="shared" si="151"/>
        <v>1.6919605777521074</v>
      </c>
      <c r="M336" s="10">
        <f t="shared" si="168"/>
        <v>7.163991942767427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15.480127045754077</v>
      </c>
      <c r="Q336" s="42">
        <f t="shared" si="170"/>
        <v>0.39007104164578033</v>
      </c>
      <c r="R336" s="4">
        <f t="shared" si="171"/>
        <v>430404.92689683399</v>
      </c>
      <c r="S336">
        <f t="shared" si="152"/>
        <v>4.3040492689683398E-4</v>
      </c>
      <c r="T336" s="41">
        <f t="shared" si="153"/>
        <v>3.9444560837180719E-4</v>
      </c>
      <c r="U336" s="42">
        <f t="shared" si="172"/>
        <v>0.76425281249363219</v>
      </c>
      <c r="V336" s="42">
        <f t="shared" si="173"/>
        <v>1.2031646133472653</v>
      </c>
      <c r="W336" s="42">
        <f t="shared" si="174"/>
        <v>1.185265797341398</v>
      </c>
      <c r="X336" s="42">
        <f t="shared" si="175"/>
        <v>1.7898816005867291E-2</v>
      </c>
      <c r="Y336" s="42">
        <f t="shared" si="149"/>
        <v>8.9014480143898515E-3</v>
      </c>
      <c r="Z336" s="10">
        <f t="shared" si="176"/>
        <v>22.566984713388631</v>
      </c>
      <c r="AA336">
        <f t="shared" si="154"/>
        <v>7166514.322213606</v>
      </c>
      <c r="AB336" s="10">
        <f t="shared" si="155"/>
        <v>7.1665143222136063</v>
      </c>
      <c r="AC336" s="10">
        <f t="shared" si="156"/>
        <v>7.0655143222136063</v>
      </c>
      <c r="AD336" s="3">
        <f t="shared" si="157"/>
        <v>1024.7301410026985</v>
      </c>
      <c r="AI336" s="94">
        <f t="shared" si="158"/>
        <v>1.185265797341398</v>
      </c>
    </row>
    <row r="337" spans="2:35">
      <c r="B337" s="39">
        <f t="shared" si="159"/>
        <v>309</v>
      </c>
      <c r="C337" s="42">
        <f t="shared" si="160"/>
        <v>5.8169064748195281</v>
      </c>
      <c r="D337" s="10">
        <f t="shared" si="161"/>
        <v>9.8830935251804011</v>
      </c>
      <c r="E337" s="40">
        <f t="shared" si="162"/>
        <v>27.833812949639199</v>
      </c>
      <c r="F337" s="40">
        <f t="shared" si="163"/>
        <v>47.6</v>
      </c>
      <c r="G337" s="3">
        <f t="shared" si="164"/>
        <v>366.8309352518018</v>
      </c>
      <c r="H337" s="3">
        <f t="shared" si="165"/>
        <v>147.82900988183601</v>
      </c>
      <c r="I337">
        <f t="shared" si="150"/>
        <v>1.4782900988183603E-4</v>
      </c>
      <c r="J337" s="4">
        <f t="shared" si="166"/>
        <v>638.49818887348556</v>
      </c>
      <c r="K337" s="40">
        <f t="shared" si="167"/>
        <v>4.3191670524199246</v>
      </c>
      <c r="L337" s="40">
        <f t="shared" si="151"/>
        <v>1.6808329475800754</v>
      </c>
      <c r="M337" s="10">
        <f t="shared" si="168"/>
        <v>7.1665143222136063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15.481865520853901</v>
      </c>
      <c r="Q337" s="42">
        <f t="shared" si="170"/>
        <v>0.39128697650987038</v>
      </c>
      <c r="R337" s="4">
        <f t="shared" si="171"/>
        <v>429580.73408576107</v>
      </c>
      <c r="S337">
        <f t="shared" si="152"/>
        <v>4.2958073408576108E-4</v>
      </c>
      <c r="T337" s="41">
        <f t="shared" si="153"/>
        <v>3.9526980118288009E-4</v>
      </c>
      <c r="U337" s="42">
        <f t="shared" si="172"/>
        <v>0.76278932628672258</v>
      </c>
      <c r="V337" s="42">
        <f t="shared" si="173"/>
        <v>1.2035893123311492</v>
      </c>
      <c r="W337" s="42">
        <f t="shared" si="174"/>
        <v>1.185689086807066</v>
      </c>
      <c r="X337" s="42">
        <f t="shared" si="175"/>
        <v>1.7900225524083213E-2</v>
      </c>
      <c r="Y337" s="42">
        <f t="shared" si="149"/>
        <v>8.9232135226796593E-3</v>
      </c>
      <c r="Z337" s="10">
        <f t="shared" si="176"/>
        <v>22.574994335454285</v>
      </c>
      <c r="AA337">
        <f t="shared" si="154"/>
        <v>7169022.0608476847</v>
      </c>
      <c r="AB337" s="10">
        <f t="shared" si="155"/>
        <v>7.1690220608476851</v>
      </c>
      <c r="AC337" s="10">
        <f t="shared" si="156"/>
        <v>7.0680220608476851</v>
      </c>
      <c r="AD337" s="3">
        <f t="shared" si="157"/>
        <v>1025.0938449380253</v>
      </c>
      <c r="AI337" s="94">
        <f t="shared" si="158"/>
        <v>1.185689086807066</v>
      </c>
    </row>
    <row r="338" spans="2:35">
      <c r="B338" s="39">
        <f t="shared" si="159"/>
        <v>310</v>
      </c>
      <c r="C338" s="42">
        <f t="shared" si="160"/>
        <v>5.8357314148674879</v>
      </c>
      <c r="D338" s="10">
        <f t="shared" si="161"/>
        <v>9.8642685851324412</v>
      </c>
      <c r="E338" s="40">
        <f t="shared" si="162"/>
        <v>27.871462829735119</v>
      </c>
      <c r="F338" s="40">
        <f t="shared" si="163"/>
        <v>47.6</v>
      </c>
      <c r="G338" s="3">
        <f t="shared" si="164"/>
        <v>366.6426858513222</v>
      </c>
      <c r="H338" s="3">
        <f t="shared" si="165"/>
        <v>147.82900988183601</v>
      </c>
      <c r="I338">
        <f t="shared" si="150"/>
        <v>1.4782900988183603E-4</v>
      </c>
      <c r="J338" s="4">
        <f t="shared" si="166"/>
        <v>640.1454020491019</v>
      </c>
      <c r="K338" s="40">
        <f t="shared" si="167"/>
        <v>4.3303097447570575</v>
      </c>
      <c r="L338" s="40">
        <f t="shared" si="151"/>
        <v>1.6696902552429425</v>
      </c>
      <c r="M338" s="10">
        <f t="shared" si="168"/>
        <v>7.1690220608476851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15.48359349218414</v>
      </c>
      <c r="Q338" s="42">
        <f t="shared" si="170"/>
        <v>0.39250277567544922</v>
      </c>
      <c r="R338" s="4">
        <f t="shared" si="171"/>
        <v>428756.34423439862</v>
      </c>
      <c r="S338">
        <f t="shared" si="152"/>
        <v>4.2875634423439861E-4</v>
      </c>
      <c r="T338" s="41">
        <f t="shared" si="153"/>
        <v>3.9609419103424256E-4</v>
      </c>
      <c r="U338" s="42">
        <f t="shared" si="172"/>
        <v>0.76132549020325224</v>
      </c>
      <c r="V338" s="42">
        <f t="shared" si="173"/>
        <v>1.2040114230325212</v>
      </c>
      <c r="W338" s="42">
        <f t="shared" si="174"/>
        <v>1.1861099193459859</v>
      </c>
      <c r="X338" s="42">
        <f t="shared" si="175"/>
        <v>1.7901503686535314E-2</v>
      </c>
      <c r="Y338" s="42">
        <f t="shared" si="149"/>
        <v>8.944978155924356E-3</v>
      </c>
      <c r="Z338" s="10">
        <f t="shared" si="176"/>
        <v>22.582957181391883</v>
      </c>
      <c r="AA338">
        <f t="shared" si="154"/>
        <v>7171515.154308429</v>
      </c>
      <c r="AB338" s="10">
        <f t="shared" si="155"/>
        <v>7.1715151543084286</v>
      </c>
      <c r="AC338" s="10">
        <f t="shared" si="156"/>
        <v>7.0705151543084286</v>
      </c>
      <c r="AD338" s="3">
        <f t="shared" si="157"/>
        <v>1025.4554248453123</v>
      </c>
      <c r="AI338" s="94">
        <f t="shared" si="158"/>
        <v>1.1861099193459859</v>
      </c>
    </row>
    <row r="339" spans="2:35">
      <c r="B339" s="39">
        <f t="shared" si="159"/>
        <v>311</v>
      </c>
      <c r="C339" s="42">
        <f t="shared" si="160"/>
        <v>5.8545563549154478</v>
      </c>
      <c r="D339" s="10">
        <f t="shared" si="161"/>
        <v>9.8454436450844813</v>
      </c>
      <c r="E339" s="40">
        <f t="shared" si="162"/>
        <v>27.909112709831039</v>
      </c>
      <c r="F339" s="40">
        <f t="shared" si="163"/>
        <v>47.6</v>
      </c>
      <c r="G339" s="3">
        <f t="shared" si="164"/>
        <v>366.45443645084259</v>
      </c>
      <c r="H339" s="3">
        <f t="shared" si="165"/>
        <v>147.82900988183601</v>
      </c>
      <c r="I339">
        <f t="shared" si="150"/>
        <v>1.4782900988183603E-4</v>
      </c>
      <c r="J339" s="4">
        <f t="shared" si="166"/>
        <v>641.79484184967214</v>
      </c>
      <c r="K339" s="40">
        <f t="shared" si="167"/>
        <v>4.3414674992592941</v>
      </c>
      <c r="L339" s="40">
        <f t="shared" si="151"/>
        <v>1.6585325007407059</v>
      </c>
      <c r="M339" s="10">
        <f t="shared" si="168"/>
        <v>7.1715151543084286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15.485310964193724</v>
      </c>
      <c r="Q339" s="42">
        <f t="shared" si="170"/>
        <v>0.39371843999704326</v>
      </c>
      <c r="R339" s="4">
        <f t="shared" si="171"/>
        <v>427931.75860022911</v>
      </c>
      <c r="S339">
        <f t="shared" si="152"/>
        <v>4.2793175860022912E-4</v>
      </c>
      <c r="T339" s="41">
        <f t="shared" si="153"/>
        <v>3.9691877666841205E-4</v>
      </c>
      <c r="U339" s="42">
        <f t="shared" si="172"/>
        <v>0.75986130647608274</v>
      </c>
      <c r="V339" s="42">
        <f t="shared" si="173"/>
        <v>1.2044309445962802</v>
      </c>
      <c r="W339" s="42">
        <f t="shared" si="174"/>
        <v>1.1865282942262831</v>
      </c>
      <c r="X339" s="42">
        <f t="shared" si="175"/>
        <v>1.7902650369997053E-2</v>
      </c>
      <c r="Y339" s="42">
        <f t="shared" si="149"/>
        <v>8.9667417692411329E-3</v>
      </c>
      <c r="Z339" s="10">
        <f t="shared" si="176"/>
        <v>22.590873237352522</v>
      </c>
      <c r="AA339">
        <f t="shared" si="154"/>
        <v>7173993.5982598783</v>
      </c>
      <c r="AB339" s="10">
        <f t="shared" si="155"/>
        <v>7.1739935982598784</v>
      </c>
      <c r="AC339" s="10">
        <f t="shared" si="156"/>
        <v>7.0729935982598784</v>
      </c>
      <c r="AD339" s="3">
        <f t="shared" si="157"/>
        <v>1025.814880095704</v>
      </c>
      <c r="AI339" s="94">
        <f t="shared" si="158"/>
        <v>1.1865282942262831</v>
      </c>
    </row>
    <row r="340" spans="2:35">
      <c r="B340" s="39">
        <f t="shared" si="159"/>
        <v>312</v>
      </c>
      <c r="C340" s="42">
        <f t="shared" si="160"/>
        <v>5.8733812949634077</v>
      </c>
      <c r="D340" s="10">
        <f t="shared" si="161"/>
        <v>9.8266187050365215</v>
      </c>
      <c r="E340" s="40">
        <f t="shared" si="162"/>
        <v>27.946762589926958</v>
      </c>
      <c r="F340" s="40">
        <f t="shared" si="163"/>
        <v>47.6</v>
      </c>
      <c r="G340" s="3">
        <f t="shared" si="164"/>
        <v>366.26618705036299</v>
      </c>
      <c r="H340" s="3">
        <f t="shared" si="165"/>
        <v>147.82900988183601</v>
      </c>
      <c r="I340">
        <f t="shared" si="150"/>
        <v>1.4782900988183603E-4</v>
      </c>
      <c r="J340" s="4">
        <f t="shared" si="166"/>
        <v>643.44650827519627</v>
      </c>
      <c r="K340" s="40">
        <f t="shared" si="167"/>
        <v>4.3526403159266343</v>
      </c>
      <c r="L340" s="40">
        <f t="shared" si="151"/>
        <v>1.6473596840733657</v>
      </c>
      <c r="M340" s="10">
        <f t="shared" si="168"/>
        <v>7.1739935982598784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15.487017941301065</v>
      </c>
      <c r="Q340" s="42">
        <f t="shared" si="170"/>
        <v>0.3949339703282736</v>
      </c>
      <c r="R340" s="4">
        <f t="shared" si="171"/>
        <v>427106.97844073491</v>
      </c>
      <c r="S340">
        <f t="shared" si="152"/>
        <v>4.2710697844073491E-4</v>
      </c>
      <c r="T340" s="41">
        <f t="shared" si="153"/>
        <v>3.9774355682790626E-4</v>
      </c>
      <c r="U340" s="42">
        <f t="shared" si="172"/>
        <v>0.75839677733807531</v>
      </c>
      <c r="V340" s="42">
        <f t="shared" si="173"/>
        <v>1.2048478761735686</v>
      </c>
      <c r="W340" s="42">
        <f t="shared" si="174"/>
        <v>1.1869442107203247</v>
      </c>
      <c r="X340" s="42">
        <f t="shared" si="175"/>
        <v>1.7903665453243844E-2</v>
      </c>
      <c r="Y340" s="42">
        <f t="shared" si="149"/>
        <v>8.9885042176397513E-3</v>
      </c>
      <c r="Z340" s="10">
        <f t="shared" si="176"/>
        <v>22.598742489570618</v>
      </c>
      <c r="AA340">
        <f t="shared" si="154"/>
        <v>7176457.3883921532</v>
      </c>
      <c r="AB340" s="10">
        <f t="shared" si="155"/>
        <v>7.1764573883921532</v>
      </c>
      <c r="AC340" s="10">
        <f t="shared" si="156"/>
        <v>7.0754573883921532</v>
      </c>
      <c r="AD340" s="3">
        <f t="shared" si="157"/>
        <v>1026.1722100641266</v>
      </c>
      <c r="AI340" s="94">
        <f t="shared" si="158"/>
        <v>1.1869442107203247</v>
      </c>
    </row>
    <row r="341" spans="2:35">
      <c r="B341" s="39">
        <f t="shared" si="159"/>
        <v>313</v>
      </c>
      <c r="C341" s="42">
        <f t="shared" si="160"/>
        <v>5.8922062350113675</v>
      </c>
      <c r="D341" s="10">
        <f t="shared" si="161"/>
        <v>9.8077937649885616</v>
      </c>
      <c r="E341" s="40">
        <f t="shared" si="162"/>
        <v>27.984412470022878</v>
      </c>
      <c r="F341" s="40">
        <f t="shared" si="163"/>
        <v>47.6</v>
      </c>
      <c r="G341" s="3">
        <f t="shared" si="164"/>
        <v>366.07793764988338</v>
      </c>
      <c r="H341" s="3">
        <f t="shared" si="165"/>
        <v>147.82900988183601</v>
      </c>
      <c r="I341">
        <f t="shared" si="150"/>
        <v>1.4782900988183603E-4</v>
      </c>
      <c r="J341" s="4">
        <f t="shared" si="166"/>
        <v>645.10040132567383</v>
      </c>
      <c r="K341" s="40">
        <f t="shared" si="167"/>
        <v>4.3638281947590745</v>
      </c>
      <c r="L341" s="40">
        <f t="shared" si="151"/>
        <v>1.6361718052409255</v>
      </c>
      <c r="M341" s="10">
        <f t="shared" si="168"/>
        <v>7.1764573883921532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15.488714427894703</v>
      </c>
      <c r="Q341" s="42">
        <f t="shared" si="170"/>
        <v>0.39614936752186225</v>
      </c>
      <c r="R341" s="4">
        <f t="shared" si="171"/>
        <v>426282.00501339859</v>
      </c>
      <c r="S341">
        <f t="shared" si="152"/>
        <v>4.262820050133986E-4</v>
      </c>
      <c r="T341" s="41">
        <f t="shared" si="153"/>
        <v>3.9856853025524257E-4</v>
      </c>
      <c r="U341" s="42">
        <f t="shared" si="172"/>
        <v>0.7569319050220914</v>
      </c>
      <c r="V341" s="42">
        <f t="shared" si="173"/>
        <v>1.2052622169207459</v>
      </c>
      <c r="W341" s="42">
        <f t="shared" si="174"/>
        <v>1.1873576681048545</v>
      </c>
      <c r="X341" s="42">
        <f t="shared" si="175"/>
        <v>1.7904548815891319E-2</v>
      </c>
      <c r="Y341" s="42">
        <f t="shared" si="149"/>
        <v>9.0102653560230565E-3</v>
      </c>
      <c r="Z341" s="10">
        <f t="shared" si="176"/>
        <v>22.606564924362942</v>
      </c>
      <c r="AA341">
        <f t="shared" si="154"/>
        <v>7178906.5204211632</v>
      </c>
      <c r="AB341" s="10">
        <f t="shared" si="155"/>
        <v>7.1789065204211635</v>
      </c>
      <c r="AC341" s="10">
        <f t="shared" si="156"/>
        <v>7.0779065204211635</v>
      </c>
      <c r="AD341" s="3">
        <f t="shared" si="157"/>
        <v>1026.5274141292477</v>
      </c>
      <c r="AI341" s="94">
        <f t="shared" si="158"/>
        <v>1.1873576681048545</v>
      </c>
    </row>
    <row r="342" spans="2:35">
      <c r="B342" s="39">
        <f t="shared" si="159"/>
        <v>314</v>
      </c>
      <c r="C342" s="42">
        <f t="shared" si="160"/>
        <v>5.9110311750593274</v>
      </c>
      <c r="D342" s="10">
        <f t="shared" si="161"/>
        <v>9.7889688249406017</v>
      </c>
      <c r="E342" s="40">
        <f t="shared" si="162"/>
        <v>28.022062350118798</v>
      </c>
      <c r="F342" s="40">
        <f t="shared" si="163"/>
        <v>47.6</v>
      </c>
      <c r="G342" s="3">
        <f t="shared" si="164"/>
        <v>365.88968824940378</v>
      </c>
      <c r="H342" s="3">
        <f t="shared" si="165"/>
        <v>147.82900988183601</v>
      </c>
      <c r="I342">
        <f t="shared" si="150"/>
        <v>1.4782900988183603E-4</v>
      </c>
      <c r="J342" s="4">
        <f t="shared" si="166"/>
        <v>646.75652100110551</v>
      </c>
      <c r="K342" s="40">
        <f t="shared" si="167"/>
        <v>4.3750311357566192</v>
      </c>
      <c r="L342" s="40">
        <f t="shared" si="151"/>
        <v>1.6249688642433808</v>
      </c>
      <c r="M342" s="10">
        <f t="shared" si="168"/>
        <v>7.1789065204211635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15.490400428333157</v>
      </c>
      <c r="Q342" s="42">
        <f t="shared" si="170"/>
        <v>0.39736463242963876</v>
      </c>
      <c r="R342" s="4">
        <f t="shared" si="171"/>
        <v>425456.83957570238</v>
      </c>
      <c r="S342">
        <f t="shared" si="152"/>
        <v>4.2545683957570236E-4</v>
      </c>
      <c r="T342" s="41">
        <f t="shared" si="153"/>
        <v>3.9939369569293881E-4</v>
      </c>
      <c r="U342" s="42">
        <f t="shared" si="172"/>
        <v>0.75546669176099168</v>
      </c>
      <c r="V342" s="42">
        <f t="shared" si="173"/>
        <v>1.2056739660001514</v>
      </c>
      <c r="W342" s="42">
        <f t="shared" si="174"/>
        <v>1.1877686656609443</v>
      </c>
      <c r="X342" s="42">
        <f t="shared" si="175"/>
        <v>1.790530033920712E-2</v>
      </c>
      <c r="Y342" s="42">
        <f t="shared" si="149"/>
        <v>9.0320250391884935E-3</v>
      </c>
      <c r="Z342" s="10">
        <f t="shared" si="176"/>
        <v>22.614340528130118</v>
      </c>
      <c r="AA342">
        <f t="shared" si="154"/>
        <v>7181340.9900890701</v>
      </c>
      <c r="AB342" s="10">
        <f t="shared" si="155"/>
        <v>7.1813409900890699</v>
      </c>
      <c r="AC342" s="10">
        <f t="shared" si="156"/>
        <v>7.0803409900890699</v>
      </c>
      <c r="AD342" s="3">
        <f t="shared" si="157"/>
        <v>1026.8804916735417</v>
      </c>
      <c r="AI342" s="94">
        <f t="shared" si="158"/>
        <v>1.1877686656609443</v>
      </c>
    </row>
    <row r="343" spans="2:35">
      <c r="B343" s="39">
        <f t="shared" si="159"/>
        <v>315</v>
      </c>
      <c r="C343" s="42">
        <f t="shared" si="160"/>
        <v>5.9298561151072873</v>
      </c>
      <c r="D343" s="10">
        <f t="shared" si="161"/>
        <v>9.7701438848926419</v>
      </c>
      <c r="E343" s="40">
        <f t="shared" si="162"/>
        <v>28.059712230214718</v>
      </c>
      <c r="F343" s="40">
        <f t="shared" si="163"/>
        <v>47.6</v>
      </c>
      <c r="G343" s="3">
        <f t="shared" si="164"/>
        <v>365.70143884892417</v>
      </c>
      <c r="H343" s="3">
        <f t="shared" si="165"/>
        <v>147.82900988183601</v>
      </c>
      <c r="I343">
        <f t="shared" si="150"/>
        <v>1.4782900988183603E-4</v>
      </c>
      <c r="J343" s="4">
        <f t="shared" si="166"/>
        <v>648.41486730149086</v>
      </c>
      <c r="K343" s="40">
        <f t="shared" si="167"/>
        <v>4.3862491389192657</v>
      </c>
      <c r="L343" s="40">
        <f t="shared" si="151"/>
        <v>1.6137508610807343</v>
      </c>
      <c r="M343" s="10">
        <f t="shared" si="168"/>
        <v>7.1813409900890699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15.492075946945324</v>
      </c>
      <c r="Q343" s="42">
        <f t="shared" si="170"/>
        <v>0.39857976590254635</v>
      </c>
      <c r="R343" s="4">
        <f t="shared" si="171"/>
        <v>424631.4833851289</v>
      </c>
      <c r="S343">
        <f t="shared" si="152"/>
        <v>4.2463148338512887E-4</v>
      </c>
      <c r="T343" s="41">
        <f t="shared" si="153"/>
        <v>4.002190518835123E-4</v>
      </c>
      <c r="U343" s="42">
        <f t="shared" si="172"/>
        <v>0.75400113978763794</v>
      </c>
      <c r="V343" s="42">
        <f t="shared" si="173"/>
        <v>1.2060831225782593</v>
      </c>
      <c r="W343" s="42">
        <f t="shared" si="174"/>
        <v>1.1881772026740711</v>
      </c>
      <c r="X343" s="42">
        <f t="shared" si="175"/>
        <v>1.7905919904188217E-2</v>
      </c>
      <c r="Y343" s="42">
        <f t="shared" si="149"/>
        <v>9.053783121827275E-3</v>
      </c>
      <c r="Z343" s="10">
        <f t="shared" si="176"/>
        <v>22.622069287352335</v>
      </c>
      <c r="AA343">
        <f t="shared" si="154"/>
        <v>7183760.7931629438</v>
      </c>
      <c r="AB343" s="10">
        <f t="shared" si="155"/>
        <v>7.1837607931629437</v>
      </c>
      <c r="AC343" s="10">
        <f t="shared" si="156"/>
        <v>7.0827607931629437</v>
      </c>
      <c r="AD343" s="3">
        <f t="shared" si="157"/>
        <v>1027.2314420830955</v>
      </c>
      <c r="AI343" s="94">
        <f t="shared" si="158"/>
        <v>1.1881772026740711</v>
      </c>
    </row>
    <row r="344" spans="2:35">
      <c r="B344" s="39">
        <f t="shared" si="159"/>
        <v>316</v>
      </c>
      <c r="C344" s="42">
        <f t="shared" si="160"/>
        <v>5.9486810551552471</v>
      </c>
      <c r="D344" s="10">
        <f t="shared" si="161"/>
        <v>9.751318944844682</v>
      </c>
      <c r="E344" s="40">
        <f t="shared" si="162"/>
        <v>28.097362110310637</v>
      </c>
      <c r="F344" s="40">
        <f t="shared" si="163"/>
        <v>47.6</v>
      </c>
      <c r="G344" s="3">
        <f t="shared" si="164"/>
        <v>365.51318944844456</v>
      </c>
      <c r="H344" s="3">
        <f t="shared" si="165"/>
        <v>147.82900988183601</v>
      </c>
      <c r="I344">
        <f t="shared" si="150"/>
        <v>1.4782900988183603E-4</v>
      </c>
      <c r="J344" s="4">
        <f t="shared" si="166"/>
        <v>650.0754402268301</v>
      </c>
      <c r="K344" s="40">
        <f t="shared" si="167"/>
        <v>4.3974822042470159</v>
      </c>
      <c r="L344" s="40">
        <f t="shared" si="151"/>
        <v>1.6025177957529841</v>
      </c>
      <c r="M344" s="10">
        <f t="shared" si="168"/>
        <v>7.1837607931629437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15.493740988029618</v>
      </c>
      <c r="Q344" s="42">
        <f t="shared" si="170"/>
        <v>0.39979476879064829</v>
      </c>
      <c r="R344" s="4">
        <f t="shared" si="171"/>
        <v>423805.93769916048</v>
      </c>
      <c r="S344">
        <f t="shared" si="152"/>
        <v>4.2380593769916048E-4</v>
      </c>
      <c r="T344" s="41">
        <f t="shared" si="153"/>
        <v>4.0104459756948069E-4</v>
      </c>
      <c r="U344" s="42">
        <f t="shared" si="172"/>
        <v>0.7525352513348913</v>
      </c>
      <c r="V344" s="42">
        <f t="shared" si="173"/>
        <v>1.2064896858283416</v>
      </c>
      <c r="W344" s="42">
        <f t="shared" si="174"/>
        <v>1.1885832784338914</v>
      </c>
      <c r="X344" s="42">
        <f t="shared" si="175"/>
        <v>1.7906407394450152E-2</v>
      </c>
      <c r="Y344" s="42">
        <f t="shared" si="149"/>
        <v>9.0755394585270623E-3</v>
      </c>
      <c r="Z344" s="10">
        <f t="shared" si="176"/>
        <v>22.629751188593762</v>
      </c>
      <c r="AA344">
        <f t="shared" si="154"/>
        <v>7186165.9254361494</v>
      </c>
      <c r="AB344" s="10">
        <f t="shared" si="155"/>
        <v>7.186165925436149</v>
      </c>
      <c r="AC344" s="10">
        <f t="shared" si="156"/>
        <v>7.085165925436149</v>
      </c>
      <c r="AD344" s="3">
        <f t="shared" si="157"/>
        <v>1027.5802647478099</v>
      </c>
      <c r="AI344" s="94">
        <f t="shared" si="158"/>
        <v>1.1885832784338914</v>
      </c>
    </row>
    <row r="345" spans="2:35">
      <c r="B345" s="39">
        <f t="shared" si="159"/>
        <v>317</v>
      </c>
      <c r="C345" s="42">
        <f t="shared" si="160"/>
        <v>5.967505995203207</v>
      </c>
      <c r="D345" s="10">
        <f t="shared" si="161"/>
        <v>9.7324940047967221</v>
      </c>
      <c r="E345" s="40">
        <f t="shared" si="162"/>
        <v>28.135011990406557</v>
      </c>
      <c r="F345" s="40">
        <f t="shared" si="163"/>
        <v>47.6</v>
      </c>
      <c r="G345" s="3">
        <f t="shared" si="164"/>
        <v>365.32494004796496</v>
      </c>
      <c r="H345" s="3">
        <f t="shared" si="165"/>
        <v>147.82900988183601</v>
      </c>
      <c r="I345">
        <f t="shared" si="150"/>
        <v>1.4782900988183603E-4</v>
      </c>
      <c r="J345" s="4">
        <f t="shared" si="166"/>
        <v>651.73823977712323</v>
      </c>
      <c r="K345" s="40">
        <f t="shared" si="167"/>
        <v>4.4087303317398687</v>
      </c>
      <c r="L345" s="40">
        <f t="shared" si="151"/>
        <v>1.5912696682601313</v>
      </c>
      <c r="M345" s="10">
        <f t="shared" si="168"/>
        <v>7.186165925436149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15.495395555854991</v>
      </c>
      <c r="Q345" s="42">
        <f t="shared" si="170"/>
        <v>0.40100964194313432</v>
      </c>
      <c r="R345" s="4">
        <f t="shared" si="171"/>
        <v>422980.20377527957</v>
      </c>
      <c r="S345">
        <f t="shared" si="152"/>
        <v>4.2298020377527957E-4</v>
      </c>
      <c r="T345" s="41">
        <f t="shared" si="153"/>
        <v>4.018703314933616E-4</v>
      </c>
      <c r="U345" s="42">
        <f t="shared" si="172"/>
        <v>0.75106902863561287</v>
      </c>
      <c r="V345" s="42">
        <f t="shared" si="173"/>
        <v>1.2068936549285474</v>
      </c>
      <c r="W345" s="42">
        <f t="shared" si="174"/>
        <v>1.1889868922344751</v>
      </c>
      <c r="X345" s="42">
        <f t="shared" si="175"/>
        <v>1.790676269407232E-2</v>
      </c>
      <c r="Y345" s="42">
        <f t="shared" si="149"/>
        <v>9.0972939037720288E-3</v>
      </c>
      <c r="Z345" s="10">
        <f t="shared" si="176"/>
        <v>22.637386218500446</v>
      </c>
      <c r="AA345">
        <f t="shared" si="154"/>
        <v>7188556.38272769</v>
      </c>
      <c r="AB345" s="10">
        <f t="shared" si="155"/>
        <v>7.1885563827276897</v>
      </c>
      <c r="AC345" s="10">
        <f t="shared" si="156"/>
        <v>7.0875563827276897</v>
      </c>
      <c r="AD345" s="3">
        <f t="shared" si="157"/>
        <v>1027.9269590613039</v>
      </c>
      <c r="AI345" s="94">
        <f t="shared" si="158"/>
        <v>1.1889868922344751</v>
      </c>
    </row>
    <row r="346" spans="2:35">
      <c r="B346" s="39">
        <f t="shared" si="159"/>
        <v>318</v>
      </c>
      <c r="C346" s="42">
        <f t="shared" si="160"/>
        <v>5.9863309352511669</v>
      </c>
      <c r="D346" s="10">
        <f t="shared" si="161"/>
        <v>9.7136690647487622</v>
      </c>
      <c r="E346" s="40">
        <f t="shared" si="162"/>
        <v>28.172661870502477</v>
      </c>
      <c r="F346" s="40">
        <f t="shared" si="163"/>
        <v>47.6</v>
      </c>
      <c r="G346" s="3">
        <f t="shared" si="164"/>
        <v>365.13669064748535</v>
      </c>
      <c r="H346" s="3">
        <f t="shared" si="165"/>
        <v>147.82900988183601</v>
      </c>
      <c r="I346">
        <f t="shared" si="150"/>
        <v>1.4782900988183603E-4</v>
      </c>
      <c r="J346" s="4">
        <f t="shared" si="166"/>
        <v>653.40326595237002</v>
      </c>
      <c r="K346" s="40">
        <f t="shared" si="167"/>
        <v>4.4199935213978234</v>
      </c>
      <c r="L346" s="40">
        <f t="shared" si="151"/>
        <v>1.5800064786021766</v>
      </c>
      <c r="M346" s="10">
        <f t="shared" si="168"/>
        <v>7.1885563827276897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15.497039654660547</v>
      </c>
      <c r="Q346" s="42">
        <f t="shared" si="170"/>
        <v>0.40222438620832679</v>
      </c>
      <c r="R346" s="4">
        <f t="shared" si="171"/>
        <v>422154.28287096875</v>
      </c>
      <c r="S346">
        <f t="shared" si="152"/>
        <v>4.2215428287096872E-4</v>
      </c>
      <c r="T346" s="41">
        <f t="shared" si="153"/>
        <v>4.0269625239767245E-4</v>
      </c>
      <c r="U346" s="42">
        <f t="shared" si="172"/>
        <v>0.74960247392266444</v>
      </c>
      <c r="V346" s="42">
        <f t="shared" si="173"/>
        <v>1.2072950290619933</v>
      </c>
      <c r="W346" s="42">
        <f t="shared" si="174"/>
        <v>1.1893880433741941</v>
      </c>
      <c r="X346" s="42">
        <f t="shared" si="175"/>
        <v>1.7906985687799137E-2</v>
      </c>
      <c r="Y346" s="42">
        <f t="shared" si="149"/>
        <v>9.1190463119431662E-3</v>
      </c>
      <c r="Z346" s="10">
        <f t="shared" si="176"/>
        <v>22.644974363798855</v>
      </c>
      <c r="AA346">
        <f t="shared" si="154"/>
        <v>7190932.1608817447</v>
      </c>
      <c r="AB346" s="10">
        <f t="shared" si="155"/>
        <v>7.1909321608817445</v>
      </c>
      <c r="AC346" s="10">
        <f t="shared" si="156"/>
        <v>7.0899321608817445</v>
      </c>
      <c r="AD346" s="3">
        <f t="shared" si="157"/>
        <v>1028.2715244208478</v>
      </c>
      <c r="AI346" s="94">
        <f t="shared" si="158"/>
        <v>1.1893880433741941</v>
      </c>
    </row>
    <row r="347" spans="2:35">
      <c r="B347" s="39">
        <f t="shared" si="159"/>
        <v>319</v>
      </c>
      <c r="C347" s="42">
        <f t="shared" si="160"/>
        <v>6.0051558752991268</v>
      </c>
      <c r="D347" s="10">
        <f t="shared" si="161"/>
        <v>9.6948441247008024</v>
      </c>
      <c r="E347" s="40">
        <f t="shared" si="162"/>
        <v>28.210311750598397</v>
      </c>
      <c r="F347" s="40">
        <f t="shared" si="163"/>
        <v>47.6</v>
      </c>
      <c r="G347" s="3">
        <f t="shared" si="164"/>
        <v>364.94844124700575</v>
      </c>
      <c r="H347" s="3">
        <f t="shared" si="165"/>
        <v>147.82900988183601</v>
      </c>
      <c r="I347">
        <f t="shared" si="150"/>
        <v>1.4782900988183603E-4</v>
      </c>
      <c r="J347" s="4">
        <f t="shared" si="166"/>
        <v>655.07051875257048</v>
      </c>
      <c r="K347" s="40">
        <f t="shared" si="167"/>
        <v>4.43127177322088</v>
      </c>
      <c r="L347" s="40">
        <f t="shared" si="151"/>
        <v>1.56872822677912</v>
      </c>
      <c r="M347" s="10">
        <f t="shared" si="168"/>
        <v>7.1909321608817445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15.498673288655299</v>
      </c>
      <c r="Q347" s="42">
        <f t="shared" si="170"/>
        <v>0.40343900243368713</v>
      </c>
      <c r="R347" s="4">
        <f t="shared" si="171"/>
        <v>421328.17624371033</v>
      </c>
      <c r="S347">
        <f t="shared" si="152"/>
        <v>4.2132817624371033E-4</v>
      </c>
      <c r="T347" s="41">
        <f t="shared" si="153"/>
        <v>4.0352235902493084E-4</v>
      </c>
      <c r="U347" s="42">
        <f t="shared" si="172"/>
        <v>0.74813558942890668</v>
      </c>
      <c r="V347" s="42">
        <f t="shared" si="173"/>
        <v>1.2076938074185319</v>
      </c>
      <c r="W347" s="42">
        <f t="shared" si="174"/>
        <v>1.1897867311556458</v>
      </c>
      <c r="X347" s="42">
        <f t="shared" si="175"/>
        <v>1.7907076262886124E-2</v>
      </c>
      <c r="Y347" s="42">
        <f t="shared" si="149"/>
        <v>9.1407965373208333E-3</v>
      </c>
      <c r="Z347" s="10">
        <f t="shared" si="176"/>
        <v>22.652515611299961</v>
      </c>
      <c r="AA347">
        <f t="shared" si="154"/>
        <v>7193293.2557689501</v>
      </c>
      <c r="AB347" s="10">
        <f t="shared" si="155"/>
        <v>7.1932932557689497</v>
      </c>
      <c r="AC347" s="10">
        <f t="shared" si="156"/>
        <v>7.0922932557689498</v>
      </c>
      <c r="AD347" s="3">
        <f t="shared" si="157"/>
        <v>1028.6139602275489</v>
      </c>
      <c r="AI347" s="94">
        <f t="shared" si="158"/>
        <v>1.1897867311556458</v>
      </c>
    </row>
    <row r="348" spans="2:35">
      <c r="B348" s="39">
        <f t="shared" si="159"/>
        <v>320</v>
      </c>
      <c r="C348" s="42">
        <f t="shared" si="160"/>
        <v>6.0239808153470866</v>
      </c>
      <c r="D348" s="10">
        <f t="shared" si="161"/>
        <v>9.6760191846528425</v>
      </c>
      <c r="E348" s="40">
        <f t="shared" si="162"/>
        <v>28.247961630694316</v>
      </c>
      <c r="F348" s="40">
        <f t="shared" si="163"/>
        <v>47.6</v>
      </c>
      <c r="G348" s="3">
        <f t="shared" si="164"/>
        <v>364.76019184652614</v>
      </c>
      <c r="H348" s="3">
        <f t="shared" si="165"/>
        <v>147.82900988183601</v>
      </c>
      <c r="I348">
        <f t="shared" si="150"/>
        <v>1.4782900988183603E-4</v>
      </c>
      <c r="J348" s="4">
        <f t="shared" si="166"/>
        <v>656.73999817772506</v>
      </c>
      <c r="K348" s="40">
        <f t="shared" si="167"/>
        <v>4.442565087209041</v>
      </c>
      <c r="L348" s="40">
        <f t="shared" si="151"/>
        <v>1.557434912790959</v>
      </c>
      <c r="M348" s="10">
        <f t="shared" si="168"/>
        <v>7.1932932557689497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15.500296462019096</v>
      </c>
      <c r="Q348" s="42">
        <f t="shared" si="170"/>
        <v>0.40465349146582191</v>
      </c>
      <c r="R348" s="4">
        <f t="shared" si="171"/>
        <v>420501.88515098661</v>
      </c>
      <c r="S348">
        <f t="shared" si="152"/>
        <v>4.2050188515098662E-4</v>
      </c>
      <c r="T348" s="41">
        <f t="shared" si="153"/>
        <v>4.0434865011765455E-4</v>
      </c>
      <c r="U348" s="42">
        <f t="shared" si="172"/>
        <v>0.74666837738720082</v>
      </c>
      <c r="V348" s="42">
        <f t="shared" si="173"/>
        <v>1.2080899891922861</v>
      </c>
      <c r="W348" s="42">
        <f t="shared" si="174"/>
        <v>1.1901829548858665</v>
      </c>
      <c r="X348" s="42">
        <f t="shared" si="175"/>
        <v>1.79070343064196E-2</v>
      </c>
      <c r="Y348" s="42">
        <f t="shared" si="149"/>
        <v>9.1625444340840412E-3</v>
      </c>
      <c r="Z348" s="10">
        <f t="shared" si="176"/>
        <v>22.660009947895183</v>
      </c>
      <c r="AA348">
        <f t="shared" si="154"/>
        <v>7195639.6632851316</v>
      </c>
      <c r="AB348" s="10">
        <f t="shared" si="155"/>
        <v>7.1956396632851316</v>
      </c>
      <c r="AC348" s="10">
        <f t="shared" si="156"/>
        <v>7.0946396632851316</v>
      </c>
      <c r="AD348" s="3">
        <f t="shared" si="157"/>
        <v>1028.9542658861685</v>
      </c>
      <c r="AI348" s="94">
        <f t="shared" si="158"/>
        <v>1.1901829548858665</v>
      </c>
    </row>
    <row r="349" spans="2:35">
      <c r="B349" s="39">
        <f t="shared" si="159"/>
        <v>321</v>
      </c>
      <c r="C349" s="42">
        <f t="shared" si="160"/>
        <v>6.0428057553950465</v>
      </c>
      <c r="D349" s="10">
        <f t="shared" si="161"/>
        <v>9.6571942446048826</v>
      </c>
      <c r="E349" s="40">
        <f t="shared" si="162"/>
        <v>28.285611510790236</v>
      </c>
      <c r="F349" s="40">
        <f t="shared" si="163"/>
        <v>47.6</v>
      </c>
      <c r="G349" s="3">
        <f t="shared" si="164"/>
        <v>364.57194244604653</v>
      </c>
      <c r="H349" s="3">
        <f t="shared" si="165"/>
        <v>147.82900988183601</v>
      </c>
      <c r="I349">
        <f t="shared" si="150"/>
        <v>1.4782900988183603E-4</v>
      </c>
      <c r="J349" s="4">
        <f t="shared" si="166"/>
        <v>658.4117042278333</v>
      </c>
      <c r="K349" s="40">
        <f t="shared" si="167"/>
        <v>4.4538734633623047</v>
      </c>
      <c r="L349" s="40">
        <f t="shared" si="151"/>
        <v>1.5461265366376953</v>
      </c>
      <c r="M349" s="10">
        <f t="shared" si="168"/>
        <v>7.1956396632851316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15.501909178901846</v>
      </c>
      <c r="Q349" s="42">
        <f t="shared" si="170"/>
        <v>0.4058678541504892</v>
      </c>
      <c r="R349" s="4">
        <f t="shared" si="171"/>
        <v>419675.41085028031</v>
      </c>
      <c r="S349">
        <f t="shared" si="152"/>
        <v>4.1967541085028033E-4</v>
      </c>
      <c r="T349" s="41">
        <f t="shared" si="153"/>
        <v>4.0517512441836084E-4</v>
      </c>
      <c r="U349" s="42">
        <f t="shared" si="172"/>
        <v>0.74520084003040865</v>
      </c>
      <c r="V349" s="42">
        <f t="shared" si="173"/>
        <v>1.2084835735826671</v>
      </c>
      <c r="W349" s="42">
        <f t="shared" si="174"/>
        <v>1.1905767138761203</v>
      </c>
      <c r="X349" s="42">
        <f t="shared" si="175"/>
        <v>1.7906859706546818E-2</v>
      </c>
      <c r="Y349" s="42">
        <f t="shared" si="149"/>
        <v>9.1842898563112441E-3</v>
      </c>
      <c r="Z349" s="10">
        <f t="shared" si="176"/>
        <v>22.667457360556192</v>
      </c>
      <c r="AA349">
        <f t="shared" si="154"/>
        <v>7197971.3793512378</v>
      </c>
      <c r="AB349" s="10">
        <f t="shared" si="155"/>
        <v>7.1979713793512374</v>
      </c>
      <c r="AC349" s="10">
        <f t="shared" si="156"/>
        <v>7.0969713793512375</v>
      </c>
      <c r="AD349" s="3">
        <f t="shared" si="157"/>
        <v>1029.2924408051106</v>
      </c>
      <c r="AI349" s="94">
        <f t="shared" si="158"/>
        <v>1.1905767138761203</v>
      </c>
    </row>
    <row r="350" spans="2:35">
      <c r="B350" s="39">
        <f t="shared" si="159"/>
        <v>322</v>
      </c>
      <c r="C350" s="42">
        <f t="shared" si="160"/>
        <v>6.0616306954430064</v>
      </c>
      <c r="D350" s="10">
        <f t="shared" si="161"/>
        <v>9.6383693045569228</v>
      </c>
      <c r="E350" s="40">
        <f t="shared" si="162"/>
        <v>28.323261390886156</v>
      </c>
      <c r="F350" s="40">
        <f t="shared" si="163"/>
        <v>47.6</v>
      </c>
      <c r="G350" s="3">
        <f t="shared" si="164"/>
        <v>364.38369304556693</v>
      </c>
      <c r="H350" s="3">
        <f t="shared" si="165"/>
        <v>147.82900988183601</v>
      </c>
      <c r="I350">
        <f t="shared" si="150"/>
        <v>1.4782900988183603E-4</v>
      </c>
      <c r="J350" s="4">
        <f t="shared" si="166"/>
        <v>660.0856369028952</v>
      </c>
      <c r="K350" s="40">
        <f t="shared" si="167"/>
        <v>4.4651969016806694</v>
      </c>
      <c r="L350" s="40">
        <f t="shared" si="151"/>
        <v>1.5348030983193306</v>
      </c>
      <c r="M350" s="10">
        <f t="shared" si="168"/>
        <v>7.1979713793512374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15.503511443423513</v>
      </c>
      <c r="Q350" s="42">
        <f t="shared" si="170"/>
        <v>0.40708209133260481</v>
      </c>
      <c r="R350" s="4">
        <f t="shared" si="171"/>
        <v>418848.75459907373</v>
      </c>
      <c r="S350">
        <f t="shared" si="152"/>
        <v>4.1884875459907375E-4</v>
      </c>
      <c r="T350" s="41">
        <f t="shared" si="153"/>
        <v>4.0600178066956742E-4</v>
      </c>
      <c r="U350" s="42">
        <f t="shared" si="172"/>
        <v>0.74373297959139129</v>
      </c>
      <c r="V350" s="42">
        <f t="shared" si="173"/>
        <v>1.2088745597955266</v>
      </c>
      <c r="W350" s="42">
        <f t="shared" si="174"/>
        <v>1.1909680074418871</v>
      </c>
      <c r="X350" s="42">
        <f t="shared" si="175"/>
        <v>1.7906552353639471E-2</v>
      </c>
      <c r="Y350" s="42">
        <f t="shared" ref="Y350:Y413" si="179">IF((X350*(Q350-Q349)+Y349)&lt;0,0,X350*(Q350-Q349)+Y349)</f>
        <v>9.2060326579825325E-3</v>
      </c>
      <c r="Z350" s="10">
        <f t="shared" si="176"/>
        <v>22.674857836338024</v>
      </c>
      <c r="AA350">
        <f t="shared" si="154"/>
        <v>7200288.3999143224</v>
      </c>
      <c r="AB350" s="10">
        <f t="shared" si="155"/>
        <v>7.2002883999143226</v>
      </c>
      <c r="AC350" s="10">
        <f t="shared" si="156"/>
        <v>7.0992883999143226</v>
      </c>
      <c r="AD350" s="3">
        <f t="shared" si="157"/>
        <v>1029.6284843965659</v>
      </c>
      <c r="AI350" s="94">
        <f t="shared" si="158"/>
        <v>1.1909680074418871</v>
      </c>
    </row>
    <row r="351" spans="2:35">
      <c r="B351" s="39">
        <f t="shared" si="159"/>
        <v>323</v>
      </c>
      <c r="C351" s="42">
        <f t="shared" si="160"/>
        <v>6.0804556354909662</v>
      </c>
      <c r="D351" s="10">
        <f t="shared" si="161"/>
        <v>9.6195443645089629</v>
      </c>
      <c r="E351" s="40">
        <f t="shared" si="162"/>
        <v>28.360911270982076</v>
      </c>
      <c r="F351" s="40">
        <f t="shared" si="163"/>
        <v>47.6</v>
      </c>
      <c r="G351" s="3">
        <f t="shared" si="164"/>
        <v>364.19544364508732</v>
      </c>
      <c r="H351" s="3">
        <f t="shared" si="165"/>
        <v>147.82900988183601</v>
      </c>
      <c r="I351">
        <f t="shared" si="150"/>
        <v>1.4782900988183603E-4</v>
      </c>
      <c r="J351" s="4">
        <f t="shared" si="166"/>
        <v>661.761796202911</v>
      </c>
      <c r="K351" s="40">
        <f t="shared" si="167"/>
        <v>4.4765354021641368</v>
      </c>
      <c r="L351" s="40">
        <f t="shared" si="151"/>
        <v>1.5234645978358632</v>
      </c>
      <c r="M351" s="10">
        <f t="shared" si="168"/>
        <v>7.2002883999143226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15.505103259674863</v>
      </c>
      <c r="Q351" s="42">
        <f t="shared" si="170"/>
        <v>0.40829620385624849</v>
      </c>
      <c r="R351" s="4">
        <f t="shared" si="171"/>
        <v>418021.9176548493</v>
      </c>
      <c r="S351">
        <f t="shared" si="152"/>
        <v>4.1802191765484927E-4</v>
      </c>
      <c r="T351" s="41">
        <f t="shared" si="153"/>
        <v>4.068286176137919E-4</v>
      </c>
      <c r="U351" s="42">
        <f t="shared" si="172"/>
        <v>0.74226479830300973</v>
      </c>
      <c r="V351" s="42">
        <f t="shared" si="173"/>
        <v>1.2092629470416749</v>
      </c>
      <c r="W351" s="42">
        <f t="shared" si="174"/>
        <v>1.1913568349030275</v>
      </c>
      <c r="X351" s="42">
        <f t="shared" si="175"/>
        <v>1.7906112138647456E-2</v>
      </c>
      <c r="Y351" s="42">
        <f t="shared" si="179"/>
        <v>9.2277726929798319E-3</v>
      </c>
      <c r="Z351" s="10">
        <f t="shared" si="176"/>
        <v>22.682211362377377</v>
      </c>
      <c r="AA351">
        <f t="shared" si="154"/>
        <v>7202590.720947003</v>
      </c>
      <c r="AB351" s="10">
        <f t="shared" si="155"/>
        <v>7.2025907209470033</v>
      </c>
      <c r="AC351" s="10">
        <f t="shared" si="156"/>
        <v>7.1015907209470033</v>
      </c>
      <c r="AD351" s="3">
        <f t="shared" si="157"/>
        <v>1029.9623960764327</v>
      </c>
      <c r="AI351" s="94">
        <f t="shared" si="158"/>
        <v>1.1913568349030275</v>
      </c>
    </row>
    <row r="352" spans="2:35">
      <c r="B352" s="39">
        <f t="shared" si="159"/>
        <v>324</v>
      </c>
      <c r="C352" s="42">
        <f t="shared" si="160"/>
        <v>6.0992805755389261</v>
      </c>
      <c r="D352" s="10">
        <f t="shared" si="161"/>
        <v>9.600719424461003</v>
      </c>
      <c r="E352" s="40">
        <f t="shared" si="162"/>
        <v>28.398561151077995</v>
      </c>
      <c r="F352" s="40">
        <f t="shared" si="163"/>
        <v>47.6</v>
      </c>
      <c r="G352" s="3">
        <f t="shared" si="164"/>
        <v>364.00719424460772</v>
      </c>
      <c r="H352" s="3">
        <f t="shared" si="165"/>
        <v>147.82900988183601</v>
      </c>
      <c r="I352">
        <f t="shared" si="150"/>
        <v>1.4782900988183603E-4</v>
      </c>
      <c r="J352" s="4">
        <f t="shared" si="166"/>
        <v>663.44018212788046</v>
      </c>
      <c r="K352" s="40">
        <f t="shared" si="167"/>
        <v>4.4878889648127069</v>
      </c>
      <c r="L352" s="40">
        <f t="shared" si="151"/>
        <v>1.5121110351872931</v>
      </c>
      <c r="M352" s="10">
        <f t="shared" si="168"/>
        <v>7.2025907209470033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15.506684631717151</v>
      </c>
      <c r="Q352" s="42">
        <f t="shared" si="170"/>
        <v>0.40951019256467008</v>
      </c>
      <c r="R352" s="4">
        <f t="shared" si="171"/>
        <v>417194.90127508953</v>
      </c>
      <c r="S352">
        <f t="shared" si="152"/>
        <v>4.1719490127508952E-4</v>
      </c>
      <c r="T352" s="41">
        <f t="shared" si="153"/>
        <v>4.0765563399355165E-4</v>
      </c>
      <c r="U352" s="42">
        <f t="shared" si="172"/>
        <v>0.74079629839812544</v>
      </c>
      <c r="V352" s="42">
        <f t="shared" si="173"/>
        <v>1.2096487345369153</v>
      </c>
      <c r="W352" s="42">
        <f t="shared" si="174"/>
        <v>1.1917431955836919</v>
      </c>
      <c r="X352" s="42">
        <f t="shared" si="175"/>
        <v>1.7905538953223443E-2</v>
      </c>
      <c r="Y352" s="42">
        <f t="shared" si="179"/>
        <v>9.2495098150872489E-3</v>
      </c>
      <c r="Z352" s="10">
        <f t="shared" si="176"/>
        <v>22.689517925891241</v>
      </c>
      <c r="AA352">
        <f t="shared" si="154"/>
        <v>7204878.3384470381</v>
      </c>
      <c r="AB352" s="10">
        <f t="shared" si="155"/>
        <v>7.2048783384470383</v>
      </c>
      <c r="AC352" s="10">
        <f t="shared" si="156"/>
        <v>7.1038783384470383</v>
      </c>
      <c r="AD352" s="3">
        <f t="shared" si="157"/>
        <v>1030.294175264255</v>
      </c>
      <c r="AI352" s="94">
        <f t="shared" si="158"/>
        <v>1.1917431955836919</v>
      </c>
    </row>
    <row r="353" spans="2:35">
      <c r="B353" s="39">
        <f t="shared" si="159"/>
        <v>325</v>
      </c>
      <c r="C353" s="42">
        <f t="shared" si="160"/>
        <v>6.118105515586886</v>
      </c>
      <c r="D353" s="10">
        <f t="shared" si="161"/>
        <v>9.5818944844130431</v>
      </c>
      <c r="E353" s="40">
        <f t="shared" si="162"/>
        <v>28.436211031173915</v>
      </c>
      <c r="F353" s="40">
        <f t="shared" si="163"/>
        <v>47.6</v>
      </c>
      <c r="G353" s="3">
        <f t="shared" si="164"/>
        <v>363.81894484412811</v>
      </c>
      <c r="H353" s="3">
        <f t="shared" si="165"/>
        <v>147.82900988183601</v>
      </c>
      <c r="I353">
        <f t="shared" si="150"/>
        <v>1.4782900988183603E-4</v>
      </c>
      <c r="J353" s="4">
        <f t="shared" si="166"/>
        <v>665.12079467780404</v>
      </c>
      <c r="K353" s="40">
        <f t="shared" si="167"/>
        <v>4.4992575896263816</v>
      </c>
      <c r="L353" s="40">
        <f t="shared" si="151"/>
        <v>1.5007424103736184</v>
      </c>
      <c r="M353" s="10">
        <f t="shared" si="168"/>
        <v>7.2048783384470383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15.508255563581912</v>
      </c>
      <c r="Q353" s="42">
        <f t="shared" si="170"/>
        <v>0.41072405830029585</v>
      </c>
      <c r="R353" s="4">
        <f t="shared" si="171"/>
        <v>416367.70671727671</v>
      </c>
      <c r="S353">
        <f t="shared" si="152"/>
        <v>4.1636770671727672E-4</v>
      </c>
      <c r="T353" s="41">
        <f t="shared" si="153"/>
        <v>4.0848282855136445E-4</v>
      </c>
      <c r="U353" s="42">
        <f t="shared" si="172"/>
        <v>0.73932748210959964</v>
      </c>
      <c r="V353" s="42">
        <f t="shared" si="173"/>
        <v>1.2100319215029205</v>
      </c>
      <c r="W353" s="42">
        <f t="shared" si="174"/>
        <v>1.1921270888122504</v>
      </c>
      <c r="X353" s="42">
        <f t="shared" si="175"/>
        <v>1.7904832690670114E-2</v>
      </c>
      <c r="Y353" s="42">
        <f t="shared" si="179"/>
        <v>9.271243877992566E-3</v>
      </c>
      <c r="Z353" s="10">
        <f t="shared" si="176"/>
        <v>22.696777514178319</v>
      </c>
      <c r="AA353">
        <f t="shared" si="154"/>
        <v>7207151.2484377688</v>
      </c>
      <c r="AB353" s="10">
        <f t="shared" si="155"/>
        <v>7.2071512484377687</v>
      </c>
      <c r="AC353" s="10">
        <f t="shared" si="156"/>
        <v>7.1061512484377687</v>
      </c>
      <c r="AD353" s="3">
        <f t="shared" si="157"/>
        <v>1030.6238213832878</v>
      </c>
      <c r="AI353" s="94">
        <f t="shared" si="158"/>
        <v>1.1921270888122504</v>
      </c>
    </row>
    <row r="354" spans="2:35">
      <c r="B354" s="39">
        <f t="shared" si="159"/>
        <v>326</v>
      </c>
      <c r="C354" s="42">
        <f t="shared" si="160"/>
        <v>6.1369304556348458</v>
      </c>
      <c r="D354" s="10">
        <f t="shared" si="161"/>
        <v>9.5630695443650833</v>
      </c>
      <c r="E354" s="40">
        <f t="shared" si="162"/>
        <v>28.473860911269835</v>
      </c>
      <c r="F354" s="40">
        <f t="shared" si="163"/>
        <v>47.6</v>
      </c>
      <c r="G354" s="3">
        <f t="shared" si="164"/>
        <v>363.63069544364851</v>
      </c>
      <c r="H354" s="3">
        <f t="shared" si="165"/>
        <v>147.82900988183601</v>
      </c>
      <c r="I354">
        <f t="shared" si="150"/>
        <v>1.4782900988183603E-4</v>
      </c>
      <c r="J354" s="4">
        <f t="shared" si="166"/>
        <v>666.80363385268129</v>
      </c>
      <c r="K354" s="40">
        <f t="shared" si="167"/>
        <v>4.510641276605158</v>
      </c>
      <c r="L354" s="40">
        <f t="shared" si="151"/>
        <v>1.489358723394842</v>
      </c>
      <c r="M354" s="10">
        <f t="shared" si="168"/>
        <v>7.2071512484377687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15.509816059271305</v>
      </c>
      <c r="Q354" s="42">
        <f t="shared" si="170"/>
        <v>0.41193780190473445</v>
      </c>
      <c r="R354" s="4">
        <f t="shared" si="171"/>
        <v>415540.3352388934</v>
      </c>
      <c r="S354">
        <f t="shared" si="152"/>
        <v>4.1554033523889339E-4</v>
      </c>
      <c r="T354" s="41">
        <f t="shared" si="153"/>
        <v>4.0931020002974778E-4</v>
      </c>
      <c r="U354" s="42">
        <f t="shared" si="172"/>
        <v>0.73785835167029346</v>
      </c>
      <c r="V354" s="42">
        <f t="shared" si="173"/>
        <v>1.2104125071667946</v>
      </c>
      <c r="W354" s="42">
        <f t="shared" si="174"/>
        <v>1.1925085139213654</v>
      </c>
      <c r="X354" s="42">
        <f t="shared" si="175"/>
        <v>1.7903993245429239E-2</v>
      </c>
      <c r="Y354" s="42">
        <f t="shared" si="179"/>
        <v>9.2929747352881176E-3</v>
      </c>
      <c r="Z354" s="10">
        <f t="shared" si="176"/>
        <v>22.703990114618996</v>
      </c>
      <c r="AA354">
        <f t="shared" si="154"/>
        <v>7209409.4469681093</v>
      </c>
      <c r="AB354" s="10">
        <f t="shared" si="155"/>
        <v>7.2094094469681096</v>
      </c>
      <c r="AC354" s="10">
        <f t="shared" si="156"/>
        <v>7.1084094469681096</v>
      </c>
      <c r="AD354" s="3">
        <f t="shared" si="157"/>
        <v>1030.9513338604945</v>
      </c>
      <c r="AI354" s="94">
        <f t="shared" si="158"/>
        <v>1.1925085139213654</v>
      </c>
    </row>
    <row r="355" spans="2:35">
      <c r="B355" s="39">
        <f t="shared" si="159"/>
        <v>327</v>
      </c>
      <c r="C355" s="42">
        <f t="shared" si="160"/>
        <v>6.1557553956828057</v>
      </c>
      <c r="D355" s="10">
        <f t="shared" si="161"/>
        <v>9.5442446043171234</v>
      </c>
      <c r="E355" s="40">
        <f t="shared" si="162"/>
        <v>28.511510791365755</v>
      </c>
      <c r="F355" s="40">
        <f t="shared" si="163"/>
        <v>47.6</v>
      </c>
      <c r="G355" s="3">
        <f t="shared" si="164"/>
        <v>363.4424460431689</v>
      </c>
      <c r="H355" s="3">
        <f t="shared" si="165"/>
        <v>147.82900988183601</v>
      </c>
      <c r="I355">
        <f t="shared" si="150"/>
        <v>1.4782900988183603E-4</v>
      </c>
      <c r="J355" s="4">
        <f t="shared" si="166"/>
        <v>668.4886996525122</v>
      </c>
      <c r="K355" s="40">
        <f t="shared" si="167"/>
        <v>4.5220400257490354</v>
      </c>
      <c r="L355" s="40">
        <f t="shared" si="151"/>
        <v>1.4779599742509646</v>
      </c>
      <c r="M355" s="10">
        <f t="shared" si="168"/>
        <v>7.2094094469681096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15.511366122758181</v>
      </c>
      <c r="Q355" s="42">
        <f t="shared" si="170"/>
        <v>0.4131514242187832</v>
      </c>
      <c r="R355" s="4">
        <f t="shared" si="171"/>
        <v>414712.78809742205</v>
      </c>
      <c r="S355">
        <f t="shared" si="152"/>
        <v>4.1471278809742204E-4</v>
      </c>
      <c r="T355" s="41">
        <f t="shared" si="153"/>
        <v>4.1013774717121914E-4</v>
      </c>
      <c r="U355" s="42">
        <f t="shared" si="172"/>
        <v>0.73638890931306844</v>
      </c>
      <c r="V355" s="42">
        <f t="shared" si="173"/>
        <v>1.2107904907605223</v>
      </c>
      <c r="W355" s="42">
        <f t="shared" si="174"/>
        <v>1.192887470247991</v>
      </c>
      <c r="X355" s="42">
        <f t="shared" si="175"/>
        <v>1.7903020512531231E-2</v>
      </c>
      <c r="Y355" s="42">
        <f t="shared" si="179"/>
        <v>9.3147022404709984E-3</v>
      </c>
      <c r="Z355" s="10">
        <f t="shared" si="176"/>
        <v>22.711155714673623</v>
      </c>
      <c r="AA355">
        <f t="shared" si="154"/>
        <v>7211652.9301120127</v>
      </c>
      <c r="AB355" s="10">
        <f t="shared" si="155"/>
        <v>7.2116529301120122</v>
      </c>
      <c r="AC355" s="10">
        <f t="shared" si="156"/>
        <v>7.1106529301120123</v>
      </c>
      <c r="AD355" s="3">
        <f t="shared" si="157"/>
        <v>1031.2767121264703</v>
      </c>
      <c r="AI355" s="94">
        <f t="shared" si="158"/>
        <v>1.192887470247991</v>
      </c>
    </row>
    <row r="356" spans="2:35">
      <c r="B356" s="39">
        <f t="shared" si="159"/>
        <v>328</v>
      </c>
      <c r="C356" s="42">
        <f t="shared" si="160"/>
        <v>6.1745803357307656</v>
      </c>
      <c r="D356" s="10">
        <f t="shared" si="161"/>
        <v>9.5254196642691635</v>
      </c>
      <c r="E356" s="40">
        <f t="shared" si="162"/>
        <v>28.549160671461674</v>
      </c>
      <c r="F356" s="40">
        <f t="shared" si="163"/>
        <v>47.6</v>
      </c>
      <c r="G356" s="3">
        <f t="shared" si="164"/>
        <v>363.25419664268929</v>
      </c>
      <c r="H356" s="3">
        <f t="shared" si="165"/>
        <v>147.82900988183601</v>
      </c>
      <c r="I356">
        <f t="shared" si="150"/>
        <v>1.4782900988183603E-4</v>
      </c>
      <c r="J356" s="4">
        <f t="shared" si="166"/>
        <v>670.17599207729722</v>
      </c>
      <c r="K356" s="40">
        <f t="shared" si="167"/>
        <v>4.5334538370580182</v>
      </c>
      <c r="L356" s="40">
        <f t="shared" si="151"/>
        <v>1.4665461629419818</v>
      </c>
      <c r="M356" s="10">
        <f t="shared" si="168"/>
        <v>7.2116529301120122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15.512905757985774</v>
      </c>
      <c r="Q356" s="42">
        <f t="shared" si="170"/>
        <v>0.4143649260824343</v>
      </c>
      <c r="R356" s="4">
        <f t="shared" si="171"/>
        <v>413885.06655034493</v>
      </c>
      <c r="S356">
        <f t="shared" si="152"/>
        <v>4.1388506655034495E-4</v>
      </c>
      <c r="T356" s="41">
        <f t="shared" si="153"/>
        <v>4.1096546871829622E-4</v>
      </c>
      <c r="U356" s="42">
        <f t="shared" si="172"/>
        <v>0.73491915727078549</v>
      </c>
      <c r="V356" s="42">
        <f t="shared" si="173"/>
        <v>1.2111658715223206</v>
      </c>
      <c r="W356" s="42">
        <f t="shared" si="174"/>
        <v>1.1932639571332839</v>
      </c>
      <c r="X356" s="42">
        <f t="shared" si="175"/>
        <v>1.7901914389036655E-2</v>
      </c>
      <c r="Y356" s="42">
        <f t="shared" si="179"/>
        <v>9.3364262469450166E-3</v>
      </c>
      <c r="Z356" s="10">
        <f t="shared" si="176"/>
        <v>22.718274301885057</v>
      </c>
      <c r="AA356">
        <f t="shared" si="154"/>
        <v>7213881.6939692637</v>
      </c>
      <c r="AB356" s="10">
        <f t="shared" si="155"/>
        <v>7.213881693969264</v>
      </c>
      <c r="AC356" s="10">
        <f t="shared" si="156"/>
        <v>7.1128816939692641</v>
      </c>
      <c r="AD356" s="3">
        <f t="shared" si="157"/>
        <v>1031.5999556155568</v>
      </c>
      <c r="AI356" s="94">
        <f t="shared" si="158"/>
        <v>1.1932639571332839</v>
      </c>
    </row>
    <row r="357" spans="2:35">
      <c r="B357" s="39">
        <f t="shared" si="159"/>
        <v>329</v>
      </c>
      <c r="C357" s="42">
        <f t="shared" si="160"/>
        <v>6.1934052757787255</v>
      </c>
      <c r="D357" s="10">
        <f t="shared" si="161"/>
        <v>9.5065947242212037</v>
      </c>
      <c r="E357" s="40">
        <f t="shared" si="162"/>
        <v>28.586810551557594</v>
      </c>
      <c r="F357" s="40">
        <f t="shared" si="163"/>
        <v>47.6</v>
      </c>
      <c r="G357" s="3">
        <f t="shared" si="164"/>
        <v>363.06594724220969</v>
      </c>
      <c r="H357" s="3">
        <f t="shared" si="165"/>
        <v>147.82900988183601</v>
      </c>
      <c r="I357">
        <f t="shared" si="150"/>
        <v>1.4782900988183603E-4</v>
      </c>
      <c r="J357" s="4">
        <f t="shared" si="166"/>
        <v>671.86551112703569</v>
      </c>
      <c r="K357" s="40">
        <f t="shared" si="167"/>
        <v>4.5448827105321019</v>
      </c>
      <c r="L357" s="40">
        <f t="shared" si="151"/>
        <v>1.4551172894678981</v>
      </c>
      <c r="M357" s="10">
        <f t="shared" si="168"/>
        <v>7.213881693969264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15.514434968868317</v>
      </c>
      <c r="Q357" s="42">
        <f t="shared" si="170"/>
        <v>0.41557830833488074</v>
      </c>
      <c r="R357" s="4">
        <f t="shared" si="171"/>
        <v>413057.17185514473</v>
      </c>
      <c r="S357">
        <f t="shared" si="152"/>
        <v>4.1305717185514474E-4</v>
      </c>
      <c r="T357" s="41">
        <f t="shared" si="153"/>
        <v>4.1179336341349643E-4</v>
      </c>
      <c r="U357" s="42">
        <f t="shared" si="172"/>
        <v>0.73344909777630629</v>
      </c>
      <c r="V357" s="42">
        <f t="shared" si="173"/>
        <v>1.2115386486947948</v>
      </c>
      <c r="W357" s="42">
        <f t="shared" si="174"/>
        <v>1.1936379739227347</v>
      </c>
      <c r="X357" s="42">
        <f t="shared" si="175"/>
        <v>1.7900674772060032E-2</v>
      </c>
      <c r="Y357" s="42">
        <f t="shared" si="179"/>
        <v>9.3581466080202499E-3</v>
      </c>
      <c r="Z357" s="10">
        <f t="shared" si="176"/>
        <v>22.725345863875422</v>
      </c>
      <c r="AA357">
        <f t="shared" si="154"/>
        <v>7216095.7346644616</v>
      </c>
      <c r="AB357" s="10">
        <f t="shared" si="155"/>
        <v>7.2160957346644619</v>
      </c>
      <c r="AC357" s="10">
        <f t="shared" si="156"/>
        <v>7.1150957346644619</v>
      </c>
      <c r="AD357" s="3">
        <f t="shared" si="157"/>
        <v>1031.9210637656943</v>
      </c>
      <c r="AI357" s="94">
        <f t="shared" si="158"/>
        <v>1.1936379739227347</v>
      </c>
    </row>
    <row r="358" spans="2:35">
      <c r="B358" s="39">
        <f t="shared" si="159"/>
        <v>330</v>
      </c>
      <c r="C358" s="42">
        <f t="shared" si="160"/>
        <v>6.2122302158266853</v>
      </c>
      <c r="D358" s="10">
        <f t="shared" si="161"/>
        <v>9.4877697841732438</v>
      </c>
      <c r="E358" s="40">
        <f t="shared" si="162"/>
        <v>28.624460431653514</v>
      </c>
      <c r="F358" s="40">
        <f t="shared" si="163"/>
        <v>47.6</v>
      </c>
      <c r="G358" s="3">
        <f t="shared" si="164"/>
        <v>362.87769784173008</v>
      </c>
      <c r="H358" s="3">
        <f t="shared" si="165"/>
        <v>147.82900988183601</v>
      </c>
      <c r="I358">
        <f t="shared" si="150"/>
        <v>1.4782900988183603E-4</v>
      </c>
      <c r="J358" s="4">
        <f t="shared" si="166"/>
        <v>673.55725680172827</v>
      </c>
      <c r="K358" s="40">
        <f t="shared" si="167"/>
        <v>4.5563266461712892</v>
      </c>
      <c r="L358" s="40">
        <f t="shared" si="151"/>
        <v>1.4436733538287108</v>
      </c>
      <c r="M358" s="10">
        <f t="shared" si="168"/>
        <v>7.2160957346644619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15.515953759290385</v>
      </c>
      <c r="Q358" s="42">
        <f t="shared" si="170"/>
        <v>0.41679157181452264</v>
      </c>
      <c r="R358" s="4">
        <f t="shared" si="171"/>
        <v>412229.10526930366</v>
      </c>
      <c r="S358">
        <f t="shared" si="152"/>
        <v>4.1222910526930365E-4</v>
      </c>
      <c r="T358" s="41">
        <f t="shared" si="153"/>
        <v>4.1262142999933752E-4</v>
      </c>
      <c r="U358" s="42">
        <f t="shared" si="172"/>
        <v>0.73197873306249173</v>
      </c>
      <c r="V358" s="42">
        <f t="shared" si="173"/>
        <v>1.2119088215270002</v>
      </c>
      <c r="W358" s="42">
        <f t="shared" si="174"/>
        <v>1.1940095199659986</v>
      </c>
      <c r="X358" s="42">
        <f t="shared" si="175"/>
        <v>1.7899301561001613E-2</v>
      </c>
      <c r="Y358" s="42">
        <f t="shared" si="179"/>
        <v>9.379863176915311E-3</v>
      </c>
      <c r="Z358" s="10">
        <f t="shared" si="176"/>
        <v>22.732370388349366</v>
      </c>
      <c r="AA358">
        <f t="shared" si="154"/>
        <v>7218295.048348045</v>
      </c>
      <c r="AB358" s="10">
        <f t="shared" si="155"/>
        <v>7.218295048348045</v>
      </c>
      <c r="AC358" s="10">
        <f t="shared" si="156"/>
        <v>7.1172950483480451</v>
      </c>
      <c r="AD358" s="3">
        <f t="shared" si="157"/>
        <v>1032.2400360185707</v>
      </c>
      <c r="AI358" s="94">
        <f t="shared" si="158"/>
        <v>1.1940095199659986</v>
      </c>
    </row>
    <row r="359" spans="2:35">
      <c r="B359" s="39">
        <f t="shared" si="159"/>
        <v>331</v>
      </c>
      <c r="C359" s="42">
        <f t="shared" si="160"/>
        <v>6.2310551558746452</v>
      </c>
      <c r="D359" s="10">
        <f t="shared" si="161"/>
        <v>9.4689448441252839</v>
      </c>
      <c r="E359" s="40">
        <f t="shared" si="162"/>
        <v>28.662110311749434</v>
      </c>
      <c r="F359" s="40">
        <f t="shared" si="163"/>
        <v>47.6</v>
      </c>
      <c r="G359" s="3">
        <f t="shared" si="164"/>
        <v>362.68944844125048</v>
      </c>
      <c r="H359" s="3">
        <f t="shared" si="165"/>
        <v>147.82900988183601</v>
      </c>
      <c r="I359">
        <f t="shared" ref="I359:I422" si="180">H359/1000^2</f>
        <v>1.4782900988183603E-4</v>
      </c>
      <c r="J359" s="4">
        <f t="shared" si="166"/>
        <v>675.25122910137429</v>
      </c>
      <c r="K359" s="40">
        <f t="shared" si="167"/>
        <v>4.5677856439755775</v>
      </c>
      <c r="L359" s="40">
        <f t="shared" ref="L359:L422" si="181">IF((gstar-K359)&lt;0,0,gstar-K359)</f>
        <v>1.4322143560244225</v>
      </c>
      <c r="M359" s="10">
        <f t="shared" si="168"/>
        <v>7.218295048348045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15.51746213310768</v>
      </c>
      <c r="Q359" s="42">
        <f t="shared" si="170"/>
        <v>0.41800471735897321</v>
      </c>
      <c r="R359" s="4">
        <f t="shared" si="171"/>
        <v>411400.86805030442</v>
      </c>
      <c r="S359">
        <f t="shared" ref="S359:S422" si="182">R359/1000^3</f>
        <v>4.1140086805030441E-4</v>
      </c>
      <c r="T359" s="41">
        <f t="shared" ref="T359:T422" si="183">(vc/1000^3-S359)</f>
        <v>4.1344966721833677E-4</v>
      </c>
      <c r="U359" s="42">
        <f t="shared" si="172"/>
        <v>0.73050806536220347</v>
      </c>
      <c r="V359" s="42">
        <f t="shared" si="173"/>
        <v>1.2122763892722517</v>
      </c>
      <c r="W359" s="42">
        <f t="shared" si="174"/>
        <v>1.1943785946170671</v>
      </c>
      <c r="X359" s="42">
        <f t="shared" si="175"/>
        <v>1.7897794655184596E-2</v>
      </c>
      <c r="Y359" s="42">
        <f t="shared" si="179"/>
        <v>9.4015758067567401E-3</v>
      </c>
      <c r="Z359" s="10">
        <f t="shared" si="176"/>
        <v>22.73934786309044</v>
      </c>
      <c r="AA359">
        <f t="shared" ref="AA359:AA422" si="184">Z359*rat*to+patm*1000000</f>
        <v>7220479.6311951596</v>
      </c>
      <c r="AB359" s="10">
        <f t="shared" ref="AB359:AB422" si="185">AA359/1000000</f>
        <v>7.2204796311951593</v>
      </c>
      <c r="AC359" s="10">
        <f t="shared" ref="AC359:AC422" si="186">AB359-patm</f>
        <v>7.1194796311951594</v>
      </c>
      <c r="AD359" s="3">
        <f t="shared" ref="AD359:AD422" si="187">AC359*1000000/6895</f>
        <v>1032.5568718194575</v>
      </c>
      <c r="AI359" s="94">
        <f t="shared" ref="AI359:AI422" si="188">($M359-patm)*1000000*$I359/SQRT(rat*to)*SQRT(k)*(2/(k+1))^((k+1)/2/(k-1))</f>
        <v>1.1943785946170671</v>
      </c>
    </row>
    <row r="360" spans="2:35">
      <c r="B360" s="39">
        <f t="shared" ref="B360:B423" si="189">1+B359</f>
        <v>332</v>
      </c>
      <c r="C360" s="42">
        <f t="shared" ref="C360:C423" si="190">xincp+C359</f>
        <v>6.2498800959226051</v>
      </c>
      <c r="D360" s="10">
        <f t="shared" ref="D360:D423" si="191">(F360-E360)/2</f>
        <v>9.4501199040773241</v>
      </c>
      <c r="E360" s="40">
        <f t="shared" ref="E360:E423" si="192">E359+ci*2*xincp</f>
        <v>28.699760191845353</v>
      </c>
      <c r="F360" s="40">
        <f t="shared" ref="F360:F423" si="193">F359-osi*2*xincp</f>
        <v>47.6</v>
      </c>
      <c r="G360" s="3">
        <f t="shared" ref="G360:G423" si="194">G359-ei*n*2*xincp</f>
        <v>362.50119904077087</v>
      </c>
      <c r="H360" s="3">
        <f t="shared" ref="H360:H423" si="195">PI()/4*(dto+erate*(two-D360)/two)^2</f>
        <v>147.82900988183601</v>
      </c>
      <c r="I360">
        <f t="shared" si="180"/>
        <v>1.4782900988183603E-4</v>
      </c>
      <c r="J360" s="4">
        <f t="shared" ref="J360:J423" si="196">PI()/4*dc^2-PI()/4*(F360^2-E360^2)</f>
        <v>676.94742802597443</v>
      </c>
      <c r="K360" s="40">
        <f t="shared" ref="K360:K423" si="197">J360/H360</f>
        <v>4.5792597039449703</v>
      </c>
      <c r="L360" s="40">
        <f t="shared" si="181"/>
        <v>1.4207402960550297</v>
      </c>
      <c r="M360" s="10">
        <f t="shared" ref="M360:M423" si="198">AB359</f>
        <v>7.2204796311951593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15.518960094146294</v>
      </c>
      <c r="Q360" s="42">
        <f t="shared" ref="Q360:Q423" si="200">xincp/P360+Q359</f>
        <v>0.41921774580506477</v>
      </c>
      <c r="R360" s="4">
        <f t="shared" ref="R360:R423" si="201">PI()/4*(F360^2-E360^2)*G360</f>
        <v>410572.46145562915</v>
      </c>
      <c r="S360">
        <f t="shared" si="182"/>
        <v>4.1057246145562913E-4</v>
      </c>
      <c r="T360" s="41">
        <f t="shared" si="183"/>
        <v>4.1427807381301204E-4</v>
      </c>
      <c r="U360" s="42">
        <f t="shared" ref="U360:U423" si="202">rhopgrain*R360/1000^2</f>
        <v>0.72903709690830254</v>
      </c>
      <c r="V360" s="42">
        <f t="shared" ref="V360:V423" si="203">(U359-U360)/(Q360-Q359)</f>
        <v>1.2126413511904628</v>
      </c>
      <c r="W360" s="42">
        <f t="shared" ref="W360:W423" si="204">IF(V360&lt;AI360,IF(AB359&gt;pbd,AI360,0),AI360)</f>
        <v>1.1947451972340779</v>
      </c>
      <c r="X360" s="42">
        <f t="shared" ref="X360:X423" si="205">V360-W360</f>
        <v>1.7896153956384886E-2</v>
      </c>
      <c r="Y360" s="42">
        <f t="shared" si="179"/>
        <v>9.4232843505814689E-3</v>
      </c>
      <c r="Z360" s="10">
        <f t="shared" ref="Z360:Z423" si="206">Y360/T360</f>
        <v>22.746278275964826</v>
      </c>
      <c r="AA360">
        <f t="shared" si="184"/>
        <v>7222649.479406816</v>
      </c>
      <c r="AB360" s="10">
        <f t="shared" si="185"/>
        <v>7.2226494794068161</v>
      </c>
      <c r="AC360" s="10">
        <f t="shared" si="186"/>
        <v>7.1216494794068161</v>
      </c>
      <c r="AD360" s="3">
        <f t="shared" si="187"/>
        <v>1032.8715706173773</v>
      </c>
      <c r="AI360" s="94">
        <f t="shared" si="188"/>
        <v>1.1947451972340779</v>
      </c>
    </row>
    <row r="361" spans="2:35">
      <c r="B361" s="39">
        <f t="shared" si="189"/>
        <v>333</v>
      </c>
      <c r="C361" s="42">
        <f t="shared" si="190"/>
        <v>6.2687050359705649</v>
      </c>
      <c r="D361" s="10">
        <f t="shared" si="191"/>
        <v>9.4312949640293642</v>
      </c>
      <c r="E361" s="40">
        <f t="shared" si="192"/>
        <v>28.737410071941273</v>
      </c>
      <c r="F361" s="40">
        <f t="shared" si="193"/>
        <v>47.6</v>
      </c>
      <c r="G361" s="3">
        <f t="shared" si="194"/>
        <v>362.31294964029127</v>
      </c>
      <c r="H361" s="3">
        <f t="shared" si="195"/>
        <v>147.82900988183601</v>
      </c>
      <c r="I361">
        <f t="shared" si="180"/>
        <v>1.4782900988183603E-4</v>
      </c>
      <c r="J361" s="4">
        <f t="shared" si="196"/>
        <v>678.64585357552824</v>
      </c>
      <c r="K361" s="40">
        <f t="shared" si="197"/>
        <v>4.5907488260794649</v>
      </c>
      <c r="L361" s="40">
        <f t="shared" si="181"/>
        <v>1.4092511739205351</v>
      </c>
      <c r="M361" s="10">
        <f t="shared" si="198"/>
        <v>7.2226494794068161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15.520447646203589</v>
      </c>
      <c r="Q361" s="42">
        <f t="shared" si="200"/>
        <v>0.42043065798885504</v>
      </c>
      <c r="R361" s="4">
        <f t="shared" si="201"/>
        <v>409743.88674276049</v>
      </c>
      <c r="S361">
        <f t="shared" si="182"/>
        <v>4.097438867427605E-4</v>
      </c>
      <c r="T361" s="41">
        <f t="shared" si="183"/>
        <v>4.1510664852588067E-4</v>
      </c>
      <c r="U361" s="42">
        <f t="shared" si="202"/>
        <v>0.72756582993365004</v>
      </c>
      <c r="V361" s="42">
        <f t="shared" si="203"/>
        <v>1.2130037065460777</v>
      </c>
      <c r="W361" s="42">
        <f t="shared" si="204"/>
        <v>1.1951093271795086</v>
      </c>
      <c r="X361" s="42">
        <f t="shared" si="205"/>
        <v>1.7894379366569124E-2</v>
      </c>
      <c r="Y361" s="42">
        <f t="shared" si="179"/>
        <v>9.4449886613365459E-3</v>
      </c>
      <c r="Z361" s="10">
        <f t="shared" si="206"/>
        <v>22.753161614918533</v>
      </c>
      <c r="AA361">
        <f t="shared" si="184"/>
        <v>7224804.5892090211</v>
      </c>
      <c r="AB361" s="10">
        <f t="shared" si="185"/>
        <v>7.2248045892090209</v>
      </c>
      <c r="AC361" s="10">
        <f t="shared" si="186"/>
        <v>7.1238045892090209</v>
      </c>
      <c r="AD361" s="3">
        <f t="shared" si="187"/>
        <v>1033.1841318649776</v>
      </c>
      <c r="AI361" s="94">
        <f t="shared" si="188"/>
        <v>1.1951093271795086</v>
      </c>
    </row>
    <row r="362" spans="2:35">
      <c r="B362" s="39">
        <f t="shared" si="189"/>
        <v>334</v>
      </c>
      <c r="C362" s="42">
        <f t="shared" si="190"/>
        <v>6.2875299760185248</v>
      </c>
      <c r="D362" s="10">
        <f t="shared" si="191"/>
        <v>9.4124700239814043</v>
      </c>
      <c r="E362" s="40">
        <f t="shared" si="192"/>
        <v>28.775059952037193</v>
      </c>
      <c r="F362" s="40">
        <f t="shared" si="193"/>
        <v>47.6</v>
      </c>
      <c r="G362" s="3">
        <f t="shared" si="194"/>
        <v>362.12470023981166</v>
      </c>
      <c r="H362" s="3">
        <f t="shared" si="195"/>
        <v>147.82900988183601</v>
      </c>
      <c r="I362">
        <f t="shared" si="180"/>
        <v>1.4782900988183603E-4</v>
      </c>
      <c r="J362" s="4">
        <f t="shared" si="196"/>
        <v>680.34650575003593</v>
      </c>
      <c r="K362" s="40">
        <f t="shared" si="197"/>
        <v>4.6022530103790622</v>
      </c>
      <c r="L362" s="40">
        <f t="shared" si="181"/>
        <v>1.3977469896209378</v>
      </c>
      <c r="M362" s="10">
        <f t="shared" si="198"/>
        <v>7.2248045892090209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15.521924793047626</v>
      </c>
      <c r="Q362" s="42">
        <f t="shared" si="200"/>
        <v>0.42164345474563303</v>
      </c>
      <c r="R362" s="4">
        <f t="shared" si="201"/>
        <v>408915.14516918076</v>
      </c>
      <c r="S362">
        <f t="shared" si="182"/>
        <v>4.0891514516918075E-4</v>
      </c>
      <c r="T362" s="41">
        <f t="shared" si="183"/>
        <v>4.1593539009946042E-4</v>
      </c>
      <c r="U362" s="42">
        <f t="shared" si="202"/>
        <v>0.72609426667110755</v>
      </c>
      <c r="V362" s="42">
        <f t="shared" si="203"/>
        <v>1.2133634546088057</v>
      </c>
      <c r="W362" s="42">
        <f t="shared" si="204"/>
        <v>1.1954709838200328</v>
      </c>
      <c r="X362" s="42">
        <f t="shared" si="205"/>
        <v>1.7892470788772874E-2</v>
      </c>
      <c r="Y362" s="42">
        <f t="shared" si="179"/>
        <v>9.466688591879914E-3</v>
      </c>
      <c r="Z362" s="10">
        <f t="shared" si="206"/>
        <v>22.759997867977031</v>
      </c>
      <c r="AA362">
        <f t="shared" si="184"/>
        <v>7226944.9568526642</v>
      </c>
      <c r="AB362" s="10">
        <f t="shared" si="185"/>
        <v>7.2269449568526642</v>
      </c>
      <c r="AC362" s="10">
        <f t="shared" si="186"/>
        <v>7.1259449568526643</v>
      </c>
      <c r="AD362" s="3">
        <f t="shared" si="187"/>
        <v>1033.4945550185155</v>
      </c>
      <c r="AI362" s="94">
        <f t="shared" si="188"/>
        <v>1.1954709838200328</v>
      </c>
    </row>
    <row r="363" spans="2:35">
      <c r="B363" s="39">
        <f t="shared" si="189"/>
        <v>335</v>
      </c>
      <c r="C363" s="42">
        <f t="shared" si="190"/>
        <v>6.3063549160664847</v>
      </c>
      <c r="D363" s="10">
        <f t="shared" si="191"/>
        <v>9.3936450839334444</v>
      </c>
      <c r="E363" s="40">
        <f t="shared" si="192"/>
        <v>28.812709832133113</v>
      </c>
      <c r="F363" s="40">
        <f t="shared" si="193"/>
        <v>47.6</v>
      </c>
      <c r="G363" s="3">
        <f t="shared" si="194"/>
        <v>361.93645083933205</v>
      </c>
      <c r="H363" s="3">
        <f t="shared" si="195"/>
        <v>147.82900988183601</v>
      </c>
      <c r="I363">
        <f t="shared" si="180"/>
        <v>1.4782900988183603E-4</v>
      </c>
      <c r="J363" s="4">
        <f t="shared" si="196"/>
        <v>682.04938454949729</v>
      </c>
      <c r="K363" s="40">
        <f t="shared" si="197"/>
        <v>4.6137722568437614</v>
      </c>
      <c r="L363" s="40">
        <f t="shared" si="181"/>
        <v>1.3862277431562386</v>
      </c>
      <c r="M363" s="10">
        <f t="shared" si="198"/>
        <v>7.2269449568526642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15.523391538417185</v>
      </c>
      <c r="Q363" s="42">
        <f t="shared" si="200"/>
        <v>0.42285613690992502</v>
      </c>
      <c r="R363" s="4">
        <f t="shared" si="201"/>
        <v>408086.23799237254</v>
      </c>
      <c r="S363">
        <f t="shared" si="182"/>
        <v>4.0808623799237255E-4</v>
      </c>
      <c r="T363" s="41">
        <f t="shared" si="183"/>
        <v>4.1676429727626862E-4</v>
      </c>
      <c r="U363" s="42">
        <f t="shared" si="202"/>
        <v>0.72462240935353617</v>
      </c>
      <c r="V363" s="42">
        <f t="shared" si="203"/>
        <v>1.2137205946544996</v>
      </c>
      <c r="W363" s="42">
        <f t="shared" si="204"/>
        <v>1.1958301665264983</v>
      </c>
      <c r="X363" s="42">
        <f t="shared" si="205"/>
        <v>1.7890428128001234E-2</v>
      </c>
      <c r="Y363" s="42">
        <f t="shared" si="179"/>
        <v>9.4883839949822888E-3</v>
      </c>
      <c r="Z363" s="10">
        <f t="shared" si="206"/>
        <v>22.766787023247677</v>
      </c>
      <c r="AA363">
        <f t="shared" si="184"/>
        <v>7229070.5786142629</v>
      </c>
      <c r="AB363" s="10">
        <f t="shared" si="185"/>
        <v>7.2290705786142633</v>
      </c>
      <c r="AC363" s="10">
        <f t="shared" si="186"/>
        <v>7.1280705786142633</v>
      </c>
      <c r="AD363" s="3">
        <f t="shared" si="187"/>
        <v>1033.8028395379642</v>
      </c>
      <c r="AI363" s="94">
        <f t="shared" si="188"/>
        <v>1.1958301665264983</v>
      </c>
    </row>
    <row r="364" spans="2:35">
      <c r="B364" s="39">
        <f t="shared" si="189"/>
        <v>336</v>
      </c>
      <c r="C364" s="42">
        <f t="shared" si="190"/>
        <v>6.3251798561144446</v>
      </c>
      <c r="D364" s="10">
        <f t="shared" si="191"/>
        <v>9.3748201438854846</v>
      </c>
      <c r="E364" s="40">
        <f t="shared" si="192"/>
        <v>28.850359712229032</v>
      </c>
      <c r="F364" s="40">
        <f t="shared" si="193"/>
        <v>47.6</v>
      </c>
      <c r="G364" s="3">
        <f t="shared" si="194"/>
        <v>361.74820143885245</v>
      </c>
      <c r="H364" s="3">
        <f t="shared" si="195"/>
        <v>147.82900988183601</v>
      </c>
      <c r="I364">
        <f t="shared" si="180"/>
        <v>1.4782900988183603E-4</v>
      </c>
      <c r="J364" s="4">
        <f t="shared" si="196"/>
        <v>683.75448997391254</v>
      </c>
      <c r="K364" s="40">
        <f t="shared" si="197"/>
        <v>4.6253065654735641</v>
      </c>
      <c r="L364" s="40">
        <f t="shared" si="181"/>
        <v>1.3746934345264359</v>
      </c>
      <c r="M364" s="10">
        <f t="shared" si="198"/>
        <v>7.2290705786142633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15.524847886022291</v>
      </c>
      <c r="Q364" s="42">
        <f t="shared" si="200"/>
        <v>0.42406870531550073</v>
      </c>
      <c r="R364" s="4">
        <f t="shared" si="201"/>
        <v>407257.1664698181</v>
      </c>
      <c r="S364">
        <f t="shared" si="182"/>
        <v>4.0725716646981808E-4</v>
      </c>
      <c r="T364" s="41">
        <f t="shared" si="183"/>
        <v>4.1759336879882309E-4</v>
      </c>
      <c r="U364" s="42">
        <f t="shared" si="202"/>
        <v>0.72315026021379725</v>
      </c>
      <c r="V364" s="42">
        <f t="shared" si="203"/>
        <v>1.2140751259636908</v>
      </c>
      <c r="W364" s="42">
        <f t="shared" si="204"/>
        <v>1.196186874674054</v>
      </c>
      <c r="X364" s="42">
        <f t="shared" si="205"/>
        <v>1.7888251289636781E-2</v>
      </c>
      <c r="Y364" s="42">
        <f t="shared" si="179"/>
        <v>9.5100747233271016E-3</v>
      </c>
      <c r="Z364" s="10">
        <f t="shared" si="206"/>
        <v>22.773529068917302</v>
      </c>
      <c r="AA364">
        <f t="shared" si="184"/>
        <v>7231181.4507952286</v>
      </c>
      <c r="AB364" s="10">
        <f t="shared" si="185"/>
        <v>7.231181450795229</v>
      </c>
      <c r="AC364" s="10">
        <f t="shared" si="186"/>
        <v>7.130181450795229</v>
      </c>
      <c r="AD364" s="3">
        <f t="shared" si="187"/>
        <v>1034.1089848869076</v>
      </c>
      <c r="AI364" s="94">
        <f t="shared" si="188"/>
        <v>1.196186874674054</v>
      </c>
    </row>
    <row r="365" spans="2:35">
      <c r="B365" s="39">
        <f t="shared" si="189"/>
        <v>337</v>
      </c>
      <c r="C365" s="42">
        <f t="shared" si="190"/>
        <v>6.3440047961624044</v>
      </c>
      <c r="D365" s="10">
        <f t="shared" si="191"/>
        <v>9.3559952038375247</v>
      </c>
      <c r="E365" s="40">
        <f t="shared" si="192"/>
        <v>28.888009592324952</v>
      </c>
      <c r="F365" s="40">
        <f t="shared" si="193"/>
        <v>47.6</v>
      </c>
      <c r="G365" s="3">
        <f t="shared" si="194"/>
        <v>361.55995203837284</v>
      </c>
      <c r="H365" s="3">
        <f t="shared" si="195"/>
        <v>147.82900988183601</v>
      </c>
      <c r="I365">
        <f t="shared" si="180"/>
        <v>1.4782900988183603E-4</v>
      </c>
      <c r="J365" s="4">
        <f t="shared" si="196"/>
        <v>685.46182202328168</v>
      </c>
      <c r="K365" s="40">
        <f t="shared" si="197"/>
        <v>4.6368559362684705</v>
      </c>
      <c r="L365" s="40">
        <f t="shared" si="181"/>
        <v>1.3631440637315295</v>
      </c>
      <c r="M365" s="10">
        <f t="shared" si="198"/>
        <v>7.231181450795229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15.526293839543811</v>
      </c>
      <c r="Q365" s="42">
        <f t="shared" si="200"/>
        <v>0.42528116079537931</v>
      </c>
      <c r="R365" s="4">
        <f t="shared" si="201"/>
        <v>406427.93185899995</v>
      </c>
      <c r="S365">
        <f t="shared" si="182"/>
        <v>4.0642793185899996E-4</v>
      </c>
      <c r="T365" s="41">
        <f t="shared" si="183"/>
        <v>4.1842260340964121E-4</v>
      </c>
      <c r="U365" s="42">
        <f t="shared" si="202"/>
        <v>0.7216778214847519</v>
      </c>
      <c r="V365" s="42">
        <f t="shared" si="203"/>
        <v>1.2144270478226526</v>
      </c>
      <c r="W365" s="42">
        <f t="shared" si="204"/>
        <v>1.1965411076420271</v>
      </c>
      <c r="X365" s="42">
        <f t="shared" si="205"/>
        <v>1.7885940180625504E-2</v>
      </c>
      <c r="Y365" s="42">
        <f t="shared" si="179"/>
        <v>9.5317606295118821E-3</v>
      </c>
      <c r="Z365" s="10">
        <f t="shared" si="206"/>
        <v>22.78022399325345</v>
      </c>
      <c r="AA365">
        <f t="shared" si="184"/>
        <v>7233277.5697222343</v>
      </c>
      <c r="AB365" s="10">
        <f t="shared" si="185"/>
        <v>7.233277569722234</v>
      </c>
      <c r="AC365" s="10">
        <f t="shared" si="186"/>
        <v>7.132277569722234</v>
      </c>
      <c r="AD365" s="3">
        <f t="shared" si="187"/>
        <v>1034.4129905325938</v>
      </c>
      <c r="AI365" s="94">
        <f t="shared" si="188"/>
        <v>1.1965411076420271</v>
      </c>
    </row>
    <row r="366" spans="2:35">
      <c r="B366" s="39">
        <f t="shared" si="189"/>
        <v>338</v>
      </c>
      <c r="C366" s="42">
        <f t="shared" si="190"/>
        <v>6.3628297362103643</v>
      </c>
      <c r="D366" s="10">
        <f t="shared" si="191"/>
        <v>9.3371702637895648</v>
      </c>
      <c r="E366" s="40">
        <f t="shared" si="192"/>
        <v>28.925659472420872</v>
      </c>
      <c r="F366" s="40">
        <f t="shared" si="193"/>
        <v>47.6</v>
      </c>
      <c r="G366" s="3">
        <f t="shared" si="194"/>
        <v>361.37170263789324</v>
      </c>
      <c r="H366" s="3">
        <f t="shared" si="195"/>
        <v>147.82900988183601</v>
      </c>
      <c r="I366">
        <f t="shared" si="180"/>
        <v>1.4782900988183603E-4</v>
      </c>
      <c r="J366" s="4">
        <f t="shared" si="196"/>
        <v>687.17138069760426</v>
      </c>
      <c r="K366" s="40">
        <f t="shared" si="197"/>
        <v>4.648420369228476</v>
      </c>
      <c r="L366" s="40">
        <f t="shared" si="181"/>
        <v>1.351579630771524</v>
      </c>
      <c r="M366" s="10">
        <f t="shared" si="198"/>
        <v>7.233277569722234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15.52772940263373</v>
      </c>
      <c r="Q366" s="42">
        <f t="shared" si="200"/>
        <v>0.42649350418183518</v>
      </c>
      <c r="R366" s="4">
        <f t="shared" si="201"/>
        <v>405598.53541740065</v>
      </c>
      <c r="S366">
        <f t="shared" si="182"/>
        <v>4.0559853541740064E-4</v>
      </c>
      <c r="T366" s="41">
        <f t="shared" si="183"/>
        <v>4.1925199985124053E-4</v>
      </c>
      <c r="U366" s="42">
        <f t="shared" si="202"/>
        <v>0.7202050953992617</v>
      </c>
      <c r="V366" s="42">
        <f t="shared" si="203"/>
        <v>1.214776359522634</v>
      </c>
      <c r="W366" s="42">
        <f t="shared" si="204"/>
        <v>1.1968928648139838</v>
      </c>
      <c r="X366" s="42">
        <f t="shared" si="205"/>
        <v>1.7883494708650138E-2</v>
      </c>
      <c r="Y366" s="42">
        <f t="shared" si="179"/>
        <v>9.5534415660486326E-3</v>
      </c>
      <c r="Z366" s="10">
        <f t="shared" si="206"/>
        <v>22.786871784603044</v>
      </c>
      <c r="AA366">
        <f t="shared" si="184"/>
        <v>7235358.9317468116</v>
      </c>
      <c r="AB366" s="10">
        <f t="shared" si="185"/>
        <v>7.2353589317468119</v>
      </c>
      <c r="AC366" s="10">
        <f t="shared" si="186"/>
        <v>7.1343589317468119</v>
      </c>
      <c r="AD366" s="3">
        <f t="shared" si="187"/>
        <v>1034.7148559458756</v>
      </c>
      <c r="AI366" s="94">
        <f t="shared" si="188"/>
        <v>1.1968928648139838</v>
      </c>
    </row>
    <row r="367" spans="2:35">
      <c r="B367" s="39">
        <f t="shared" si="189"/>
        <v>339</v>
      </c>
      <c r="C367" s="42">
        <f t="shared" si="190"/>
        <v>6.3816546762583242</v>
      </c>
      <c r="D367" s="10">
        <f t="shared" si="191"/>
        <v>9.318345323741605</v>
      </c>
      <c r="E367" s="40">
        <f t="shared" si="192"/>
        <v>28.963309352516792</v>
      </c>
      <c r="F367" s="40">
        <f t="shared" si="193"/>
        <v>47.6</v>
      </c>
      <c r="G367" s="3">
        <f t="shared" si="194"/>
        <v>361.18345323741363</v>
      </c>
      <c r="H367" s="3">
        <f t="shared" si="195"/>
        <v>147.82900988183601</v>
      </c>
      <c r="I367">
        <f t="shared" si="180"/>
        <v>1.4782900988183603E-4</v>
      </c>
      <c r="J367" s="4">
        <f t="shared" si="196"/>
        <v>688.88316599688119</v>
      </c>
      <c r="K367" s="40">
        <f t="shared" si="197"/>
        <v>4.6599998643535887</v>
      </c>
      <c r="L367" s="40">
        <f t="shared" si="181"/>
        <v>1.3400001356464113</v>
      </c>
      <c r="M367" s="10">
        <f t="shared" si="198"/>
        <v>7.2353589317468119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15.529154578914953</v>
      </c>
      <c r="Q367" s="42">
        <f t="shared" si="200"/>
        <v>0.42770573630640424</v>
      </c>
      <c r="R367" s="4">
        <f t="shared" si="201"/>
        <v>404768.97840250231</v>
      </c>
      <c r="S367">
        <f t="shared" si="182"/>
        <v>4.0476897840250231E-4</v>
      </c>
      <c r="T367" s="41">
        <f t="shared" si="183"/>
        <v>4.2008155686613886E-4</v>
      </c>
      <c r="U367" s="42">
        <f t="shared" si="202"/>
        <v>0.7187320841901873</v>
      </c>
      <c r="V367" s="42">
        <f t="shared" si="203"/>
        <v>1.2151230603611018</v>
      </c>
      <c r="W367" s="42">
        <f t="shared" si="204"/>
        <v>1.1972421455776614</v>
      </c>
      <c r="X367" s="42">
        <f t="shared" si="205"/>
        <v>1.7880914783440449E-2</v>
      </c>
      <c r="Y367" s="42">
        <f t="shared" si="179"/>
        <v>9.5751173853658011E-3</v>
      </c>
      <c r="Z367" s="10">
        <f t="shared" si="206"/>
        <v>22.793472431394939</v>
      </c>
      <c r="AA367">
        <f t="shared" si="184"/>
        <v>7237425.53324614</v>
      </c>
      <c r="AB367" s="10">
        <f t="shared" si="185"/>
        <v>7.2374255332461397</v>
      </c>
      <c r="AC367" s="10">
        <f t="shared" si="186"/>
        <v>7.1364255332461397</v>
      </c>
      <c r="AD367" s="3">
        <f t="shared" si="187"/>
        <v>1035.0145806013256</v>
      </c>
      <c r="AI367" s="94">
        <f t="shared" si="188"/>
        <v>1.1972421455776614</v>
      </c>
    </row>
    <row r="368" spans="2:35">
      <c r="B368" s="39">
        <f t="shared" si="189"/>
        <v>340</v>
      </c>
      <c r="C368" s="42">
        <f t="shared" si="190"/>
        <v>6.400479616306284</v>
      </c>
      <c r="D368" s="10">
        <f t="shared" si="191"/>
        <v>9.2995203836936451</v>
      </c>
      <c r="E368" s="40">
        <f t="shared" si="192"/>
        <v>29.000959232612711</v>
      </c>
      <c r="F368" s="40">
        <f t="shared" si="193"/>
        <v>47.6</v>
      </c>
      <c r="G368" s="3">
        <f t="shared" si="194"/>
        <v>360.99520383693402</v>
      </c>
      <c r="H368" s="3">
        <f t="shared" si="195"/>
        <v>147.82900988183601</v>
      </c>
      <c r="I368">
        <f t="shared" si="180"/>
        <v>1.4782900988183603E-4</v>
      </c>
      <c r="J368" s="4">
        <f t="shared" si="196"/>
        <v>690.59717792111155</v>
      </c>
      <c r="K368" s="40">
        <f t="shared" si="197"/>
        <v>4.6715944216438015</v>
      </c>
      <c r="L368" s="40">
        <f t="shared" si="181"/>
        <v>1.3284055783561985</v>
      </c>
      <c r="M368" s="10">
        <f t="shared" si="198"/>
        <v>7.2374255332461397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15.530569371981889</v>
      </c>
      <c r="Q368" s="42">
        <f t="shared" si="200"/>
        <v>0.42891785799988968</v>
      </c>
      <c r="R368" s="4">
        <f t="shared" si="201"/>
        <v>403939.26207178773</v>
      </c>
      <c r="S368">
        <f t="shared" si="182"/>
        <v>4.0393926207178774E-4</v>
      </c>
      <c r="T368" s="41">
        <f t="shared" si="183"/>
        <v>4.2091127319685343E-4</v>
      </c>
      <c r="U368" s="42">
        <f t="shared" si="202"/>
        <v>0.71725879009039062</v>
      </c>
      <c r="V368" s="42">
        <f t="shared" si="203"/>
        <v>1.2154671496392737</v>
      </c>
      <c r="W368" s="42">
        <f t="shared" si="204"/>
        <v>1.1975889493251008</v>
      </c>
      <c r="X368" s="42">
        <f t="shared" si="205"/>
        <v>1.7878200314172865E-2</v>
      </c>
      <c r="Y368" s="42">
        <f t="shared" si="179"/>
        <v>9.5967879398070888E-3</v>
      </c>
      <c r="Z368" s="10">
        <f t="shared" si="206"/>
        <v>22.80002592213496</v>
      </c>
      <c r="AA368">
        <f t="shared" si="184"/>
        <v>7239477.3706214996</v>
      </c>
      <c r="AB368" s="10">
        <f t="shared" si="185"/>
        <v>7.2394773706214997</v>
      </c>
      <c r="AC368" s="10">
        <f t="shared" si="186"/>
        <v>7.1384773706214997</v>
      </c>
      <c r="AD368" s="3">
        <f t="shared" si="187"/>
        <v>1035.3121639770122</v>
      </c>
      <c r="AI368" s="94">
        <f t="shared" si="188"/>
        <v>1.1975889493251008</v>
      </c>
    </row>
    <row r="369" spans="2:35">
      <c r="B369" s="39">
        <f t="shared" si="189"/>
        <v>341</v>
      </c>
      <c r="C369" s="42">
        <f t="shared" si="190"/>
        <v>6.4193045563542439</v>
      </c>
      <c r="D369" s="10">
        <f t="shared" si="191"/>
        <v>9.2806954436456852</v>
      </c>
      <c r="E369" s="40">
        <f t="shared" si="192"/>
        <v>29.038609112708631</v>
      </c>
      <c r="F369" s="40">
        <f t="shared" si="193"/>
        <v>47.6</v>
      </c>
      <c r="G369" s="3">
        <f t="shared" si="194"/>
        <v>360.80695443645442</v>
      </c>
      <c r="H369" s="3">
        <f t="shared" si="195"/>
        <v>147.82900988183601</v>
      </c>
      <c r="I369">
        <f t="shared" si="180"/>
        <v>1.4782900988183603E-4</v>
      </c>
      <c r="J369" s="4">
        <f t="shared" si="196"/>
        <v>692.31341647029581</v>
      </c>
      <c r="K369" s="40">
        <f t="shared" si="197"/>
        <v>4.6832040410991178</v>
      </c>
      <c r="L369" s="40">
        <f t="shared" si="181"/>
        <v>1.3167959589008822</v>
      </c>
      <c r="M369" s="10">
        <f t="shared" si="198"/>
        <v>7.2394773706214997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15.531973785399453</v>
      </c>
      <c r="Q369" s="42">
        <f t="shared" si="200"/>
        <v>0.43012987009236797</v>
      </c>
      <c r="R369" s="4">
        <f t="shared" si="201"/>
        <v>403109.38768273918</v>
      </c>
      <c r="S369">
        <f t="shared" si="182"/>
        <v>4.0310938768273918E-4</v>
      </c>
      <c r="T369" s="41">
        <f t="shared" si="183"/>
        <v>4.21741147585902E-4</v>
      </c>
      <c r="U369" s="42">
        <f t="shared" si="202"/>
        <v>0.71578521533273265</v>
      </c>
      <c r="V369" s="42">
        <f t="shared" si="203"/>
        <v>1.2158086266654702</v>
      </c>
      <c r="W369" s="42">
        <f t="shared" si="204"/>
        <v>1.197933275452389</v>
      </c>
      <c r="X369" s="42">
        <f t="shared" si="205"/>
        <v>1.7875351213081148E-2</v>
      </c>
      <c r="Y369" s="42">
        <f t="shared" si="179"/>
        <v>9.6184530816346391E-3</v>
      </c>
      <c r="Z369" s="10">
        <f t="shared" si="206"/>
        <v>22.806532245411297</v>
      </c>
      <c r="AA369">
        <f t="shared" si="184"/>
        <v>7241514.4402999589</v>
      </c>
      <c r="AB369" s="10">
        <f t="shared" si="185"/>
        <v>7.2415144402999587</v>
      </c>
      <c r="AC369" s="10">
        <f t="shared" si="186"/>
        <v>7.1405144402999587</v>
      </c>
      <c r="AD369" s="3">
        <f t="shared" si="187"/>
        <v>1035.6076055547439</v>
      </c>
      <c r="AI369" s="94">
        <f t="shared" si="188"/>
        <v>1.197933275452389</v>
      </c>
    </row>
    <row r="370" spans="2:35">
      <c r="B370" s="39">
        <f t="shared" si="189"/>
        <v>342</v>
      </c>
      <c r="C370" s="42">
        <f t="shared" si="190"/>
        <v>6.4381294964022038</v>
      </c>
      <c r="D370" s="10">
        <f t="shared" si="191"/>
        <v>9.2618705035977253</v>
      </c>
      <c r="E370" s="40">
        <f t="shared" si="192"/>
        <v>29.076258992804551</v>
      </c>
      <c r="F370" s="40">
        <f t="shared" si="193"/>
        <v>47.6</v>
      </c>
      <c r="G370" s="3">
        <f t="shared" si="194"/>
        <v>360.61870503597481</v>
      </c>
      <c r="H370" s="3">
        <f t="shared" si="195"/>
        <v>147.82900988183601</v>
      </c>
      <c r="I370">
        <f t="shared" si="180"/>
        <v>1.4782900988183603E-4</v>
      </c>
      <c r="J370" s="4">
        <f t="shared" si="196"/>
        <v>694.03188164443395</v>
      </c>
      <c r="K370" s="40">
        <f t="shared" si="197"/>
        <v>4.6948287227195369</v>
      </c>
      <c r="L370" s="40">
        <f t="shared" si="181"/>
        <v>1.3051712772804631</v>
      </c>
      <c r="M370" s="10">
        <f t="shared" si="198"/>
        <v>7.2415144402999587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15.533367822704275</v>
      </c>
      <c r="Q370" s="42">
        <f t="shared" si="200"/>
        <v>0.4313417734131948</v>
      </c>
      <c r="R370" s="4">
        <f t="shared" si="201"/>
        <v>402279.35649283911</v>
      </c>
      <c r="S370">
        <f t="shared" si="182"/>
        <v>4.0227935649283912E-4</v>
      </c>
      <c r="T370" s="41">
        <f t="shared" si="183"/>
        <v>4.2257117877580205E-4</v>
      </c>
      <c r="U370" s="42">
        <f t="shared" si="202"/>
        <v>0.71431136215007474</v>
      </c>
      <c r="V370" s="42">
        <f t="shared" si="203"/>
        <v>1.2161474907522938</v>
      </c>
      <c r="W370" s="42">
        <f t="shared" si="204"/>
        <v>1.1982751233599394</v>
      </c>
      <c r="X370" s="42">
        <f t="shared" si="205"/>
        <v>1.7872367392354427E-2</v>
      </c>
      <c r="Y370" s="42">
        <f t="shared" si="179"/>
        <v>9.64011266302847E-3</v>
      </c>
      <c r="Z370" s="10">
        <f t="shared" si="206"/>
        <v>22.812991389891017</v>
      </c>
      <c r="AA370">
        <f t="shared" si="184"/>
        <v>7243536.7387332823</v>
      </c>
      <c r="AB370" s="10">
        <f t="shared" si="185"/>
        <v>7.2435367387332823</v>
      </c>
      <c r="AC370" s="10">
        <f t="shared" si="186"/>
        <v>7.1425367387332823</v>
      </c>
      <c r="AD370" s="3">
        <f t="shared" si="187"/>
        <v>1035.9009048199105</v>
      </c>
      <c r="AI370" s="94">
        <f t="shared" si="188"/>
        <v>1.1982751233599394</v>
      </c>
    </row>
    <row r="371" spans="2:35">
      <c r="B371" s="39">
        <f t="shared" si="189"/>
        <v>343</v>
      </c>
      <c r="C371" s="42">
        <f t="shared" si="190"/>
        <v>6.4569544364501636</v>
      </c>
      <c r="D371" s="10">
        <f t="shared" si="191"/>
        <v>9.2430455635497655</v>
      </c>
      <c r="E371" s="40">
        <f t="shared" si="192"/>
        <v>29.11390887290047</v>
      </c>
      <c r="F371" s="40">
        <f t="shared" si="193"/>
        <v>47.6</v>
      </c>
      <c r="G371" s="3">
        <f t="shared" si="194"/>
        <v>360.43045563549521</v>
      </c>
      <c r="H371" s="3">
        <f t="shared" si="195"/>
        <v>147.82900988183601</v>
      </c>
      <c r="I371">
        <f t="shared" si="180"/>
        <v>1.4782900988183603E-4</v>
      </c>
      <c r="J371" s="4">
        <f t="shared" si="196"/>
        <v>695.75257344352553</v>
      </c>
      <c r="K371" s="40">
        <f t="shared" si="197"/>
        <v>4.706468466505056</v>
      </c>
      <c r="L371" s="40">
        <f t="shared" si="181"/>
        <v>1.293531533494944</v>
      </c>
      <c r="M371" s="10">
        <f t="shared" si="198"/>
        <v>7.2435367387332823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15.534751487404005</v>
      </c>
      <c r="Q371" s="42">
        <f t="shared" si="200"/>
        <v>0.43255356879101098</v>
      </c>
      <c r="R371" s="4">
        <f t="shared" si="201"/>
        <v>401449.16975957004</v>
      </c>
      <c r="S371">
        <f t="shared" si="182"/>
        <v>4.0144916975957002E-4</v>
      </c>
      <c r="T371" s="41">
        <f t="shared" si="183"/>
        <v>4.2340136550907115E-4</v>
      </c>
      <c r="U371" s="42">
        <f t="shared" si="202"/>
        <v>0.71283723277527811</v>
      </c>
      <c r="V371" s="42">
        <f t="shared" si="203"/>
        <v>1.2164837412180982</v>
      </c>
      <c r="W371" s="42">
        <f t="shared" si="204"/>
        <v>1.1986144924523094</v>
      </c>
      <c r="X371" s="42">
        <f t="shared" si="205"/>
        <v>1.786924876578877E-2</v>
      </c>
      <c r="Y371" s="42">
        <f t="shared" si="179"/>
        <v>9.6617665360879002E-3</v>
      </c>
      <c r="Z371" s="10">
        <f t="shared" si="206"/>
        <v>22.819403344321291</v>
      </c>
      <c r="AA371">
        <f t="shared" si="184"/>
        <v>7245544.2623983109</v>
      </c>
      <c r="AB371" s="10">
        <f t="shared" si="185"/>
        <v>7.2455442623983108</v>
      </c>
      <c r="AC371" s="10">
        <f t="shared" si="186"/>
        <v>7.1445442623983109</v>
      </c>
      <c r="AD371" s="3">
        <f t="shared" si="187"/>
        <v>1036.192061261539</v>
      </c>
      <c r="AI371" s="94">
        <f t="shared" si="188"/>
        <v>1.1986144924523094</v>
      </c>
    </row>
    <row r="372" spans="2:35">
      <c r="B372" s="39">
        <f t="shared" si="189"/>
        <v>344</v>
      </c>
      <c r="C372" s="42">
        <f t="shared" si="190"/>
        <v>6.4757793764981235</v>
      </c>
      <c r="D372" s="10">
        <f t="shared" si="191"/>
        <v>9.2242206235018056</v>
      </c>
      <c r="E372" s="40">
        <f t="shared" si="192"/>
        <v>29.15155875299639</v>
      </c>
      <c r="F372" s="40">
        <f t="shared" si="193"/>
        <v>47.6</v>
      </c>
      <c r="G372" s="3">
        <f t="shared" si="194"/>
        <v>360.2422062350156</v>
      </c>
      <c r="H372" s="3">
        <f t="shared" si="195"/>
        <v>147.82900988183601</v>
      </c>
      <c r="I372">
        <f t="shared" si="180"/>
        <v>1.4782900988183603E-4</v>
      </c>
      <c r="J372" s="4">
        <f t="shared" si="196"/>
        <v>697.47549186757146</v>
      </c>
      <c r="K372" s="40">
        <f t="shared" si="197"/>
        <v>4.7181232724556814</v>
      </c>
      <c r="L372" s="40">
        <f t="shared" si="181"/>
        <v>1.2818767275443186</v>
      </c>
      <c r="M372" s="10">
        <f t="shared" si="198"/>
        <v>7.2455442623983108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15.536124782977639</v>
      </c>
      <c r="Q372" s="42">
        <f t="shared" si="200"/>
        <v>0.43376525705374852</v>
      </c>
      <c r="R372" s="4">
        <f t="shared" si="201"/>
        <v>400618.82874041417</v>
      </c>
      <c r="S372">
        <f t="shared" si="182"/>
        <v>4.0061882874041418E-4</v>
      </c>
      <c r="T372" s="41">
        <f t="shared" si="183"/>
        <v>4.2423170652822699E-4</v>
      </c>
      <c r="U372" s="42">
        <f t="shared" si="202"/>
        <v>0.71136282944120388</v>
      </c>
      <c r="V372" s="42">
        <f t="shared" si="203"/>
        <v>1.2168173773864381</v>
      </c>
      <c r="W372" s="42">
        <f t="shared" si="204"/>
        <v>1.198951382138266</v>
      </c>
      <c r="X372" s="42">
        <f t="shared" si="205"/>
        <v>1.7865995248172117E-2</v>
      </c>
      <c r="Y372" s="42">
        <f t="shared" si="179"/>
        <v>9.6834145528322344E-3</v>
      </c>
      <c r="Z372" s="10">
        <f t="shared" si="206"/>
        <v>22.825768097528872</v>
      </c>
      <c r="AA372">
        <f t="shared" si="184"/>
        <v>7247537.0077968072</v>
      </c>
      <c r="AB372" s="10">
        <f t="shared" si="185"/>
        <v>7.2475370077968071</v>
      </c>
      <c r="AC372" s="10">
        <f t="shared" si="186"/>
        <v>7.1465370077968071</v>
      </c>
      <c r="AD372" s="3">
        <f t="shared" si="187"/>
        <v>1036.4810743722708</v>
      </c>
      <c r="AI372" s="94">
        <f t="shared" si="188"/>
        <v>1.198951382138266</v>
      </c>
    </row>
    <row r="373" spans="2:35">
      <c r="B373" s="39">
        <f t="shared" si="189"/>
        <v>345</v>
      </c>
      <c r="C373" s="42">
        <f t="shared" si="190"/>
        <v>6.4946043165460834</v>
      </c>
      <c r="D373" s="10">
        <f t="shared" si="191"/>
        <v>9.2053956834538457</v>
      </c>
      <c r="E373" s="40">
        <f t="shared" si="192"/>
        <v>29.18920863309231</v>
      </c>
      <c r="F373" s="40">
        <f t="shared" si="193"/>
        <v>47.6</v>
      </c>
      <c r="G373" s="3">
        <f t="shared" si="194"/>
        <v>360.053956834536</v>
      </c>
      <c r="H373" s="3">
        <f t="shared" si="195"/>
        <v>147.82900988183601</v>
      </c>
      <c r="I373">
        <f t="shared" si="180"/>
        <v>1.4782900988183603E-4</v>
      </c>
      <c r="J373" s="4">
        <f t="shared" si="196"/>
        <v>699.20063691657083</v>
      </c>
      <c r="K373" s="40">
        <f t="shared" si="197"/>
        <v>4.7297931405714078</v>
      </c>
      <c r="L373" s="40">
        <f t="shared" si="181"/>
        <v>1.2702068594285922</v>
      </c>
      <c r="M373" s="10">
        <f t="shared" si="198"/>
        <v>7.2475370077968071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15.53748771287545</v>
      </c>
      <c r="Q373" s="42">
        <f t="shared" si="200"/>
        <v>0.43497683902863626</v>
      </c>
      <c r="R373" s="4">
        <f t="shared" si="201"/>
        <v>399788.33469285426</v>
      </c>
      <c r="S373">
        <f t="shared" si="182"/>
        <v>3.9978833469285426E-4</v>
      </c>
      <c r="T373" s="41">
        <f t="shared" si="183"/>
        <v>4.2506220057578691E-4</v>
      </c>
      <c r="U373" s="42">
        <f t="shared" si="202"/>
        <v>0.70988815438071362</v>
      </c>
      <c r="V373" s="42">
        <f t="shared" si="203"/>
        <v>1.2171483985859839</v>
      </c>
      <c r="W373" s="42">
        <f t="shared" si="204"/>
        <v>1.1992857918307571</v>
      </c>
      <c r="X373" s="42">
        <f t="shared" si="205"/>
        <v>1.7862606755226773E-2</v>
      </c>
      <c r="Y373" s="42">
        <f t="shared" si="179"/>
        <v>9.7050565652013754E-3</v>
      </c>
      <c r="Z373" s="10">
        <f t="shared" si="206"/>
        <v>22.832085638419411</v>
      </c>
      <c r="AA373">
        <f t="shared" si="184"/>
        <v>7249514.9714552304</v>
      </c>
      <c r="AB373" s="10">
        <f t="shared" si="185"/>
        <v>7.2495149714552305</v>
      </c>
      <c r="AC373" s="10">
        <f t="shared" si="186"/>
        <v>7.1485149714552305</v>
      </c>
      <c r="AD373" s="3">
        <f t="shared" si="187"/>
        <v>1036.7679436483293</v>
      </c>
      <c r="AI373" s="94">
        <f t="shared" si="188"/>
        <v>1.1992857918307571</v>
      </c>
    </row>
    <row r="374" spans="2:35">
      <c r="B374" s="39">
        <f t="shared" si="189"/>
        <v>346</v>
      </c>
      <c r="C374" s="42">
        <f t="shared" si="190"/>
        <v>6.5134292565940433</v>
      </c>
      <c r="D374" s="10">
        <f t="shared" si="191"/>
        <v>9.1865707434058859</v>
      </c>
      <c r="E374" s="40">
        <f t="shared" si="192"/>
        <v>29.22685851318823</v>
      </c>
      <c r="F374" s="40">
        <f t="shared" si="193"/>
        <v>47.6</v>
      </c>
      <c r="G374" s="3">
        <f t="shared" si="194"/>
        <v>359.86570743405639</v>
      </c>
      <c r="H374" s="3">
        <f t="shared" si="195"/>
        <v>147.82900988183601</v>
      </c>
      <c r="I374">
        <f t="shared" si="180"/>
        <v>1.4782900988183603E-4</v>
      </c>
      <c r="J374" s="4">
        <f t="shared" si="196"/>
        <v>700.92800859052409</v>
      </c>
      <c r="K374" s="40">
        <f t="shared" si="197"/>
        <v>4.7414780708522368</v>
      </c>
      <c r="L374" s="40">
        <f t="shared" si="181"/>
        <v>1.2585219291477632</v>
      </c>
      <c r="M374" s="10">
        <f t="shared" si="198"/>
        <v>7.2495149714552305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15.538840280518896</v>
      </c>
      <c r="Q374" s="42">
        <f t="shared" si="200"/>
        <v>0.436188315542206</v>
      </c>
      <c r="R374" s="4">
        <f t="shared" si="201"/>
        <v>398957.68887437251</v>
      </c>
      <c r="S374">
        <f t="shared" si="182"/>
        <v>3.989576888743725E-4</v>
      </c>
      <c r="T374" s="41">
        <f t="shared" si="183"/>
        <v>4.2589284639426867E-4</v>
      </c>
      <c r="U374" s="42">
        <f t="shared" si="202"/>
        <v>0.70841320982666822</v>
      </c>
      <c r="V374" s="42">
        <f t="shared" si="203"/>
        <v>1.2174768041514346</v>
      </c>
      <c r="W374" s="42">
        <f t="shared" si="204"/>
        <v>1.1996177209468752</v>
      </c>
      <c r="X374" s="42">
        <f t="shared" si="205"/>
        <v>1.7859083204559312E-2</v>
      </c>
      <c r="Y374" s="42">
        <f t="shared" si="179"/>
        <v>9.7266924250575867E-3</v>
      </c>
      <c r="Z374" s="10">
        <f t="shared" si="206"/>
        <v>22.838355955979448</v>
      </c>
      <c r="AA374">
        <f t="shared" si="184"/>
        <v>7251478.1499253679</v>
      </c>
      <c r="AB374" s="10">
        <f t="shared" si="185"/>
        <v>7.2514781499253678</v>
      </c>
      <c r="AC374" s="10">
        <f t="shared" si="186"/>
        <v>7.1504781499253678</v>
      </c>
      <c r="AD374" s="3">
        <f t="shared" si="187"/>
        <v>1037.0526685896109</v>
      </c>
      <c r="AI374" s="94">
        <f t="shared" si="188"/>
        <v>1.1996177209468752</v>
      </c>
    </row>
    <row r="375" spans="2:35">
      <c r="B375" s="39">
        <f t="shared" si="189"/>
        <v>347</v>
      </c>
      <c r="C375" s="42">
        <f t="shared" si="190"/>
        <v>6.5322541966420031</v>
      </c>
      <c r="D375" s="10">
        <f t="shared" si="191"/>
        <v>9.167745803357926</v>
      </c>
      <c r="E375" s="40">
        <f t="shared" si="192"/>
        <v>29.264508393284149</v>
      </c>
      <c r="F375" s="40">
        <f t="shared" si="193"/>
        <v>47.6</v>
      </c>
      <c r="G375" s="3">
        <f t="shared" si="194"/>
        <v>359.67745803357678</v>
      </c>
      <c r="H375" s="3">
        <f t="shared" si="195"/>
        <v>147.82900988183601</v>
      </c>
      <c r="I375">
        <f t="shared" si="180"/>
        <v>1.4782900988183603E-4</v>
      </c>
      <c r="J375" s="4">
        <f t="shared" si="196"/>
        <v>702.65760688943124</v>
      </c>
      <c r="K375" s="40">
        <f t="shared" si="197"/>
        <v>4.7531780632981695</v>
      </c>
      <c r="L375" s="40">
        <f t="shared" si="181"/>
        <v>1.2468219367018305</v>
      </c>
      <c r="M375" s="10">
        <f t="shared" si="198"/>
        <v>7.2514781499253678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15.540182489301108</v>
      </c>
      <c r="Q375" s="42">
        <f t="shared" si="200"/>
        <v>0.43739968742029817</v>
      </c>
      <c r="R375" s="4">
        <f t="shared" si="201"/>
        <v>398126.89254245139</v>
      </c>
      <c r="S375">
        <f t="shared" si="182"/>
        <v>3.9812689254245141E-4</v>
      </c>
      <c r="T375" s="41">
        <f t="shared" si="183"/>
        <v>4.2672364272618976E-4</v>
      </c>
      <c r="U375" s="42">
        <f t="shared" si="202"/>
        <v>0.70693799801192925</v>
      </c>
      <c r="V375" s="42">
        <f t="shared" si="203"/>
        <v>1.2178025934218761</v>
      </c>
      <c r="W375" s="42">
        <f t="shared" si="204"/>
        <v>1.1999471689079637</v>
      </c>
      <c r="X375" s="42">
        <f t="shared" si="205"/>
        <v>1.7855424513912421E-2</v>
      </c>
      <c r="Y375" s="42">
        <f t="shared" si="179"/>
        <v>9.7483219841851369E-3</v>
      </c>
      <c r="Z375" s="10">
        <f t="shared" si="206"/>
        <v>22.844579039273473</v>
      </c>
      <c r="AA375">
        <f t="shared" si="184"/>
        <v>7253426.5397834154</v>
      </c>
      <c r="AB375" s="10">
        <f t="shared" si="185"/>
        <v>7.2534265397834154</v>
      </c>
      <c r="AC375" s="10">
        <f t="shared" si="186"/>
        <v>7.1524265397834155</v>
      </c>
      <c r="AD375" s="3">
        <f t="shared" si="187"/>
        <v>1037.3352486995527</v>
      </c>
      <c r="AI375" s="94">
        <f t="shared" si="188"/>
        <v>1.1999471689079637</v>
      </c>
    </row>
    <row r="376" spans="2:35">
      <c r="B376" s="39">
        <f t="shared" si="189"/>
        <v>348</v>
      </c>
      <c r="C376" s="42">
        <f t="shared" si="190"/>
        <v>6.551079136689963</v>
      </c>
      <c r="D376" s="10">
        <f t="shared" si="191"/>
        <v>9.1489208633099661</v>
      </c>
      <c r="E376" s="40">
        <f t="shared" si="192"/>
        <v>29.302158273380069</v>
      </c>
      <c r="F376" s="40">
        <f t="shared" si="193"/>
        <v>47.6</v>
      </c>
      <c r="G376" s="3">
        <f t="shared" si="194"/>
        <v>359.48920863309718</v>
      </c>
      <c r="H376" s="3">
        <f t="shared" si="195"/>
        <v>147.82900988183601</v>
      </c>
      <c r="I376">
        <f t="shared" si="180"/>
        <v>1.4782900988183603E-4</v>
      </c>
      <c r="J376" s="4">
        <f t="shared" si="196"/>
        <v>704.38943181329205</v>
      </c>
      <c r="K376" s="40">
        <f t="shared" si="197"/>
        <v>4.7648931179092031</v>
      </c>
      <c r="L376" s="40">
        <f t="shared" si="181"/>
        <v>1.2351068820907969</v>
      </c>
      <c r="M376" s="10">
        <f t="shared" si="198"/>
        <v>7.2534265397834154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15.541514342586309</v>
      </c>
      <c r="Q376" s="42">
        <f t="shared" si="200"/>
        <v>0.43861095548806789</v>
      </c>
      <c r="R376" s="4">
        <f t="shared" si="201"/>
        <v>397295.9469545735</v>
      </c>
      <c r="S376">
        <f t="shared" si="182"/>
        <v>3.9729594695457349E-4</v>
      </c>
      <c r="T376" s="41">
        <f t="shared" si="183"/>
        <v>4.2755458831406768E-4</v>
      </c>
      <c r="U376" s="42">
        <f t="shared" si="202"/>
        <v>0.70546252116935804</v>
      </c>
      <c r="V376" s="42">
        <f t="shared" si="203"/>
        <v>1.2181257657423181</v>
      </c>
      <c r="W376" s="42">
        <f t="shared" si="204"/>
        <v>1.2002741351394624</v>
      </c>
      <c r="X376" s="42">
        <f t="shared" si="205"/>
        <v>1.7851630602855773E-2</v>
      </c>
      <c r="Y376" s="42">
        <f t="shared" si="179"/>
        <v>9.7699450942919965E-3</v>
      </c>
      <c r="Z376" s="10">
        <f t="shared" si="206"/>
        <v>22.850754877445763</v>
      </c>
      <c r="AA376">
        <f t="shared" si="184"/>
        <v>7255360.1376305427</v>
      </c>
      <c r="AB376" s="10">
        <f t="shared" si="185"/>
        <v>7.255360137630543</v>
      </c>
      <c r="AC376" s="10">
        <f t="shared" si="186"/>
        <v>7.154360137630543</v>
      </c>
      <c r="AD376" s="3">
        <f t="shared" si="187"/>
        <v>1037.6156834852129</v>
      </c>
      <c r="AI376" s="94">
        <f t="shared" si="188"/>
        <v>1.2002741351394624</v>
      </c>
    </row>
    <row r="377" spans="2:35">
      <c r="B377" s="39">
        <f t="shared" si="189"/>
        <v>349</v>
      </c>
      <c r="C377" s="42">
        <f t="shared" si="190"/>
        <v>6.5699040767379229</v>
      </c>
      <c r="D377" s="10">
        <f t="shared" si="191"/>
        <v>9.1300959232620063</v>
      </c>
      <c r="E377" s="40">
        <f t="shared" si="192"/>
        <v>29.339808153475989</v>
      </c>
      <c r="F377" s="40">
        <f t="shared" si="193"/>
        <v>47.6</v>
      </c>
      <c r="G377" s="3">
        <f t="shared" si="194"/>
        <v>359.30095923261757</v>
      </c>
      <c r="H377" s="3">
        <f t="shared" si="195"/>
        <v>147.82900988183601</v>
      </c>
      <c r="I377">
        <f t="shared" si="180"/>
        <v>1.4782900988183603E-4</v>
      </c>
      <c r="J377" s="4">
        <f t="shared" si="196"/>
        <v>706.12348336210653</v>
      </c>
      <c r="K377" s="40">
        <f t="shared" si="197"/>
        <v>4.7766232346853394</v>
      </c>
      <c r="L377" s="40">
        <f t="shared" si="181"/>
        <v>1.2233767653146606</v>
      </c>
      <c r="M377" s="10">
        <f t="shared" si="198"/>
        <v>7.255360137630543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15.54283584371025</v>
      </c>
      <c r="Q377" s="42">
        <f t="shared" si="200"/>
        <v>0.43982212056999065</v>
      </c>
      <c r="R377" s="4">
        <f t="shared" si="201"/>
        <v>396464.85336822114</v>
      </c>
      <c r="S377">
        <f t="shared" si="182"/>
        <v>3.9646485336822116E-4</v>
      </c>
      <c r="T377" s="41">
        <f t="shared" si="183"/>
        <v>4.2838568190042001E-4</v>
      </c>
      <c r="U377" s="42">
        <f t="shared" si="202"/>
        <v>0.70398678153181549</v>
      </c>
      <c r="V377" s="42">
        <f t="shared" si="203"/>
        <v>1.2184463204634086</v>
      </c>
      <c r="W377" s="42">
        <f t="shared" si="204"/>
        <v>1.2005986190710007</v>
      </c>
      <c r="X377" s="42">
        <f t="shared" si="205"/>
        <v>1.7847701392407878E-2</v>
      </c>
      <c r="Y377" s="42">
        <f t="shared" si="179"/>
        <v>9.7915616070110654E-3</v>
      </c>
      <c r="Z377" s="10">
        <f t="shared" si="206"/>
        <v>22.856883459721125</v>
      </c>
      <c r="AA377">
        <f t="shared" si="184"/>
        <v>7257278.940093141</v>
      </c>
      <c r="AB377" s="10">
        <f t="shared" si="185"/>
        <v>7.2572789400931415</v>
      </c>
      <c r="AC377" s="10">
        <f t="shared" si="186"/>
        <v>7.1562789400931415</v>
      </c>
      <c r="AD377" s="3">
        <f t="shared" si="187"/>
        <v>1037.8939724573083</v>
      </c>
      <c r="AI377" s="94">
        <f t="shared" si="188"/>
        <v>1.2005986190710007</v>
      </c>
    </row>
    <row r="378" spans="2:35">
      <c r="B378" s="39">
        <f t="shared" si="189"/>
        <v>350</v>
      </c>
      <c r="C378" s="42">
        <f t="shared" si="190"/>
        <v>6.5887290167858827</v>
      </c>
      <c r="D378" s="10">
        <f t="shared" si="191"/>
        <v>9.1112709832140464</v>
      </c>
      <c r="E378" s="40">
        <f t="shared" si="192"/>
        <v>29.377458033571909</v>
      </c>
      <c r="F378" s="40">
        <f t="shared" si="193"/>
        <v>47.6</v>
      </c>
      <c r="G378" s="3">
        <f t="shared" si="194"/>
        <v>359.11270983213797</v>
      </c>
      <c r="H378" s="3">
        <f t="shared" si="195"/>
        <v>147.82900988183601</v>
      </c>
      <c r="I378">
        <f t="shared" si="180"/>
        <v>1.4782900988183603E-4</v>
      </c>
      <c r="J378" s="4">
        <f t="shared" si="196"/>
        <v>707.8597615358749</v>
      </c>
      <c r="K378" s="40">
        <f t="shared" si="197"/>
        <v>4.7883684136265785</v>
      </c>
      <c r="L378" s="40">
        <f t="shared" si="181"/>
        <v>1.2116315863734215</v>
      </c>
      <c r="M378" s="10">
        <f t="shared" si="198"/>
        <v>7.2572789400931415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15.544146995980437</v>
      </c>
      <c r="Q378" s="42">
        <f t="shared" si="200"/>
        <v>0.44103318348986831</v>
      </c>
      <c r="R378" s="4">
        <f t="shared" si="201"/>
        <v>395633.61304087681</v>
      </c>
      <c r="S378">
        <f t="shared" si="182"/>
        <v>3.956336130408768E-4</v>
      </c>
      <c r="T378" s="41">
        <f t="shared" si="183"/>
        <v>4.2921692222776437E-4</v>
      </c>
      <c r="U378" s="42">
        <f t="shared" si="202"/>
        <v>0.70251078133216338</v>
      </c>
      <c r="V378" s="42">
        <f t="shared" si="203"/>
        <v>1.2187642569398545</v>
      </c>
      <c r="W378" s="42">
        <f t="shared" si="204"/>
        <v>1.2009206201364417</v>
      </c>
      <c r="X378" s="42">
        <f t="shared" si="205"/>
        <v>1.7843636803412721E-2</v>
      </c>
      <c r="Y378" s="42">
        <f t="shared" si="179"/>
        <v>9.8131713738994434E-3</v>
      </c>
      <c r="Z378" s="10">
        <f t="shared" si="206"/>
        <v>22.862964775401085</v>
      </c>
      <c r="AA378">
        <f t="shared" si="184"/>
        <v>7259182.9438216127</v>
      </c>
      <c r="AB378" s="10">
        <f t="shared" si="185"/>
        <v>7.2591829438216129</v>
      </c>
      <c r="AC378" s="10">
        <f t="shared" si="186"/>
        <v>7.1581829438216129</v>
      </c>
      <c r="AD378" s="3">
        <f t="shared" si="187"/>
        <v>1038.1701151300381</v>
      </c>
      <c r="AI378" s="94">
        <f t="shared" si="188"/>
        <v>1.2009206201364417</v>
      </c>
    </row>
    <row r="379" spans="2:35">
      <c r="B379" s="39">
        <f t="shared" si="189"/>
        <v>351</v>
      </c>
      <c r="C379" s="42">
        <f t="shared" si="190"/>
        <v>6.6075539568338426</v>
      </c>
      <c r="D379" s="10">
        <f t="shared" si="191"/>
        <v>9.0924460431660865</v>
      </c>
      <c r="E379" s="40">
        <f t="shared" si="192"/>
        <v>29.415107913667828</v>
      </c>
      <c r="F379" s="40">
        <f t="shared" si="193"/>
        <v>47.6</v>
      </c>
      <c r="G379" s="3">
        <f t="shared" si="194"/>
        <v>358.92446043165836</v>
      </c>
      <c r="H379" s="3">
        <f t="shared" si="195"/>
        <v>147.82900988183601</v>
      </c>
      <c r="I379">
        <f t="shared" si="180"/>
        <v>1.4782900988183603E-4</v>
      </c>
      <c r="J379" s="4">
        <f t="shared" si="196"/>
        <v>709.59826633459738</v>
      </c>
      <c r="K379" s="40">
        <f t="shared" si="197"/>
        <v>4.8001286547329221</v>
      </c>
      <c r="L379" s="40">
        <f t="shared" si="181"/>
        <v>1.1998713452670779</v>
      </c>
      <c r="M379" s="10">
        <f t="shared" si="198"/>
        <v>7.2591829438216129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15.545447802675357</v>
      </c>
      <c r="Q379" s="42">
        <f t="shared" si="200"/>
        <v>0.44224414507083476</v>
      </c>
      <c r="R379" s="4">
        <f t="shared" si="201"/>
        <v>394802.22723002272</v>
      </c>
      <c r="S379">
        <f t="shared" si="182"/>
        <v>3.948022272300227E-4</v>
      </c>
      <c r="T379" s="41">
        <f t="shared" si="183"/>
        <v>4.3004830803861847E-4</v>
      </c>
      <c r="U379" s="42">
        <f t="shared" si="202"/>
        <v>0.70103452280326206</v>
      </c>
      <c r="V379" s="42">
        <f t="shared" si="203"/>
        <v>1.2190795745337666</v>
      </c>
      <c r="W379" s="42">
        <f t="shared" si="204"/>
        <v>1.2012401377736774</v>
      </c>
      <c r="X379" s="42">
        <f t="shared" si="205"/>
        <v>1.7839436760089145E-2</v>
      </c>
      <c r="Y379" s="42">
        <f t="shared" si="179"/>
        <v>9.8347742464419928E-3</v>
      </c>
      <c r="Z379" s="10">
        <f t="shared" si="206"/>
        <v>22.868998813870061</v>
      </c>
      <c r="AA379">
        <f t="shared" si="184"/>
        <v>7261072.1454923181</v>
      </c>
      <c r="AB379" s="10">
        <f t="shared" si="185"/>
        <v>7.2610721454923182</v>
      </c>
      <c r="AC379" s="10">
        <f t="shared" si="186"/>
        <v>7.1600721454923182</v>
      </c>
      <c r="AD379" s="3">
        <f t="shared" si="187"/>
        <v>1038.4441110213659</v>
      </c>
      <c r="AI379" s="94">
        <f t="shared" si="188"/>
        <v>1.2012401377736774</v>
      </c>
    </row>
    <row r="380" spans="2:35">
      <c r="B380" s="39">
        <f t="shared" si="189"/>
        <v>352</v>
      </c>
      <c r="C380" s="42">
        <f t="shared" si="190"/>
        <v>6.6263788968818025</v>
      </c>
      <c r="D380" s="10">
        <f t="shared" si="191"/>
        <v>9.0736211031181266</v>
      </c>
      <c r="E380" s="40">
        <f t="shared" si="192"/>
        <v>29.452757793763748</v>
      </c>
      <c r="F380" s="40">
        <f t="shared" si="193"/>
        <v>47.6</v>
      </c>
      <c r="G380" s="3">
        <f t="shared" si="194"/>
        <v>358.73621103117875</v>
      </c>
      <c r="H380" s="3">
        <f t="shared" si="195"/>
        <v>147.82900988183601</v>
      </c>
      <c r="I380">
        <f t="shared" si="180"/>
        <v>1.4782900988183603E-4</v>
      </c>
      <c r="J380" s="4">
        <f t="shared" si="196"/>
        <v>711.33899775827354</v>
      </c>
      <c r="K380" s="40">
        <f t="shared" si="197"/>
        <v>4.8119039580043683</v>
      </c>
      <c r="L380" s="40">
        <f t="shared" si="181"/>
        <v>1.1880960419956317</v>
      </c>
      <c r="M380" s="10">
        <f t="shared" si="198"/>
        <v>7.2610721454923182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15.546738267045839</v>
      </c>
      <c r="Q380" s="42">
        <f t="shared" si="200"/>
        <v>0.44345500613536187</v>
      </c>
      <c r="R380" s="4">
        <f t="shared" si="201"/>
        <v>393970.69719314156</v>
      </c>
      <c r="S380">
        <f t="shared" si="182"/>
        <v>3.9397069719314154E-4</v>
      </c>
      <c r="T380" s="41">
        <f t="shared" si="183"/>
        <v>4.3087983807549963E-4</v>
      </c>
      <c r="U380" s="42">
        <f t="shared" si="202"/>
        <v>0.69955800817797376</v>
      </c>
      <c r="V380" s="42">
        <f t="shared" si="203"/>
        <v>1.2193922726096902</v>
      </c>
      <c r="W380" s="42">
        <f t="shared" si="204"/>
        <v>1.2015571714249562</v>
      </c>
      <c r="X380" s="42">
        <f t="shared" si="205"/>
        <v>1.783510118473397E-2</v>
      </c>
      <c r="Y380" s="42">
        <f t="shared" si="179"/>
        <v>9.8563700760484884E-3</v>
      </c>
      <c r="Z380" s="10">
        <f t="shared" si="206"/>
        <v>22.874985564586652</v>
      </c>
      <c r="AA380">
        <f t="shared" si="184"/>
        <v>7262946.5418048445</v>
      </c>
      <c r="AB380" s="10">
        <f t="shared" si="185"/>
        <v>7.2629465418048449</v>
      </c>
      <c r="AC380" s="10">
        <f t="shared" si="186"/>
        <v>7.1619465418048449</v>
      </c>
      <c r="AD380" s="3">
        <f t="shared" si="187"/>
        <v>1038.7159596526244</v>
      </c>
      <c r="AI380" s="94">
        <f t="shared" si="188"/>
        <v>1.2015571714249562</v>
      </c>
    </row>
    <row r="381" spans="2:35">
      <c r="B381" s="39">
        <f t="shared" si="189"/>
        <v>353</v>
      </c>
      <c r="C381" s="42">
        <f t="shared" si="190"/>
        <v>6.6452038369297624</v>
      </c>
      <c r="D381" s="10">
        <f t="shared" si="191"/>
        <v>9.0547961630701668</v>
      </c>
      <c r="E381" s="40">
        <f t="shared" si="192"/>
        <v>29.490407673859668</v>
      </c>
      <c r="F381" s="40">
        <f t="shared" si="193"/>
        <v>47.6</v>
      </c>
      <c r="G381" s="3">
        <f t="shared" si="194"/>
        <v>358.54796163069915</v>
      </c>
      <c r="H381" s="3">
        <f t="shared" si="195"/>
        <v>147.82900988183601</v>
      </c>
      <c r="I381">
        <f t="shared" si="180"/>
        <v>1.4782900988183603E-4</v>
      </c>
      <c r="J381" s="4">
        <f t="shared" si="196"/>
        <v>713.08195580690335</v>
      </c>
      <c r="K381" s="40">
        <f t="shared" si="197"/>
        <v>4.8236943234409155</v>
      </c>
      <c r="L381" s="40">
        <f t="shared" si="181"/>
        <v>1.1763056765590845</v>
      </c>
      <c r="M381" s="10">
        <f t="shared" si="198"/>
        <v>7.2629465418048449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15.548018392313274</v>
      </c>
      <c r="Q381" s="42">
        <f t="shared" si="200"/>
        <v>0.44466576750526521</v>
      </c>
      <c r="R381" s="4">
        <f t="shared" si="201"/>
        <v>393139.02418771578</v>
      </c>
      <c r="S381">
        <f t="shared" si="182"/>
        <v>3.9313902418771577E-4</v>
      </c>
      <c r="T381" s="41">
        <f t="shared" si="183"/>
        <v>4.317115110809254E-4</v>
      </c>
      <c r="U381" s="42">
        <f t="shared" si="202"/>
        <v>0.69808123968915947</v>
      </c>
      <c r="V381" s="42">
        <f t="shared" si="203"/>
        <v>1.219702350540129</v>
      </c>
      <c r="W381" s="42">
        <f t="shared" si="204"/>
        <v>1.2018717205364238</v>
      </c>
      <c r="X381" s="42">
        <f t="shared" si="205"/>
        <v>1.7830630003705217E-2</v>
      </c>
      <c r="Y381" s="42">
        <f t="shared" si="179"/>
        <v>9.8779587140580133E-3</v>
      </c>
      <c r="Z381" s="10">
        <f t="shared" si="206"/>
        <v>22.880925017091716</v>
      </c>
      <c r="AA381">
        <f t="shared" si="184"/>
        <v>7264806.1294845287</v>
      </c>
      <c r="AB381" s="10">
        <f t="shared" si="185"/>
        <v>7.264806129484529</v>
      </c>
      <c r="AC381" s="10">
        <f t="shared" si="186"/>
        <v>7.163806129484529</v>
      </c>
      <c r="AD381" s="3">
        <f t="shared" si="187"/>
        <v>1038.9856605488801</v>
      </c>
      <c r="AI381" s="94">
        <f t="shared" si="188"/>
        <v>1.2018717205364238</v>
      </c>
    </row>
    <row r="382" spans="2:35">
      <c r="B382" s="39">
        <f t="shared" si="189"/>
        <v>354</v>
      </c>
      <c r="C382" s="42">
        <f t="shared" si="190"/>
        <v>6.6640287769777222</v>
      </c>
      <c r="D382" s="10">
        <f t="shared" si="191"/>
        <v>9.0359712230222069</v>
      </c>
      <c r="E382" s="40">
        <f t="shared" si="192"/>
        <v>29.528057553955588</v>
      </c>
      <c r="F382" s="40">
        <f t="shared" si="193"/>
        <v>47.6</v>
      </c>
      <c r="G382" s="3">
        <f t="shared" si="194"/>
        <v>358.35971223021954</v>
      </c>
      <c r="H382" s="3">
        <f t="shared" si="195"/>
        <v>147.82900988183601</v>
      </c>
      <c r="I382">
        <f t="shared" si="180"/>
        <v>1.4782900988183603E-4</v>
      </c>
      <c r="J382" s="4">
        <f t="shared" si="196"/>
        <v>714.82714048048683</v>
      </c>
      <c r="K382" s="40">
        <f t="shared" si="197"/>
        <v>4.8354997510425646</v>
      </c>
      <c r="L382" s="40">
        <f t="shared" si="181"/>
        <v>1.1645002489574354</v>
      </c>
      <c r="M382" s="10">
        <f t="shared" si="198"/>
        <v>7.264806129484529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15.549288181671351</v>
      </c>
      <c r="Q382" s="42">
        <f t="shared" si="200"/>
        <v>0.44587643000170984</v>
      </c>
      <c r="R382" s="4">
        <f t="shared" si="201"/>
        <v>392307.20947122783</v>
      </c>
      <c r="S382">
        <f t="shared" si="182"/>
        <v>3.9230720947122785E-4</v>
      </c>
      <c r="T382" s="41">
        <f t="shared" si="183"/>
        <v>4.3254332579741332E-4</v>
      </c>
      <c r="U382" s="42">
        <f t="shared" si="202"/>
        <v>0.69660421956968044</v>
      </c>
      <c r="V382" s="42">
        <f t="shared" si="203"/>
        <v>1.2200098077016606</v>
      </c>
      <c r="W382" s="42">
        <f t="shared" si="204"/>
        <v>1.2021837845585475</v>
      </c>
      <c r="X382" s="42">
        <f t="shared" si="205"/>
        <v>1.7826023143113101E-2</v>
      </c>
      <c r="Y382" s="42">
        <f t="shared" si="179"/>
        <v>9.8995400117381348E-3</v>
      </c>
      <c r="Z382" s="10">
        <f t="shared" si="206"/>
        <v>22.886817161004352</v>
      </c>
      <c r="AA382">
        <f t="shared" si="184"/>
        <v>7266650.9052812075</v>
      </c>
      <c r="AB382" s="10">
        <f t="shared" si="185"/>
        <v>7.2666509052812076</v>
      </c>
      <c r="AC382" s="10">
        <f t="shared" si="186"/>
        <v>7.1656509052812076</v>
      </c>
      <c r="AD382" s="3">
        <f t="shared" si="187"/>
        <v>1039.2532132387539</v>
      </c>
      <c r="AI382" s="94">
        <f t="shared" si="188"/>
        <v>1.2021837845585475</v>
      </c>
    </row>
    <row r="383" spans="2:35">
      <c r="B383" s="39">
        <f t="shared" si="189"/>
        <v>355</v>
      </c>
      <c r="C383" s="42">
        <f t="shared" si="190"/>
        <v>6.6828537170256821</v>
      </c>
      <c r="D383" s="10">
        <f t="shared" si="191"/>
        <v>9.017146282974247</v>
      </c>
      <c r="E383" s="40">
        <f t="shared" si="192"/>
        <v>29.565707434051507</v>
      </c>
      <c r="F383" s="40">
        <f t="shared" si="193"/>
        <v>47.6</v>
      </c>
      <c r="G383" s="3">
        <f t="shared" si="194"/>
        <v>358.17146282973994</v>
      </c>
      <c r="H383" s="3">
        <f t="shared" si="195"/>
        <v>147.82900988183601</v>
      </c>
      <c r="I383">
        <f t="shared" si="180"/>
        <v>1.4782900988183603E-4</v>
      </c>
      <c r="J383" s="4">
        <f t="shared" si="196"/>
        <v>716.5745517790242</v>
      </c>
      <c r="K383" s="40">
        <f t="shared" si="197"/>
        <v>4.8473202408093163</v>
      </c>
      <c r="L383" s="40">
        <f t="shared" si="181"/>
        <v>1.1526797591906837</v>
      </c>
      <c r="M383" s="10">
        <f t="shared" si="198"/>
        <v>7.2666509052812076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15.55054763828527</v>
      </c>
      <c r="Q383" s="42">
        <f t="shared" si="200"/>
        <v>0.44708699444521616</v>
      </c>
      <c r="R383" s="4">
        <f t="shared" si="201"/>
        <v>391475.25430115999</v>
      </c>
      <c r="S383">
        <f t="shared" si="182"/>
        <v>3.9147525430116001E-4</v>
      </c>
      <c r="T383" s="41">
        <f t="shared" si="183"/>
        <v>4.3337528096748116E-4</v>
      </c>
      <c r="U383" s="42">
        <f t="shared" si="202"/>
        <v>0.69512695005239777</v>
      </c>
      <c r="V383" s="42">
        <f t="shared" si="203"/>
        <v>1.2203146434764431</v>
      </c>
      <c r="W383" s="42">
        <f t="shared" si="204"/>
        <v>1.2024933629459056</v>
      </c>
      <c r="X383" s="42">
        <f t="shared" si="205"/>
        <v>1.7821280530537553E-2</v>
      </c>
      <c r="Y383" s="42">
        <f t="shared" si="179"/>
        <v>9.9211138202861555E-3</v>
      </c>
      <c r="Z383" s="10">
        <f t="shared" si="206"/>
        <v>22.892661986022684</v>
      </c>
      <c r="AA383">
        <f t="shared" si="184"/>
        <v>7268480.8659694577</v>
      </c>
      <c r="AB383" s="10">
        <f t="shared" si="185"/>
        <v>7.2684808659694573</v>
      </c>
      <c r="AC383" s="10">
        <f t="shared" si="186"/>
        <v>7.1674808659694573</v>
      </c>
      <c r="AD383" s="3">
        <f t="shared" si="187"/>
        <v>1039.5186172544536</v>
      </c>
      <c r="AI383" s="94">
        <f t="shared" si="188"/>
        <v>1.2024933629459056</v>
      </c>
    </row>
    <row r="384" spans="2:35">
      <c r="B384" s="39">
        <f t="shared" si="189"/>
        <v>356</v>
      </c>
      <c r="C384" s="42">
        <f t="shared" si="190"/>
        <v>6.701678657073642</v>
      </c>
      <c r="D384" s="10">
        <f t="shared" si="191"/>
        <v>8.9983213429262872</v>
      </c>
      <c r="E384" s="40">
        <f t="shared" si="192"/>
        <v>29.603357314147427</v>
      </c>
      <c r="F384" s="40">
        <f t="shared" si="193"/>
        <v>47.6</v>
      </c>
      <c r="G384" s="3">
        <f t="shared" si="194"/>
        <v>357.98321342926033</v>
      </c>
      <c r="H384" s="3">
        <f t="shared" si="195"/>
        <v>147.82900988183601</v>
      </c>
      <c r="I384">
        <f t="shared" si="180"/>
        <v>1.4782900988183603E-4</v>
      </c>
      <c r="J384" s="4">
        <f t="shared" si="196"/>
        <v>718.3241897025157</v>
      </c>
      <c r="K384" s="40">
        <f t="shared" si="197"/>
        <v>4.8591557927411735</v>
      </c>
      <c r="L384" s="40">
        <f t="shared" si="181"/>
        <v>1.1408442072588265</v>
      </c>
      <c r="M384" s="10">
        <f t="shared" si="198"/>
        <v>7.2684808659694573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15.551796765291963</v>
      </c>
      <c r="Q384" s="42">
        <f t="shared" si="200"/>
        <v>0.44829746165566559</v>
      </c>
      <c r="R384" s="4">
        <f t="shared" si="201"/>
        <v>390643.15993499465</v>
      </c>
      <c r="S384">
        <f t="shared" si="182"/>
        <v>3.9064315993499464E-4</v>
      </c>
      <c r="T384" s="41">
        <f t="shared" si="183"/>
        <v>4.3420737533364653E-4</v>
      </c>
      <c r="U384" s="42">
        <f t="shared" si="202"/>
        <v>0.6936494333701726</v>
      </c>
      <c r="V384" s="42">
        <f t="shared" si="203"/>
        <v>1.2206168572518352</v>
      </c>
      <c r="W384" s="42">
        <f t="shared" si="204"/>
        <v>1.2028004551572291</v>
      </c>
      <c r="X384" s="42">
        <f t="shared" si="205"/>
        <v>1.781640209460611E-2</v>
      </c>
      <c r="Y384" s="42">
        <f t="shared" si="179"/>
        <v>9.9426799908298585E-3</v>
      </c>
      <c r="Z384" s="10">
        <f t="shared" si="206"/>
        <v>22.89845948192351</v>
      </c>
      <c r="AA384">
        <f t="shared" si="184"/>
        <v>7270296.008348491</v>
      </c>
      <c r="AB384" s="10">
        <f t="shared" si="185"/>
        <v>7.2702960083484909</v>
      </c>
      <c r="AC384" s="10">
        <f t="shared" si="186"/>
        <v>7.1692960083484909</v>
      </c>
      <c r="AD384" s="3">
        <f t="shared" si="187"/>
        <v>1039.7818721317608</v>
      </c>
      <c r="AI384" s="94">
        <f t="shared" si="188"/>
        <v>1.2028004551572291</v>
      </c>
    </row>
    <row r="385" spans="2:35">
      <c r="B385" s="39">
        <f t="shared" si="189"/>
        <v>357</v>
      </c>
      <c r="C385" s="42">
        <f t="shared" si="190"/>
        <v>6.7205035971216018</v>
      </c>
      <c r="D385" s="10">
        <f t="shared" si="191"/>
        <v>8.9794964028783273</v>
      </c>
      <c r="E385" s="40">
        <f t="shared" si="192"/>
        <v>29.641007194243347</v>
      </c>
      <c r="F385" s="40">
        <f t="shared" si="193"/>
        <v>47.6</v>
      </c>
      <c r="G385" s="3">
        <f t="shared" si="194"/>
        <v>357.79496402878073</v>
      </c>
      <c r="H385" s="3">
        <f t="shared" si="195"/>
        <v>147.82900988183601</v>
      </c>
      <c r="I385">
        <f t="shared" si="180"/>
        <v>1.4782900988183603E-4</v>
      </c>
      <c r="J385" s="4">
        <f t="shared" si="196"/>
        <v>720.07605425096085</v>
      </c>
      <c r="K385" s="40">
        <f t="shared" si="197"/>
        <v>4.8710064068381325</v>
      </c>
      <c r="L385" s="40">
        <f t="shared" si="181"/>
        <v>1.1289935931618675</v>
      </c>
      <c r="M385" s="10">
        <f t="shared" si="198"/>
        <v>7.2702960083484909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15.553035565800052</v>
      </c>
      <c r="Q385" s="42">
        <f t="shared" si="200"/>
        <v>0.44950783245230636</v>
      </c>
      <c r="R385" s="4">
        <f t="shared" si="201"/>
        <v>389810.92763021437</v>
      </c>
      <c r="S385">
        <f t="shared" si="182"/>
        <v>3.8981092763021438E-4</v>
      </c>
      <c r="T385" s="41">
        <f t="shared" si="183"/>
        <v>4.3503960763842679E-4</v>
      </c>
      <c r="U385" s="42">
        <f t="shared" si="202"/>
        <v>0.69217167175586647</v>
      </c>
      <c r="V385" s="42">
        <f t="shared" si="203"/>
        <v>1.2209164484201598</v>
      </c>
      <c r="W385" s="42">
        <f t="shared" si="204"/>
        <v>1.2031050606553815</v>
      </c>
      <c r="X385" s="42">
        <f t="shared" si="205"/>
        <v>1.7811387764778308E-2</v>
      </c>
      <c r="Y385" s="42">
        <f t="shared" si="179"/>
        <v>9.9642383744279906E-3</v>
      </c>
      <c r="Z385" s="10">
        <f t="shared" si="206"/>
        <v>22.904209638561323</v>
      </c>
      <c r="AA385">
        <f t="shared" si="184"/>
        <v>7272096.3292418411</v>
      </c>
      <c r="AB385" s="10">
        <f t="shared" si="185"/>
        <v>7.2720963292418412</v>
      </c>
      <c r="AC385" s="10">
        <f t="shared" si="186"/>
        <v>7.1710963292418413</v>
      </c>
      <c r="AD385" s="3">
        <f t="shared" si="187"/>
        <v>1040.0429774099841</v>
      </c>
      <c r="AI385" s="94">
        <f t="shared" si="188"/>
        <v>1.2031050606553815</v>
      </c>
    </row>
    <row r="386" spans="2:35">
      <c r="B386" s="39">
        <f t="shared" si="189"/>
        <v>358</v>
      </c>
      <c r="C386" s="42">
        <f t="shared" si="190"/>
        <v>6.7393285371695617</v>
      </c>
      <c r="D386" s="10">
        <f t="shared" si="191"/>
        <v>8.9606714628303674</v>
      </c>
      <c r="E386" s="40">
        <f t="shared" si="192"/>
        <v>29.678657074339267</v>
      </c>
      <c r="F386" s="40">
        <f t="shared" si="193"/>
        <v>47.6</v>
      </c>
      <c r="G386" s="3">
        <f t="shared" si="194"/>
        <v>357.60671462830112</v>
      </c>
      <c r="H386" s="3">
        <f t="shared" si="195"/>
        <v>147.82900988183601</v>
      </c>
      <c r="I386">
        <f t="shared" si="180"/>
        <v>1.4782900988183603E-4</v>
      </c>
      <c r="J386" s="4">
        <f t="shared" si="196"/>
        <v>721.83014542435967</v>
      </c>
      <c r="K386" s="40">
        <f t="shared" si="197"/>
        <v>4.8828720831001933</v>
      </c>
      <c r="L386" s="40">
        <f t="shared" si="181"/>
        <v>1.1171279168998067</v>
      </c>
      <c r="M386" s="10">
        <f t="shared" si="198"/>
        <v>7.2720963292418412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15.554264042889697</v>
      </c>
      <c r="Q386" s="42">
        <f t="shared" si="200"/>
        <v>0.45071810765375925</v>
      </c>
      <c r="R386" s="4">
        <f t="shared" si="201"/>
        <v>388978.55864430172</v>
      </c>
      <c r="S386">
        <f t="shared" si="182"/>
        <v>3.8897855864430172E-4</v>
      </c>
      <c r="T386" s="41">
        <f t="shared" si="183"/>
        <v>4.3587197662433945E-4</v>
      </c>
      <c r="U386" s="42">
        <f t="shared" si="202"/>
        <v>0.69069366744234073</v>
      </c>
      <c r="V386" s="42">
        <f t="shared" si="203"/>
        <v>1.2212134163795523</v>
      </c>
      <c r="W386" s="42">
        <f t="shared" si="204"/>
        <v>1.2034071789073089</v>
      </c>
      <c r="X386" s="42">
        <f t="shared" si="205"/>
        <v>1.7806237472243414E-2</v>
      </c>
      <c r="Y386" s="42">
        <f t="shared" si="179"/>
        <v>9.9857888220718279E-3</v>
      </c>
      <c r="Z386" s="10">
        <f t="shared" si="206"/>
        <v>22.909912445869807</v>
      </c>
      <c r="AA386">
        <f t="shared" si="184"/>
        <v>7273881.8254978396</v>
      </c>
      <c r="AB386" s="10">
        <f t="shared" si="185"/>
        <v>7.2738818254978392</v>
      </c>
      <c r="AC386" s="10">
        <f t="shared" si="186"/>
        <v>7.1728818254978393</v>
      </c>
      <c r="AD386" s="3">
        <f t="shared" si="187"/>
        <v>1040.3019326320289</v>
      </c>
      <c r="AI386" s="94">
        <f t="shared" si="188"/>
        <v>1.2034071789073089</v>
      </c>
    </row>
    <row r="387" spans="2:35">
      <c r="B387" s="39">
        <f t="shared" si="189"/>
        <v>359</v>
      </c>
      <c r="C387" s="42">
        <f t="shared" si="190"/>
        <v>6.7581534772175216</v>
      </c>
      <c r="D387" s="10">
        <f t="shared" si="191"/>
        <v>8.9418465227824075</v>
      </c>
      <c r="E387" s="40">
        <f t="shared" si="192"/>
        <v>29.716306954435186</v>
      </c>
      <c r="F387" s="40">
        <f t="shared" si="193"/>
        <v>47.6</v>
      </c>
      <c r="G387" s="3">
        <f t="shared" si="194"/>
        <v>357.41846522782151</v>
      </c>
      <c r="H387" s="3">
        <f t="shared" si="195"/>
        <v>147.82900988183601</v>
      </c>
      <c r="I387">
        <f t="shared" si="180"/>
        <v>1.4782900988183603E-4</v>
      </c>
      <c r="J387" s="4">
        <f t="shared" si="196"/>
        <v>723.58646322271238</v>
      </c>
      <c r="K387" s="40">
        <f t="shared" si="197"/>
        <v>4.8947528215273568</v>
      </c>
      <c r="L387" s="40">
        <f t="shared" si="181"/>
        <v>1.1052471784726432</v>
      </c>
      <c r="M387" s="10">
        <f t="shared" si="198"/>
        <v>7.2738818254978392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15.55548219961296</v>
      </c>
      <c r="Q387" s="42">
        <f t="shared" si="200"/>
        <v>0.45192828807802332</v>
      </c>
      <c r="R387" s="4">
        <f t="shared" si="201"/>
        <v>388146.05423473893</v>
      </c>
      <c r="S387">
        <f t="shared" si="182"/>
        <v>3.8814605423473895E-4</v>
      </c>
      <c r="T387" s="41">
        <f t="shared" si="183"/>
        <v>4.3670448103390222E-4</v>
      </c>
      <c r="U387" s="42">
        <f t="shared" si="202"/>
        <v>0.6892154226624565</v>
      </c>
      <c r="V387" s="42">
        <f t="shared" si="203"/>
        <v>1.2215077605334512</v>
      </c>
      <c r="W387" s="42">
        <f t="shared" si="204"/>
        <v>1.2037068093841186</v>
      </c>
      <c r="X387" s="42">
        <f t="shared" si="205"/>
        <v>1.7800951149332667E-2</v>
      </c>
      <c r="Y387" s="42">
        <f t="shared" si="179"/>
        <v>1.0007331184686032E-2</v>
      </c>
      <c r="Z387" s="10">
        <f t="shared" si="206"/>
        <v>22.915567893861713</v>
      </c>
      <c r="AA387">
        <f t="shared" si="184"/>
        <v>7275652.4939895701</v>
      </c>
      <c r="AB387" s="10">
        <f t="shared" si="185"/>
        <v>7.2756524939895701</v>
      </c>
      <c r="AC387" s="10">
        <f t="shared" si="186"/>
        <v>7.1746524939895702</v>
      </c>
      <c r="AD387" s="3">
        <f t="shared" si="187"/>
        <v>1040.5587373443902</v>
      </c>
      <c r="AI387" s="94">
        <f t="shared" si="188"/>
        <v>1.2037068093841186</v>
      </c>
    </row>
    <row r="388" spans="2:35">
      <c r="B388" s="39">
        <f t="shared" si="189"/>
        <v>360</v>
      </c>
      <c r="C388" s="42">
        <f t="shared" si="190"/>
        <v>6.7769784172654814</v>
      </c>
      <c r="D388" s="10">
        <f t="shared" si="191"/>
        <v>8.9230215827344477</v>
      </c>
      <c r="E388" s="40">
        <f t="shared" si="192"/>
        <v>29.753956834531106</v>
      </c>
      <c r="F388" s="40">
        <f t="shared" si="193"/>
        <v>47.6</v>
      </c>
      <c r="G388" s="3">
        <f t="shared" si="194"/>
        <v>357.23021582734191</v>
      </c>
      <c r="H388" s="3">
        <f t="shared" si="195"/>
        <v>147.82900988183601</v>
      </c>
      <c r="I388">
        <f t="shared" si="180"/>
        <v>1.4782900988183603E-4</v>
      </c>
      <c r="J388" s="4">
        <f t="shared" si="196"/>
        <v>725.34500764601898</v>
      </c>
      <c r="K388" s="40">
        <f t="shared" si="197"/>
        <v>4.9066486221196239</v>
      </c>
      <c r="L388" s="40">
        <f t="shared" si="181"/>
        <v>1.0933513778803761</v>
      </c>
      <c r="M388" s="10">
        <f t="shared" si="198"/>
        <v>7.2756524939895701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15.556690038993827</v>
      </c>
      <c r="Q388" s="42">
        <f t="shared" si="200"/>
        <v>0.45313837454248163</v>
      </c>
      <c r="R388" s="4">
        <f t="shared" si="201"/>
        <v>387313.41565900843</v>
      </c>
      <c r="S388">
        <f t="shared" si="182"/>
        <v>3.8731341565900843E-4</v>
      </c>
      <c r="T388" s="41">
        <f t="shared" si="183"/>
        <v>4.3753711960963274E-4</v>
      </c>
      <c r="U388" s="42">
        <f t="shared" si="202"/>
        <v>0.6877369396490749</v>
      </c>
      <c r="V388" s="42">
        <f t="shared" si="203"/>
        <v>1.2217994802904002</v>
      </c>
      <c r="W388" s="42">
        <f t="shared" si="204"/>
        <v>1.2040039515610723</v>
      </c>
      <c r="X388" s="42">
        <f t="shared" si="205"/>
        <v>1.7795528729327881E-2</v>
      </c>
      <c r="Y388" s="42">
        <f t="shared" si="179"/>
        <v>1.002886531312927E-2</v>
      </c>
      <c r="Z388" s="10">
        <f t="shared" si="206"/>
        <v>22.921175972628212</v>
      </c>
      <c r="AA388">
        <f t="shared" si="184"/>
        <v>7277408.3316146685</v>
      </c>
      <c r="AB388" s="10">
        <f t="shared" si="185"/>
        <v>7.2774083316146685</v>
      </c>
      <c r="AC388" s="10">
        <f t="shared" si="186"/>
        <v>7.1764083316146685</v>
      </c>
      <c r="AD388" s="3">
        <f t="shared" si="187"/>
        <v>1040.8133910971237</v>
      </c>
      <c r="AI388" s="94">
        <f t="shared" si="188"/>
        <v>1.2040039515610723</v>
      </c>
    </row>
    <row r="389" spans="2:35">
      <c r="B389" s="39">
        <f t="shared" si="189"/>
        <v>361</v>
      </c>
      <c r="C389" s="42">
        <f t="shared" si="190"/>
        <v>6.7958033573134413</v>
      </c>
      <c r="D389" s="10">
        <f t="shared" si="191"/>
        <v>8.9041966426864878</v>
      </c>
      <c r="E389" s="40">
        <f t="shared" si="192"/>
        <v>29.791606714627026</v>
      </c>
      <c r="F389" s="40">
        <f t="shared" si="193"/>
        <v>47.6</v>
      </c>
      <c r="G389" s="3">
        <f t="shared" si="194"/>
        <v>357.0419664268623</v>
      </c>
      <c r="H389" s="3">
        <f t="shared" si="195"/>
        <v>147.82900988183601</v>
      </c>
      <c r="I389">
        <f t="shared" si="180"/>
        <v>1.4782900988183603E-4</v>
      </c>
      <c r="J389" s="4">
        <f t="shared" si="196"/>
        <v>727.10577869427925</v>
      </c>
      <c r="K389" s="40">
        <f t="shared" si="197"/>
        <v>4.9185594848769929</v>
      </c>
      <c r="L389" s="40">
        <f t="shared" si="181"/>
        <v>1.0814405151230071</v>
      </c>
      <c r="M389" s="10">
        <f t="shared" si="198"/>
        <v>7.2774083316146685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15.55788756402811</v>
      </c>
      <c r="Q389" s="42">
        <f t="shared" si="200"/>
        <v>0.45434836786390692</v>
      </c>
      <c r="R389" s="4">
        <f t="shared" si="201"/>
        <v>386480.64417459286</v>
      </c>
      <c r="S389">
        <f t="shared" si="182"/>
        <v>3.8648064417459287E-4</v>
      </c>
      <c r="T389" s="41">
        <f t="shared" si="183"/>
        <v>4.383698910940483E-4</v>
      </c>
      <c r="U389" s="42">
        <f t="shared" si="202"/>
        <v>0.68625822063505759</v>
      </c>
      <c r="V389" s="42">
        <f t="shared" si="203"/>
        <v>1.2220885750637591</v>
      </c>
      <c r="W389" s="42">
        <f t="shared" si="204"/>
        <v>1.2042986049175504</v>
      </c>
      <c r="X389" s="42">
        <f t="shared" si="205"/>
        <v>1.7789970146208756E-2</v>
      </c>
      <c r="Y389" s="42">
        <f t="shared" si="179"/>
        <v>1.0050391058194538E-2</v>
      </c>
      <c r="Z389" s="10">
        <f t="shared" si="206"/>
        <v>22.926736672337558</v>
      </c>
      <c r="AA389">
        <f t="shared" si="184"/>
        <v>7279149.335294907</v>
      </c>
      <c r="AB389" s="10">
        <f t="shared" si="185"/>
        <v>7.2791493352949068</v>
      </c>
      <c r="AC389" s="10">
        <f t="shared" si="186"/>
        <v>7.1781493352949068</v>
      </c>
      <c r="AD389" s="3">
        <f t="shared" si="187"/>
        <v>1041.0658934437863</v>
      </c>
      <c r="AI389" s="94">
        <f t="shared" si="188"/>
        <v>1.2042986049175504</v>
      </c>
    </row>
    <row r="390" spans="2:35">
      <c r="B390" s="39">
        <f t="shared" si="189"/>
        <v>362</v>
      </c>
      <c r="C390" s="42">
        <f t="shared" si="190"/>
        <v>6.8146282973614012</v>
      </c>
      <c r="D390" s="10">
        <f t="shared" si="191"/>
        <v>8.8853717026385279</v>
      </c>
      <c r="E390" s="40">
        <f t="shared" si="192"/>
        <v>29.829256594722946</v>
      </c>
      <c r="F390" s="40">
        <f t="shared" si="193"/>
        <v>47.6</v>
      </c>
      <c r="G390" s="3">
        <f t="shared" si="194"/>
        <v>356.8537170263827</v>
      </c>
      <c r="H390" s="3">
        <f t="shared" si="195"/>
        <v>147.82900988183601</v>
      </c>
      <c r="I390">
        <f t="shared" si="180"/>
        <v>1.4782900988183603E-4</v>
      </c>
      <c r="J390" s="4">
        <f t="shared" si="196"/>
        <v>728.86877636749296</v>
      </c>
      <c r="K390" s="40">
        <f t="shared" si="197"/>
        <v>4.9304854097994619</v>
      </c>
      <c r="L390" s="40">
        <f t="shared" si="181"/>
        <v>1.0695145902005381</v>
      </c>
      <c r="M390" s="10">
        <f t="shared" si="198"/>
        <v>7.2791493352949068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15.559074777683223</v>
      </c>
      <c r="Q390" s="42">
        <f t="shared" si="200"/>
        <v>0.4555582688584674</v>
      </c>
      <c r="R390" s="4">
        <f t="shared" si="201"/>
        <v>385647.74103897461</v>
      </c>
      <c r="S390">
        <f t="shared" si="182"/>
        <v>3.8564774103897462E-4</v>
      </c>
      <c r="T390" s="41">
        <f t="shared" si="183"/>
        <v>4.3920279422966655E-4</v>
      </c>
      <c r="U390" s="42">
        <f t="shared" si="202"/>
        <v>0.68477926785326559</v>
      </c>
      <c r="V390" s="42">
        <f t="shared" si="203"/>
        <v>1.2223750442731569</v>
      </c>
      <c r="W390" s="42">
        <f t="shared" si="204"/>
        <v>1.2045907689369848</v>
      </c>
      <c r="X390" s="42">
        <f t="shared" si="205"/>
        <v>1.7784275336172106E-2</v>
      </c>
      <c r="Y390" s="42">
        <f t="shared" si="179"/>
        <v>1.007190827061131E-2</v>
      </c>
      <c r="Z390" s="10">
        <f t="shared" si="206"/>
        <v>22.932249983237902</v>
      </c>
      <c r="AA390">
        <f t="shared" si="184"/>
        <v>7280875.501977074</v>
      </c>
      <c r="AB390" s="10">
        <f t="shared" si="185"/>
        <v>7.2808755019770741</v>
      </c>
      <c r="AC390" s="10">
        <f t="shared" si="186"/>
        <v>7.1798755019770741</v>
      </c>
      <c r="AD390" s="3">
        <f t="shared" si="187"/>
        <v>1041.3162439415626</v>
      </c>
      <c r="AI390" s="94">
        <f t="shared" si="188"/>
        <v>1.2045907689369848</v>
      </c>
    </row>
    <row r="391" spans="2:35">
      <c r="B391" s="39">
        <f t="shared" si="189"/>
        <v>363</v>
      </c>
      <c r="C391" s="42">
        <f t="shared" si="190"/>
        <v>6.8334532374093611</v>
      </c>
      <c r="D391" s="10">
        <f t="shared" si="191"/>
        <v>8.8665467625905681</v>
      </c>
      <c r="E391" s="40">
        <f t="shared" si="192"/>
        <v>29.866906474818865</v>
      </c>
      <c r="F391" s="40">
        <f t="shared" si="193"/>
        <v>47.6</v>
      </c>
      <c r="G391" s="3">
        <f t="shared" si="194"/>
        <v>356.66546762590309</v>
      </c>
      <c r="H391" s="3">
        <f t="shared" si="195"/>
        <v>147.82900988183601</v>
      </c>
      <c r="I391">
        <f t="shared" si="180"/>
        <v>1.4782900988183603E-4</v>
      </c>
      <c r="J391" s="4">
        <f t="shared" si="196"/>
        <v>730.63400066566101</v>
      </c>
      <c r="K391" s="40">
        <f t="shared" si="197"/>
        <v>4.9424263968870372</v>
      </c>
      <c r="L391" s="40">
        <f t="shared" si="181"/>
        <v>1.0575736031129628</v>
      </c>
      <c r="M391" s="10">
        <f t="shared" si="198"/>
        <v>7.2808755019770741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15.560251682898812</v>
      </c>
      <c r="Q391" s="42">
        <f t="shared" si="200"/>
        <v>0.45676807834173228</v>
      </c>
      <c r="R391" s="4">
        <f t="shared" si="201"/>
        <v>384814.70750963589</v>
      </c>
      <c r="S391">
        <f t="shared" si="182"/>
        <v>3.8481470750963587E-4</v>
      </c>
      <c r="T391" s="41">
        <f t="shared" si="183"/>
        <v>4.400358277590053E-4</v>
      </c>
      <c r="U391" s="42">
        <f t="shared" si="202"/>
        <v>0.68330008353656002</v>
      </c>
      <c r="V391" s="42">
        <f t="shared" si="203"/>
        <v>1.2226588873429394</v>
      </c>
      <c r="W391" s="42">
        <f t="shared" si="204"/>
        <v>1.2048804431070053</v>
      </c>
      <c r="X391" s="42">
        <f t="shared" si="205"/>
        <v>1.777844423593411E-2</v>
      </c>
      <c r="Y391" s="42">
        <f t="shared" si="179"/>
        <v>1.0093416801045639E-2</v>
      </c>
      <c r="Z391" s="10">
        <f t="shared" si="206"/>
        <v>22.937715895655447</v>
      </c>
      <c r="AA391">
        <f t="shared" si="184"/>
        <v>7282586.8286323901</v>
      </c>
      <c r="AB391" s="10">
        <f t="shared" si="185"/>
        <v>7.2825868286323905</v>
      </c>
      <c r="AC391" s="10">
        <f t="shared" si="186"/>
        <v>7.1815868286323905</v>
      </c>
      <c r="AD391" s="3">
        <f t="shared" si="187"/>
        <v>1041.5644421511806</v>
      </c>
      <c r="AI391" s="94">
        <f t="shared" si="188"/>
        <v>1.2048804431070053</v>
      </c>
    </row>
    <row r="392" spans="2:35">
      <c r="B392" s="39">
        <f t="shared" si="189"/>
        <v>364</v>
      </c>
      <c r="C392" s="42">
        <f t="shared" si="190"/>
        <v>6.8522781774573209</v>
      </c>
      <c r="D392" s="10">
        <f t="shared" si="191"/>
        <v>8.8477218225426082</v>
      </c>
      <c r="E392" s="40">
        <f t="shared" si="192"/>
        <v>29.904556354914785</v>
      </c>
      <c r="F392" s="40">
        <f t="shared" si="193"/>
        <v>47.6</v>
      </c>
      <c r="G392" s="3">
        <f t="shared" si="194"/>
        <v>356.47721822542348</v>
      </c>
      <c r="H392" s="3">
        <f t="shared" si="195"/>
        <v>147.82900988183601</v>
      </c>
      <c r="I392">
        <f t="shared" si="180"/>
        <v>1.4782900988183603E-4</v>
      </c>
      <c r="J392" s="4">
        <f t="shared" si="196"/>
        <v>732.40145158878272</v>
      </c>
      <c r="K392" s="40">
        <f t="shared" si="197"/>
        <v>4.9543824461397143</v>
      </c>
      <c r="L392" s="40">
        <f t="shared" si="181"/>
        <v>1.0456175538602857</v>
      </c>
      <c r="M392" s="10">
        <f t="shared" si="198"/>
        <v>7.2825868286323905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15.561418282586409</v>
      </c>
      <c r="Q392" s="42">
        <f t="shared" si="200"/>
        <v>0.45797779712867764</v>
      </c>
      <c r="R392" s="4">
        <f t="shared" si="201"/>
        <v>383981.54484405933</v>
      </c>
      <c r="S392">
        <f t="shared" si="182"/>
        <v>3.8398154484405934E-4</v>
      </c>
      <c r="T392" s="41">
        <f t="shared" si="183"/>
        <v>4.4086899042458183E-4</v>
      </c>
      <c r="U392" s="42">
        <f t="shared" si="202"/>
        <v>0.68182066991780244</v>
      </c>
      <c r="V392" s="42">
        <f t="shared" si="203"/>
        <v>1.2229401037022969</v>
      </c>
      <c r="W392" s="42">
        <f t="shared" si="204"/>
        <v>1.2051676269193417</v>
      </c>
      <c r="X392" s="42">
        <f t="shared" si="205"/>
        <v>1.7772476782955238E-2</v>
      </c>
      <c r="Y392" s="42">
        <f t="shared" si="179"/>
        <v>1.011491650010053E-2</v>
      </c>
      <c r="Z392" s="10">
        <f t="shared" si="206"/>
        <v>22.943134399993276</v>
      </c>
      <c r="AA392">
        <f t="shared" si="184"/>
        <v>7284283.312256149</v>
      </c>
      <c r="AB392" s="10">
        <f t="shared" si="185"/>
        <v>7.2842833122561492</v>
      </c>
      <c r="AC392" s="10">
        <f t="shared" si="186"/>
        <v>7.1832833122561492</v>
      </c>
      <c r="AD392" s="3">
        <f t="shared" si="187"/>
        <v>1041.81048763686</v>
      </c>
      <c r="AI392" s="94">
        <f t="shared" si="188"/>
        <v>1.2051676269193417</v>
      </c>
    </row>
    <row r="393" spans="2:35">
      <c r="B393" s="39">
        <f t="shared" si="189"/>
        <v>365</v>
      </c>
      <c r="C393" s="42">
        <f t="shared" si="190"/>
        <v>6.8711031175052808</v>
      </c>
      <c r="D393" s="10">
        <f t="shared" si="191"/>
        <v>8.8288968824946483</v>
      </c>
      <c r="E393" s="40">
        <f t="shared" si="192"/>
        <v>29.942206235010705</v>
      </c>
      <c r="F393" s="40">
        <f t="shared" si="193"/>
        <v>47.6</v>
      </c>
      <c r="G393" s="3">
        <f t="shared" si="194"/>
        <v>356.28896882494388</v>
      </c>
      <c r="H393" s="3">
        <f t="shared" si="195"/>
        <v>147.82900988183601</v>
      </c>
      <c r="I393">
        <f t="shared" si="180"/>
        <v>1.4782900988183603E-4</v>
      </c>
      <c r="J393" s="4">
        <f t="shared" si="196"/>
        <v>734.1711291368581</v>
      </c>
      <c r="K393" s="40">
        <f t="shared" si="197"/>
        <v>4.9663535575574933</v>
      </c>
      <c r="L393" s="40">
        <f t="shared" si="181"/>
        <v>1.0336464424425067</v>
      </c>
      <c r="M393" s="10">
        <f t="shared" si="198"/>
        <v>7.2842833122561492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15.562574579629237</v>
      </c>
      <c r="Q393" s="42">
        <f t="shared" si="200"/>
        <v>0.45918742603369189</v>
      </c>
      <c r="R393" s="4">
        <f t="shared" si="201"/>
        <v>383148.25429972738</v>
      </c>
      <c r="S393">
        <f t="shared" si="182"/>
        <v>3.8314825429972737E-4</v>
      </c>
      <c r="T393" s="41">
        <f t="shared" si="183"/>
        <v>4.4170228096891381E-4</v>
      </c>
      <c r="U393" s="42">
        <f t="shared" si="202"/>
        <v>0.68034102922985384</v>
      </c>
      <c r="V393" s="42">
        <f t="shared" si="203"/>
        <v>1.2232186927867454</v>
      </c>
      <c r="W393" s="42">
        <f t="shared" si="204"/>
        <v>1.2054523198697633</v>
      </c>
      <c r="X393" s="42">
        <f t="shared" si="205"/>
        <v>1.7766372916982132E-2</v>
      </c>
      <c r="Y393" s="42">
        <f t="shared" si="179"/>
        <v>1.0136407218318174E-2</v>
      </c>
      <c r="Z393" s="10">
        <f t="shared" si="206"/>
        <v>22.948505486734302</v>
      </c>
      <c r="AA393">
        <f t="shared" si="184"/>
        <v>7285964.9498686418</v>
      </c>
      <c r="AB393" s="10">
        <f t="shared" si="185"/>
        <v>7.2859649498686414</v>
      </c>
      <c r="AC393" s="10">
        <f t="shared" si="186"/>
        <v>7.1849649498686414</v>
      </c>
      <c r="AD393" s="3">
        <f t="shared" si="187"/>
        <v>1042.0543799664456</v>
      </c>
      <c r="AI393" s="94">
        <f t="shared" si="188"/>
        <v>1.2054523198697633</v>
      </c>
    </row>
    <row r="394" spans="2:35">
      <c r="B394" s="39">
        <f t="shared" si="189"/>
        <v>366</v>
      </c>
      <c r="C394" s="42">
        <f t="shared" si="190"/>
        <v>6.8899280575532407</v>
      </c>
      <c r="D394" s="10">
        <f t="shared" si="191"/>
        <v>8.8100719424466885</v>
      </c>
      <c r="E394" s="40">
        <f t="shared" si="192"/>
        <v>29.979856115106625</v>
      </c>
      <c r="F394" s="40">
        <f t="shared" si="193"/>
        <v>47.6</v>
      </c>
      <c r="G394" s="3">
        <f t="shared" si="194"/>
        <v>356.10071942446427</v>
      </c>
      <c r="H394" s="3">
        <f t="shared" si="195"/>
        <v>147.82900988183601</v>
      </c>
      <c r="I394">
        <f t="shared" si="180"/>
        <v>1.4782900988183603E-4</v>
      </c>
      <c r="J394" s="4">
        <f t="shared" si="196"/>
        <v>735.9430333098876</v>
      </c>
      <c r="K394" s="40">
        <f t="shared" si="197"/>
        <v>4.9783397311403768</v>
      </c>
      <c r="L394" s="40">
        <f t="shared" si="181"/>
        <v>1.0216602688596232</v>
      </c>
      <c r="M394" s="10">
        <f t="shared" si="198"/>
        <v>7.2859649498686414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15.563720576882874</v>
      </c>
      <c r="Q394" s="42">
        <f t="shared" si="200"/>
        <v>0.4603969658705816</v>
      </c>
      <c r="R394" s="4">
        <f t="shared" si="201"/>
        <v>382314.83713412232</v>
      </c>
      <c r="S394">
        <f t="shared" si="182"/>
        <v>3.823148371341223E-4</v>
      </c>
      <c r="T394" s="41">
        <f t="shared" si="183"/>
        <v>4.4253569813451887E-4</v>
      </c>
      <c r="U394" s="42">
        <f t="shared" si="202"/>
        <v>0.67886116370557559</v>
      </c>
      <c r="V394" s="42">
        <f t="shared" si="203"/>
        <v>1.2234946540361042</v>
      </c>
      <c r="W394" s="42">
        <f t="shared" si="204"/>
        <v>1.2057345214582349</v>
      </c>
      <c r="X394" s="42">
        <f t="shared" si="205"/>
        <v>1.7760132577869348E-2</v>
      </c>
      <c r="Y394" s="42">
        <f t="shared" si="179"/>
        <v>1.0157888806179551E-2</v>
      </c>
      <c r="Z394" s="10">
        <f t="shared" si="206"/>
        <v>22.953829146438324</v>
      </c>
      <c r="AA394">
        <f t="shared" si="184"/>
        <v>7287631.7385142259</v>
      </c>
      <c r="AB394" s="10">
        <f t="shared" si="185"/>
        <v>7.287631738514226</v>
      </c>
      <c r="AC394" s="10">
        <f t="shared" si="186"/>
        <v>7.186631738514226</v>
      </c>
      <c r="AD394" s="3">
        <f t="shared" si="187"/>
        <v>1042.2961187112728</v>
      </c>
      <c r="AI394" s="94">
        <f t="shared" si="188"/>
        <v>1.2057345214582349</v>
      </c>
    </row>
    <row r="395" spans="2:35">
      <c r="B395" s="39">
        <f t="shared" si="189"/>
        <v>367</v>
      </c>
      <c r="C395" s="42">
        <f t="shared" si="190"/>
        <v>6.9087529976012005</v>
      </c>
      <c r="D395" s="10">
        <f t="shared" si="191"/>
        <v>8.7912470023987286</v>
      </c>
      <c r="E395" s="40">
        <f t="shared" si="192"/>
        <v>30.017505995202544</v>
      </c>
      <c r="F395" s="40">
        <f t="shared" si="193"/>
        <v>47.6</v>
      </c>
      <c r="G395" s="3">
        <f t="shared" si="194"/>
        <v>355.91247002398467</v>
      </c>
      <c r="H395" s="3">
        <f t="shared" si="195"/>
        <v>147.82900988183601</v>
      </c>
      <c r="I395">
        <f t="shared" si="180"/>
        <v>1.4782900988183603E-4</v>
      </c>
      <c r="J395" s="4">
        <f t="shared" si="196"/>
        <v>737.71716410787053</v>
      </c>
      <c r="K395" s="40">
        <f t="shared" si="197"/>
        <v>4.9903409668883603</v>
      </c>
      <c r="L395" s="40">
        <f t="shared" si="181"/>
        <v>1.0096590331116397</v>
      </c>
      <c r="M395" s="10">
        <f t="shared" si="198"/>
        <v>7.287631738514226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15.56485627717467</v>
      </c>
      <c r="Q395" s="42">
        <f t="shared" si="200"/>
        <v>0.46160641745257697</v>
      </c>
      <c r="R395" s="4">
        <f t="shared" si="201"/>
        <v>381481.29460472683</v>
      </c>
      <c r="S395">
        <f t="shared" si="182"/>
        <v>3.8148129460472682E-4</v>
      </c>
      <c r="T395" s="41">
        <f t="shared" si="183"/>
        <v>4.4336924066391435E-4</v>
      </c>
      <c r="U395" s="42">
        <f t="shared" si="202"/>
        <v>0.67738107557782923</v>
      </c>
      <c r="V395" s="42">
        <f t="shared" si="203"/>
        <v>1.2237679868957556</v>
      </c>
      <c r="W395" s="42">
        <f t="shared" si="204"/>
        <v>1.2060142311887594</v>
      </c>
      <c r="X395" s="42">
        <f t="shared" si="205"/>
        <v>1.7753755706996222E-2</v>
      </c>
      <c r="Y395" s="42">
        <f t="shared" si="179"/>
        <v>1.0179361114105737E-2</v>
      </c>
      <c r="Z395" s="10">
        <f t="shared" si="206"/>
        <v>22.959105369742964</v>
      </c>
      <c r="AA395">
        <f t="shared" si="184"/>
        <v>7289283.6752616288</v>
      </c>
      <c r="AB395" s="10">
        <f t="shared" si="185"/>
        <v>7.289283675261629</v>
      </c>
      <c r="AC395" s="10">
        <f t="shared" si="186"/>
        <v>7.188283675261629</v>
      </c>
      <c r="AD395" s="3">
        <f t="shared" si="187"/>
        <v>1042.5357034462115</v>
      </c>
      <c r="AI395" s="94">
        <f t="shared" si="188"/>
        <v>1.2060142311887594</v>
      </c>
    </row>
    <row r="396" spans="2:35">
      <c r="B396" s="39">
        <f t="shared" si="189"/>
        <v>368</v>
      </c>
      <c r="C396" s="42">
        <f t="shared" si="190"/>
        <v>6.9275779376491604</v>
      </c>
      <c r="D396" s="10">
        <f t="shared" si="191"/>
        <v>8.7724220623507687</v>
      </c>
      <c r="E396" s="40">
        <f t="shared" si="192"/>
        <v>30.055155875298464</v>
      </c>
      <c r="F396" s="40">
        <f t="shared" si="193"/>
        <v>47.6</v>
      </c>
      <c r="G396" s="3">
        <f t="shared" si="194"/>
        <v>355.72422062350506</v>
      </c>
      <c r="H396" s="3">
        <f t="shared" si="195"/>
        <v>147.82900988183601</v>
      </c>
      <c r="I396">
        <f t="shared" si="180"/>
        <v>1.4782900988183603E-4</v>
      </c>
      <c r="J396" s="4">
        <f t="shared" si="196"/>
        <v>739.49352153080736</v>
      </c>
      <c r="K396" s="40">
        <f t="shared" si="197"/>
        <v>5.0023572648014474</v>
      </c>
      <c r="L396" s="40">
        <f t="shared" si="181"/>
        <v>0.99764273519855262</v>
      </c>
      <c r="M396" s="10">
        <f t="shared" si="198"/>
        <v>7.289283675261629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15.565981683303992</v>
      </c>
      <c r="Q396" s="42">
        <f t="shared" si="200"/>
        <v>0.46281578159233766</v>
      </c>
      <c r="R396" s="4">
        <f t="shared" si="201"/>
        <v>380647.62796902319</v>
      </c>
      <c r="S396">
        <f t="shared" si="182"/>
        <v>3.8064762796902321E-4</v>
      </c>
      <c r="T396" s="41">
        <f t="shared" si="183"/>
        <v>4.4420290729961796E-4</v>
      </c>
      <c r="U396" s="42">
        <f t="shared" si="202"/>
        <v>0.67590076707947566</v>
      </c>
      <c r="V396" s="42">
        <f t="shared" si="203"/>
        <v>1.2240386908168839</v>
      </c>
      <c r="W396" s="42">
        <f t="shared" si="204"/>
        <v>1.2062914485694294</v>
      </c>
      <c r="X396" s="42">
        <f t="shared" si="205"/>
        <v>1.7747242247454498E-2</v>
      </c>
      <c r="Y396" s="42">
        <f t="shared" si="179"/>
        <v>1.0200823992459454E-2</v>
      </c>
      <c r="Z396" s="10">
        <f t="shared" si="206"/>
        <v>22.964334147365062</v>
      </c>
      <c r="AA396">
        <f t="shared" si="184"/>
        <v>7290920.757204379</v>
      </c>
      <c r="AB396" s="10">
        <f t="shared" si="185"/>
        <v>7.290920757204379</v>
      </c>
      <c r="AC396" s="10">
        <f t="shared" si="186"/>
        <v>7.1899207572043791</v>
      </c>
      <c r="AD396" s="3">
        <f t="shared" si="187"/>
        <v>1042.7731337497287</v>
      </c>
      <c r="AI396" s="94">
        <f t="shared" si="188"/>
        <v>1.2062914485694294</v>
      </c>
    </row>
    <row r="397" spans="2:35">
      <c r="B397" s="39">
        <f t="shared" si="189"/>
        <v>369</v>
      </c>
      <c r="C397" s="42">
        <f t="shared" si="190"/>
        <v>6.9464028776971203</v>
      </c>
      <c r="D397" s="10">
        <f t="shared" si="191"/>
        <v>8.7535971223028088</v>
      </c>
      <c r="E397" s="40">
        <f t="shared" si="192"/>
        <v>30.092805755394384</v>
      </c>
      <c r="F397" s="40">
        <f t="shared" si="193"/>
        <v>47.6</v>
      </c>
      <c r="G397" s="3">
        <f t="shared" si="194"/>
        <v>355.53597122302546</v>
      </c>
      <c r="H397" s="3">
        <f t="shared" si="195"/>
        <v>147.82900988183601</v>
      </c>
      <c r="I397">
        <f t="shared" si="180"/>
        <v>1.4782900988183603E-4</v>
      </c>
      <c r="J397" s="4">
        <f t="shared" si="196"/>
        <v>741.27210557869807</v>
      </c>
      <c r="K397" s="40">
        <f t="shared" si="197"/>
        <v>5.0143886248796381</v>
      </c>
      <c r="L397" s="40">
        <f t="shared" si="181"/>
        <v>0.9856113751203619</v>
      </c>
      <c r="M397" s="10">
        <f t="shared" si="198"/>
        <v>7.290920757204379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15.567096798042565</v>
      </c>
      <c r="Q397" s="42">
        <f t="shared" si="200"/>
        <v>0.46402505910195824</v>
      </c>
      <c r="R397" s="4">
        <f t="shared" si="201"/>
        <v>379813.83848449378</v>
      </c>
      <c r="S397">
        <f t="shared" si="182"/>
        <v>3.7981383848449381E-4</v>
      </c>
      <c r="T397" s="41">
        <f t="shared" si="183"/>
        <v>4.4503669678414736E-4</v>
      </c>
      <c r="U397" s="42">
        <f t="shared" si="202"/>
        <v>0.67442024044337623</v>
      </c>
      <c r="V397" s="42">
        <f t="shared" si="203"/>
        <v>1.2243067652552007</v>
      </c>
      <c r="W397" s="42">
        <f t="shared" si="204"/>
        <v>1.2065661731124997</v>
      </c>
      <c r="X397" s="42">
        <f t="shared" si="205"/>
        <v>1.7740592142700962E-2</v>
      </c>
      <c r="Y397" s="42">
        <f t="shared" si="179"/>
        <v>1.0222277291544974E-2</v>
      </c>
      <c r="Z397" s="10">
        <f t="shared" si="206"/>
        <v>22.969515470098422</v>
      </c>
      <c r="AA397">
        <f t="shared" si="184"/>
        <v>7292542.981460101</v>
      </c>
      <c r="AB397" s="10">
        <f t="shared" si="185"/>
        <v>7.2925429814601008</v>
      </c>
      <c r="AC397" s="10">
        <f t="shared" si="186"/>
        <v>7.1915429814601008</v>
      </c>
      <c r="AD397" s="3">
        <f t="shared" si="187"/>
        <v>1043.0084092037855</v>
      </c>
      <c r="AI397" s="94">
        <f t="shared" si="188"/>
        <v>1.2065661731124997</v>
      </c>
    </row>
    <row r="398" spans="2:35">
      <c r="B398" s="39">
        <f t="shared" si="189"/>
        <v>370</v>
      </c>
      <c r="C398" s="42">
        <f t="shared" si="190"/>
        <v>6.9652278177450802</v>
      </c>
      <c r="D398" s="10">
        <f t="shared" si="191"/>
        <v>8.734772182254849</v>
      </c>
      <c r="E398" s="40">
        <f t="shared" si="192"/>
        <v>30.130455635490303</v>
      </c>
      <c r="F398" s="40">
        <f t="shared" si="193"/>
        <v>47.6</v>
      </c>
      <c r="G398" s="3">
        <f t="shared" si="194"/>
        <v>355.34772182254585</v>
      </c>
      <c r="H398" s="3">
        <f t="shared" si="195"/>
        <v>147.82900988183601</v>
      </c>
      <c r="I398">
        <f t="shared" si="180"/>
        <v>1.4782900988183603E-4</v>
      </c>
      <c r="J398" s="4">
        <f t="shared" si="196"/>
        <v>743.05291625154268</v>
      </c>
      <c r="K398" s="40">
        <f t="shared" si="197"/>
        <v>5.0264350471229315</v>
      </c>
      <c r="L398" s="40">
        <f t="shared" si="181"/>
        <v>0.97356495287706846</v>
      </c>
      <c r="M398" s="10">
        <f t="shared" si="198"/>
        <v>7.2925429814601008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15.568201624134034</v>
      </c>
      <c r="Q398" s="42">
        <f t="shared" si="200"/>
        <v>0.46523425079297392</v>
      </c>
      <c r="R398" s="4">
        <f t="shared" si="201"/>
        <v>378979.92740862112</v>
      </c>
      <c r="S398">
        <f t="shared" si="182"/>
        <v>3.7897992740862114E-4</v>
      </c>
      <c r="T398" s="41">
        <f t="shared" si="183"/>
        <v>4.4587060786002003E-4</v>
      </c>
      <c r="U398" s="42">
        <f t="shared" si="202"/>
        <v>0.67293949790239216</v>
      </c>
      <c r="V398" s="42">
        <f t="shared" si="203"/>
        <v>1.2245722096719731</v>
      </c>
      <c r="W398" s="42">
        <f t="shared" si="204"/>
        <v>1.206838404334269</v>
      </c>
      <c r="X398" s="42">
        <f t="shared" si="205"/>
        <v>1.7733805337704078E-2</v>
      </c>
      <c r="Y398" s="42">
        <f t="shared" si="179"/>
        <v>1.0243720861609415E-2</v>
      </c>
      <c r="Z398" s="10">
        <f t="shared" si="206"/>
        <v>22.97464932881471</v>
      </c>
      <c r="AA398">
        <f t="shared" si="184"/>
        <v>7294150.3451707987</v>
      </c>
      <c r="AB398" s="10">
        <f t="shared" si="185"/>
        <v>7.2941503451707987</v>
      </c>
      <c r="AC398" s="10">
        <f t="shared" si="186"/>
        <v>7.1931503451707988</v>
      </c>
      <c r="AD398" s="3">
        <f t="shared" si="187"/>
        <v>1043.2415293938795</v>
      </c>
      <c r="AI398" s="94">
        <f t="shared" si="188"/>
        <v>1.206838404334269</v>
      </c>
    </row>
    <row r="399" spans="2:35">
      <c r="B399" s="39">
        <f t="shared" si="189"/>
        <v>371</v>
      </c>
      <c r="C399" s="42">
        <f t="shared" si="190"/>
        <v>6.98405275779304</v>
      </c>
      <c r="D399" s="10">
        <f t="shared" si="191"/>
        <v>8.7159472422068891</v>
      </c>
      <c r="E399" s="40">
        <f t="shared" si="192"/>
        <v>30.168105515586223</v>
      </c>
      <c r="F399" s="40">
        <f t="shared" si="193"/>
        <v>47.6</v>
      </c>
      <c r="G399" s="3">
        <f t="shared" si="194"/>
        <v>355.15947242206624</v>
      </c>
      <c r="H399" s="3">
        <f t="shared" si="195"/>
        <v>147.82900988183601</v>
      </c>
      <c r="I399">
        <f t="shared" si="180"/>
        <v>1.4782900988183603E-4</v>
      </c>
      <c r="J399" s="4">
        <f t="shared" si="196"/>
        <v>744.83595354934096</v>
      </c>
      <c r="K399" s="40">
        <f t="shared" si="197"/>
        <v>5.0384965315313268</v>
      </c>
      <c r="L399" s="40">
        <f t="shared" si="181"/>
        <v>0.96150346846867318</v>
      </c>
      <c r="M399" s="10">
        <f t="shared" si="198"/>
        <v>7.2941503451707987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15.569296164294192</v>
      </c>
      <c r="Q399" s="42">
        <f t="shared" si="200"/>
        <v>0.46644335747636606</v>
      </c>
      <c r="R399" s="4">
        <f t="shared" si="201"/>
        <v>378145.89599888772</v>
      </c>
      <c r="S399">
        <f t="shared" si="182"/>
        <v>3.7814589599888769E-4</v>
      </c>
      <c r="T399" s="41">
        <f t="shared" si="183"/>
        <v>4.4670463926975348E-4</v>
      </c>
      <c r="U399" s="42">
        <f t="shared" si="202"/>
        <v>0.67145854168938501</v>
      </c>
      <c r="V399" s="42">
        <f t="shared" si="203"/>
        <v>1.2248350235335217</v>
      </c>
      <c r="W399" s="42">
        <f t="shared" si="204"/>
        <v>1.2071081417551262</v>
      </c>
      <c r="X399" s="42">
        <f t="shared" si="205"/>
        <v>1.7726881778395542E-2</v>
      </c>
      <c r="Y399" s="42">
        <f t="shared" si="179"/>
        <v>1.0265154552843376E-2</v>
      </c>
      <c r="Z399" s="10">
        <f t="shared" si="206"/>
        <v>22.979735714462798</v>
      </c>
      <c r="AA399">
        <f t="shared" si="184"/>
        <v>7295742.8455026448</v>
      </c>
      <c r="AB399" s="10">
        <f t="shared" si="185"/>
        <v>7.2957428455026445</v>
      </c>
      <c r="AC399" s="10">
        <f t="shared" si="186"/>
        <v>7.1947428455026445</v>
      </c>
      <c r="AD399" s="3">
        <f t="shared" si="187"/>
        <v>1043.4724939090131</v>
      </c>
      <c r="AI399" s="94">
        <f t="shared" si="188"/>
        <v>1.2071081417551262</v>
      </c>
    </row>
    <row r="400" spans="2:35">
      <c r="B400" s="39">
        <f t="shared" si="189"/>
        <v>372</v>
      </c>
      <c r="C400" s="42">
        <f t="shared" si="190"/>
        <v>7.0028776978409999</v>
      </c>
      <c r="D400" s="10">
        <f t="shared" si="191"/>
        <v>8.6971223021589292</v>
      </c>
      <c r="E400" s="40">
        <f t="shared" si="192"/>
        <v>30.205755395682143</v>
      </c>
      <c r="F400" s="40">
        <f t="shared" si="193"/>
        <v>47.6</v>
      </c>
      <c r="G400" s="3">
        <f t="shared" si="194"/>
        <v>354.97122302158664</v>
      </c>
      <c r="H400" s="3">
        <f t="shared" si="195"/>
        <v>147.82900988183601</v>
      </c>
      <c r="I400">
        <f t="shared" si="180"/>
        <v>1.4782900988183603E-4</v>
      </c>
      <c r="J400" s="4">
        <f t="shared" si="196"/>
        <v>746.62121747209312</v>
      </c>
      <c r="K400" s="40">
        <f t="shared" si="197"/>
        <v>5.0505730781048248</v>
      </c>
      <c r="L400" s="40">
        <f t="shared" si="181"/>
        <v>0.94942692189517519</v>
      </c>
      <c r="M400" s="10">
        <f t="shared" si="198"/>
        <v>7.2957428455026445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15.570380421210888</v>
      </c>
      <c r="Q400" s="42">
        <f t="shared" si="200"/>
        <v>0.46765237996256781</v>
      </c>
      <c r="R400" s="4">
        <f t="shared" si="201"/>
        <v>377311.74551277584</v>
      </c>
      <c r="S400">
        <f t="shared" si="182"/>
        <v>3.7731174551277583E-4</v>
      </c>
      <c r="T400" s="41">
        <f t="shared" si="183"/>
        <v>4.4753878975586534E-4</v>
      </c>
      <c r="U400" s="42">
        <f t="shared" si="202"/>
        <v>0.66997737403721558</v>
      </c>
      <c r="V400" s="42">
        <f t="shared" si="203"/>
        <v>1.2250952063122114</v>
      </c>
      <c r="W400" s="42">
        <f t="shared" si="204"/>
        <v>1.207375384899517</v>
      </c>
      <c r="X400" s="42">
        <f t="shared" si="205"/>
        <v>1.7719821412694348E-2</v>
      </c>
      <c r="Y400" s="42">
        <f t="shared" si="179"/>
        <v>1.0286578215382803E-2</v>
      </c>
      <c r="Z400" s="10">
        <f t="shared" si="206"/>
        <v>22.984774618070947</v>
      </c>
      <c r="AA400">
        <f t="shared" si="184"/>
        <v>7297320.4796466744</v>
      </c>
      <c r="AB400" s="10">
        <f t="shared" si="185"/>
        <v>7.2973204796466744</v>
      </c>
      <c r="AC400" s="10">
        <f t="shared" si="186"/>
        <v>7.1963204796466744</v>
      </c>
      <c r="AD400" s="3">
        <f t="shared" si="187"/>
        <v>1043.7013023417946</v>
      </c>
      <c r="AI400" s="94">
        <f t="shared" si="188"/>
        <v>1.207375384899517</v>
      </c>
    </row>
    <row r="401" spans="2:35">
      <c r="B401" s="39">
        <f t="shared" si="189"/>
        <v>373</v>
      </c>
      <c r="C401" s="42">
        <f t="shared" si="190"/>
        <v>7.0217026378889598</v>
      </c>
      <c r="D401" s="10">
        <f t="shared" si="191"/>
        <v>8.6782973621109694</v>
      </c>
      <c r="E401" s="40">
        <f t="shared" si="192"/>
        <v>30.243405275778063</v>
      </c>
      <c r="F401" s="40">
        <f t="shared" si="193"/>
        <v>47.6</v>
      </c>
      <c r="G401" s="3">
        <f t="shared" si="194"/>
        <v>354.78297362110703</v>
      </c>
      <c r="H401" s="3">
        <f t="shared" si="195"/>
        <v>147.82900988183601</v>
      </c>
      <c r="I401">
        <f t="shared" si="180"/>
        <v>1.4782900988183603E-4</v>
      </c>
      <c r="J401" s="4">
        <f t="shared" si="196"/>
        <v>748.40870801979895</v>
      </c>
      <c r="K401" s="40">
        <f t="shared" si="197"/>
        <v>5.0626646868434255</v>
      </c>
      <c r="L401" s="40">
        <f t="shared" si="181"/>
        <v>0.93733531315657448</v>
      </c>
      <c r="M401" s="10">
        <f t="shared" si="198"/>
        <v>7.2973204796466744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15.571454397544535</v>
      </c>
      <c r="Q401" s="42">
        <f t="shared" si="200"/>
        <v>0.46886131906146972</v>
      </c>
      <c r="R401" s="4">
        <f t="shared" si="201"/>
        <v>376477.47720776813</v>
      </c>
      <c r="S401">
        <f t="shared" si="182"/>
        <v>3.764774772077681E-4</v>
      </c>
      <c r="T401" s="41">
        <f t="shared" si="183"/>
        <v>4.4837305806087307E-4</v>
      </c>
      <c r="U401" s="42">
        <f t="shared" si="202"/>
        <v>0.66849599717874553</v>
      </c>
      <c r="V401" s="42">
        <f t="shared" si="203"/>
        <v>1.2253527574843126</v>
      </c>
      <c r="W401" s="42">
        <f t="shared" si="204"/>
        <v>1.2076401332960589</v>
      </c>
      <c r="X401" s="42">
        <f t="shared" si="205"/>
        <v>1.7712624188253701E-2</v>
      </c>
      <c r="Y401" s="42">
        <f t="shared" si="179"/>
        <v>1.0307991699308138E-2</v>
      </c>
      <c r="Z401" s="10">
        <f t="shared" si="206"/>
        <v>22.989766030742821</v>
      </c>
      <c r="AA401">
        <f t="shared" si="184"/>
        <v>7298883.2448175251</v>
      </c>
      <c r="AB401" s="10">
        <f t="shared" si="185"/>
        <v>7.2988832448175254</v>
      </c>
      <c r="AC401" s="10">
        <f t="shared" si="186"/>
        <v>7.1978832448175254</v>
      </c>
      <c r="AD401" s="3">
        <f t="shared" si="187"/>
        <v>1043.9279542882559</v>
      </c>
      <c r="AI401" s="94">
        <f t="shared" si="188"/>
        <v>1.2076401332960589</v>
      </c>
    </row>
    <row r="402" spans="2:35">
      <c r="B402" s="39">
        <f t="shared" si="189"/>
        <v>374</v>
      </c>
      <c r="C402" s="42">
        <f t="shared" si="190"/>
        <v>7.0405275779369196</v>
      </c>
      <c r="D402" s="10">
        <f t="shared" si="191"/>
        <v>8.6594724220630095</v>
      </c>
      <c r="E402" s="40">
        <f t="shared" si="192"/>
        <v>30.281055155873982</v>
      </c>
      <c r="F402" s="40">
        <f t="shared" si="193"/>
        <v>47.6</v>
      </c>
      <c r="G402" s="3">
        <f t="shared" si="194"/>
        <v>354.59472422062743</v>
      </c>
      <c r="H402" s="3">
        <f t="shared" si="195"/>
        <v>147.82900988183601</v>
      </c>
      <c r="I402">
        <f t="shared" si="180"/>
        <v>1.4782900988183603E-4</v>
      </c>
      <c r="J402" s="4">
        <f t="shared" si="196"/>
        <v>750.19842519245867</v>
      </c>
      <c r="K402" s="40">
        <f t="shared" si="197"/>
        <v>5.074771357747129</v>
      </c>
      <c r="L402" s="40">
        <f t="shared" si="181"/>
        <v>0.92522864225287105</v>
      </c>
      <c r="M402" s="10">
        <f t="shared" si="198"/>
        <v>7.2988832448175254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15.572518095927293</v>
      </c>
      <c r="Q402" s="42">
        <f t="shared" si="200"/>
        <v>0.47007017558242525</v>
      </c>
      <c r="R402" s="4">
        <f t="shared" si="201"/>
        <v>375643.0923413469</v>
      </c>
      <c r="S402">
        <f t="shared" si="182"/>
        <v>3.7564309234134691E-4</v>
      </c>
      <c r="T402" s="41">
        <f t="shared" si="183"/>
        <v>4.4920744292729426E-4</v>
      </c>
      <c r="U402" s="42">
        <f t="shared" si="202"/>
        <v>0.66701441334683598</v>
      </c>
      <c r="V402" s="42">
        <f t="shared" si="203"/>
        <v>1.2256076765325603</v>
      </c>
      <c r="W402" s="42">
        <f t="shared" si="204"/>
        <v>1.2079023864773304</v>
      </c>
      <c r="X402" s="42">
        <f t="shared" si="205"/>
        <v>1.7705290055229916E-2</v>
      </c>
      <c r="Y402" s="42">
        <f t="shared" si="179"/>
        <v>1.0329394854646812E-2</v>
      </c>
      <c r="Z402" s="10">
        <f t="shared" si="206"/>
        <v>22.994709943661061</v>
      </c>
      <c r="AA402">
        <f t="shared" si="184"/>
        <v>7300431.1382545643</v>
      </c>
      <c r="AB402" s="10">
        <f t="shared" si="185"/>
        <v>7.3004311382545639</v>
      </c>
      <c r="AC402" s="10">
        <f t="shared" si="186"/>
        <v>7.1994311382545639</v>
      </c>
      <c r="AD402" s="3">
        <f t="shared" si="187"/>
        <v>1044.1524493480151</v>
      </c>
      <c r="AI402" s="94">
        <f t="shared" si="188"/>
        <v>1.2079023864773304</v>
      </c>
    </row>
    <row r="403" spans="2:35">
      <c r="B403" s="39">
        <f t="shared" si="189"/>
        <v>375</v>
      </c>
      <c r="C403" s="42">
        <f t="shared" si="190"/>
        <v>7.0593525179848795</v>
      </c>
      <c r="D403" s="10">
        <f t="shared" si="191"/>
        <v>8.6406474820150496</v>
      </c>
      <c r="E403" s="40">
        <f t="shared" si="192"/>
        <v>30.318705035969902</v>
      </c>
      <c r="F403" s="40">
        <f t="shared" si="193"/>
        <v>47.6</v>
      </c>
      <c r="G403" s="3">
        <f t="shared" si="194"/>
        <v>354.40647482014782</v>
      </c>
      <c r="H403" s="3">
        <f t="shared" si="195"/>
        <v>147.82900988183601</v>
      </c>
      <c r="I403">
        <f t="shared" si="180"/>
        <v>1.4782900988183603E-4</v>
      </c>
      <c r="J403" s="4">
        <f t="shared" si="196"/>
        <v>751.99036899007228</v>
      </c>
      <c r="K403" s="40">
        <f t="shared" si="197"/>
        <v>5.0868930908159351</v>
      </c>
      <c r="L403" s="40">
        <f t="shared" si="181"/>
        <v>0.9131069091840649</v>
      </c>
      <c r="M403" s="10">
        <f t="shared" si="198"/>
        <v>7.3004311382545639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15.573571518963876</v>
      </c>
      <c r="Q403" s="42">
        <f t="shared" si="200"/>
        <v>0.47127895033425637</v>
      </c>
      <c r="R403" s="4">
        <f t="shared" si="201"/>
        <v>374808.59217099455</v>
      </c>
      <c r="S403">
        <f t="shared" si="182"/>
        <v>3.7480859217099455E-4</v>
      </c>
      <c r="T403" s="41">
        <f t="shared" si="183"/>
        <v>4.5004194309764662E-4</v>
      </c>
      <c r="U403" s="42">
        <f t="shared" si="202"/>
        <v>0.66553262477434827</v>
      </c>
      <c r="V403" s="42">
        <f t="shared" si="203"/>
        <v>1.2258599629443037</v>
      </c>
      <c r="W403" s="42">
        <f t="shared" si="204"/>
        <v>1.2081621439800601</v>
      </c>
      <c r="X403" s="42">
        <f t="shared" si="205"/>
        <v>1.7697818964243606E-2</v>
      </c>
      <c r="Y403" s="42">
        <f t="shared" si="179"/>
        <v>1.0350787531373268E-2</v>
      </c>
      <c r="Z403" s="10">
        <f t="shared" si="206"/>
        <v>22.999606348085283</v>
      </c>
      <c r="AA403">
        <f t="shared" si="184"/>
        <v>7301964.1572212568</v>
      </c>
      <c r="AB403" s="10">
        <f t="shared" si="185"/>
        <v>7.3019641572212564</v>
      </c>
      <c r="AC403" s="10">
        <f t="shared" si="186"/>
        <v>7.2009641572212564</v>
      </c>
      <c r="AD403" s="3">
        <f t="shared" si="187"/>
        <v>1044.3747871241851</v>
      </c>
      <c r="AI403" s="94">
        <f t="shared" si="188"/>
        <v>1.2081621439800601</v>
      </c>
    </row>
    <row r="404" spans="2:35">
      <c r="B404" s="39">
        <f t="shared" si="189"/>
        <v>376</v>
      </c>
      <c r="C404" s="42">
        <f t="shared" si="190"/>
        <v>7.0781774580328394</v>
      </c>
      <c r="D404" s="10">
        <f t="shared" si="191"/>
        <v>8.6218225419670897</v>
      </c>
      <c r="E404" s="40">
        <f t="shared" si="192"/>
        <v>30.356354916065822</v>
      </c>
      <c r="F404" s="40">
        <f t="shared" si="193"/>
        <v>47.6</v>
      </c>
      <c r="G404" s="3">
        <f t="shared" si="194"/>
        <v>354.21822541966822</v>
      </c>
      <c r="H404" s="3">
        <f t="shared" si="195"/>
        <v>147.82900988183601</v>
      </c>
      <c r="I404">
        <f t="shared" si="180"/>
        <v>1.4782900988183603E-4</v>
      </c>
      <c r="J404" s="4">
        <f t="shared" si="196"/>
        <v>753.78453941263956</v>
      </c>
      <c r="K404" s="40">
        <f t="shared" si="197"/>
        <v>5.099029886049844</v>
      </c>
      <c r="L404" s="40">
        <f t="shared" si="181"/>
        <v>0.90097011395015603</v>
      </c>
      <c r="M404" s="10">
        <f t="shared" si="198"/>
        <v>7.3019641572212564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15.574614669231163</v>
      </c>
      <c r="Q404" s="42">
        <f t="shared" si="200"/>
        <v>0.47248764412525912</v>
      </c>
      <c r="R404" s="4">
        <f t="shared" si="201"/>
        <v>373973.9779541936</v>
      </c>
      <c r="S404">
        <f t="shared" si="182"/>
        <v>3.7397397795419358E-4</v>
      </c>
      <c r="T404" s="41">
        <f t="shared" si="183"/>
        <v>4.5087655731444759E-4</v>
      </c>
      <c r="U404" s="42">
        <f t="shared" si="202"/>
        <v>0.66405063369414341</v>
      </c>
      <c r="V404" s="42">
        <f t="shared" si="203"/>
        <v>1.2261096162125411</v>
      </c>
      <c r="W404" s="42">
        <f t="shared" si="204"/>
        <v>1.2084194053450197</v>
      </c>
      <c r="X404" s="42">
        <f t="shared" si="205"/>
        <v>1.7690210867521428E-2</v>
      </c>
      <c r="Y404" s="42">
        <f t="shared" si="179"/>
        <v>1.0372169579410371E-2</v>
      </c>
      <c r="Z404" s="10">
        <f t="shared" si="206"/>
        <v>23.004455235353198</v>
      </c>
      <c r="AA404">
        <f t="shared" si="184"/>
        <v>7303482.2990055215</v>
      </c>
      <c r="AB404" s="10">
        <f t="shared" si="185"/>
        <v>7.3034822990055215</v>
      </c>
      <c r="AC404" s="10">
        <f t="shared" si="186"/>
        <v>7.2024822990055215</v>
      </c>
      <c r="AD404" s="3">
        <f t="shared" si="187"/>
        <v>1044.5949672234258</v>
      </c>
      <c r="AI404" s="94">
        <f t="shared" si="188"/>
        <v>1.2084194053450197</v>
      </c>
    </row>
    <row r="405" spans="2:35">
      <c r="B405" s="39">
        <f t="shared" si="189"/>
        <v>377</v>
      </c>
      <c r="C405" s="42">
        <f t="shared" si="190"/>
        <v>7.0970023980807992</v>
      </c>
      <c r="D405" s="10">
        <f t="shared" si="191"/>
        <v>8.6029976019191299</v>
      </c>
      <c r="E405" s="40">
        <f t="shared" si="192"/>
        <v>30.394004796161742</v>
      </c>
      <c r="F405" s="40">
        <f t="shared" si="193"/>
        <v>47.6</v>
      </c>
      <c r="G405" s="3">
        <f t="shared" si="194"/>
        <v>354.02997601918861</v>
      </c>
      <c r="H405" s="3">
        <f t="shared" si="195"/>
        <v>147.82900988183601</v>
      </c>
      <c r="I405">
        <f t="shared" si="180"/>
        <v>1.4782900988183603E-4</v>
      </c>
      <c r="J405" s="4">
        <f t="shared" si="196"/>
        <v>755.58093646016073</v>
      </c>
      <c r="K405" s="40">
        <f t="shared" si="197"/>
        <v>5.1111817434488556</v>
      </c>
      <c r="L405" s="40">
        <f t="shared" si="181"/>
        <v>0.88881825655114444</v>
      </c>
      <c r="M405" s="10">
        <f t="shared" si="198"/>
        <v>7.3034822990055215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15.575647549278484</v>
      </c>
      <c r="Q405" s="42">
        <f t="shared" si="200"/>
        <v>0.47369625776320906</v>
      </c>
      <c r="R405" s="4">
        <f t="shared" si="201"/>
        <v>373139.25094842649</v>
      </c>
      <c r="S405">
        <f t="shared" si="182"/>
        <v>3.7313925094842651E-4</v>
      </c>
      <c r="T405" s="41">
        <f t="shared" si="183"/>
        <v>4.5171128432021466E-4</v>
      </c>
      <c r="U405" s="42">
        <f t="shared" si="202"/>
        <v>0.66256844233908296</v>
      </c>
      <c r="V405" s="42">
        <f t="shared" si="203"/>
        <v>1.2263566358348823</v>
      </c>
      <c r="W405" s="42">
        <f t="shared" si="204"/>
        <v>1.2086741701170858</v>
      </c>
      <c r="X405" s="42">
        <f t="shared" si="205"/>
        <v>1.7682465717796525E-2</v>
      </c>
      <c r="Y405" s="42">
        <f t="shared" si="179"/>
        <v>1.0393540848629482E-2</v>
      </c>
      <c r="Z405" s="10">
        <f t="shared" si="206"/>
        <v>23.009256596878775</v>
      </c>
      <c r="AA405">
        <f t="shared" si="184"/>
        <v>7304985.5609191498</v>
      </c>
      <c r="AB405" s="10">
        <f t="shared" si="185"/>
        <v>7.3049855609191496</v>
      </c>
      <c r="AC405" s="10">
        <f t="shared" si="186"/>
        <v>7.2039855609191497</v>
      </c>
      <c r="AD405" s="3">
        <f t="shared" si="187"/>
        <v>1044.8129892558593</v>
      </c>
      <c r="AI405" s="94">
        <f t="shared" si="188"/>
        <v>1.2086741701170858</v>
      </c>
    </row>
    <row r="406" spans="2:35">
      <c r="B406" s="39">
        <f t="shared" si="189"/>
        <v>378</v>
      </c>
      <c r="C406" s="42">
        <f t="shared" si="190"/>
        <v>7.1158273381287591</v>
      </c>
      <c r="D406" s="10">
        <f t="shared" si="191"/>
        <v>8.58417266187117</v>
      </c>
      <c r="E406" s="40">
        <f t="shared" si="192"/>
        <v>30.431654676257661</v>
      </c>
      <c r="F406" s="40">
        <f t="shared" si="193"/>
        <v>47.6</v>
      </c>
      <c r="G406" s="3">
        <f t="shared" si="194"/>
        <v>353.841726618709</v>
      </c>
      <c r="H406" s="3">
        <f t="shared" si="195"/>
        <v>147.82900988183601</v>
      </c>
      <c r="I406">
        <f t="shared" si="180"/>
        <v>1.4782900988183603E-4</v>
      </c>
      <c r="J406" s="4">
        <f t="shared" si="196"/>
        <v>757.37956013263533</v>
      </c>
      <c r="K406" s="40">
        <f t="shared" si="197"/>
        <v>5.1233486630129681</v>
      </c>
      <c r="L406" s="40">
        <f t="shared" si="181"/>
        <v>0.8766513369870319</v>
      </c>
      <c r="M406" s="10">
        <f t="shared" si="198"/>
        <v>7.3049855609191496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15.576670161627252</v>
      </c>
      <c r="Q406" s="42">
        <f t="shared" si="200"/>
        <v>0.47490479205536701</v>
      </c>
      <c r="R406" s="4">
        <f t="shared" si="201"/>
        <v>372304.41241117573</v>
      </c>
      <c r="S406">
        <f t="shared" si="182"/>
        <v>3.7230441241117574E-4</v>
      </c>
      <c r="T406" s="41">
        <f t="shared" si="183"/>
        <v>4.5254612285746543E-4</v>
      </c>
      <c r="U406" s="42">
        <f t="shared" si="202"/>
        <v>0.66108605294202827</v>
      </c>
      <c r="V406" s="42">
        <f t="shared" si="203"/>
        <v>1.2266010213146326</v>
      </c>
      <c r="W406" s="42">
        <f t="shared" si="204"/>
        <v>1.2089264378451403</v>
      </c>
      <c r="X406" s="42">
        <f t="shared" si="205"/>
        <v>1.7674583469492244E-2</v>
      </c>
      <c r="Y406" s="42">
        <f t="shared" si="179"/>
        <v>1.0414901188851971E-2</v>
      </c>
      <c r="Z406" s="10">
        <f t="shared" si="206"/>
        <v>23.014010424153525</v>
      </c>
      <c r="AA406">
        <f t="shared" si="184"/>
        <v>7306473.9402982155</v>
      </c>
      <c r="AB406" s="10">
        <f t="shared" si="185"/>
        <v>7.3064739402982157</v>
      </c>
      <c r="AC406" s="10">
        <f t="shared" si="186"/>
        <v>7.2054739402982158</v>
      </c>
      <c r="AD406" s="3">
        <f t="shared" si="187"/>
        <v>1045.0288528351291</v>
      </c>
      <c r="AI406" s="94">
        <f t="shared" si="188"/>
        <v>1.2089264378451403</v>
      </c>
    </row>
    <row r="407" spans="2:35">
      <c r="B407" s="39">
        <f t="shared" si="189"/>
        <v>379</v>
      </c>
      <c r="C407" s="42">
        <f t="shared" si="190"/>
        <v>7.134652278176719</v>
      </c>
      <c r="D407" s="10">
        <f t="shared" si="191"/>
        <v>8.5653477218232101</v>
      </c>
      <c r="E407" s="40">
        <f t="shared" si="192"/>
        <v>30.469304556353581</v>
      </c>
      <c r="F407" s="40">
        <f t="shared" si="193"/>
        <v>47.6</v>
      </c>
      <c r="G407" s="3">
        <f t="shared" si="194"/>
        <v>353.6534772182294</v>
      </c>
      <c r="H407" s="3">
        <f t="shared" si="195"/>
        <v>147.82900988183601</v>
      </c>
      <c r="I407">
        <f t="shared" si="180"/>
        <v>1.4782900988183603E-4</v>
      </c>
      <c r="J407" s="4">
        <f t="shared" si="196"/>
        <v>759.18041043006406</v>
      </c>
      <c r="K407" s="40">
        <f t="shared" si="197"/>
        <v>5.1355306447421842</v>
      </c>
      <c r="L407" s="40">
        <f t="shared" si="181"/>
        <v>0.86446935525781576</v>
      </c>
      <c r="M407" s="10">
        <f t="shared" si="198"/>
        <v>7.3064739402982157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15.577682508771296</v>
      </c>
      <c r="Q407" s="42">
        <f t="shared" si="200"/>
        <v>0.4761132478084843</v>
      </c>
      <c r="R407" s="4">
        <f t="shared" si="201"/>
        <v>371469.46359992353</v>
      </c>
      <c r="S407">
        <f t="shared" si="182"/>
        <v>3.7146946359992351E-4</v>
      </c>
      <c r="T407" s="41">
        <f t="shared" si="183"/>
        <v>4.5338107166871766E-4</v>
      </c>
      <c r="U407" s="42">
        <f t="shared" si="202"/>
        <v>0.65960346773584022</v>
      </c>
      <c r="V407" s="42">
        <f t="shared" si="203"/>
        <v>1.2268427721607722</v>
      </c>
      <c r="W407" s="42">
        <f t="shared" si="204"/>
        <v>1.2091762080821404</v>
      </c>
      <c r="X407" s="42">
        <f t="shared" si="205"/>
        <v>1.7666564078631763E-2</v>
      </c>
      <c r="Y407" s="42">
        <f t="shared" si="179"/>
        <v>1.0436250449850609E-2</v>
      </c>
      <c r="Z407" s="10">
        <f t="shared" si="206"/>
        <v>23.018716708747611</v>
      </c>
      <c r="AA407">
        <f t="shared" si="184"/>
        <v>7307947.4345034109</v>
      </c>
      <c r="AB407" s="10">
        <f t="shared" si="185"/>
        <v>7.3079474345034106</v>
      </c>
      <c r="AC407" s="10">
        <f t="shared" si="186"/>
        <v>7.2069474345034106</v>
      </c>
      <c r="AD407" s="3">
        <f t="shared" si="187"/>
        <v>1045.2425575784498</v>
      </c>
      <c r="AI407" s="94">
        <f t="shared" si="188"/>
        <v>1.2091762080821404</v>
      </c>
    </row>
    <row r="408" spans="2:35">
      <c r="B408" s="39">
        <f t="shared" si="189"/>
        <v>380</v>
      </c>
      <c r="C408" s="42">
        <f t="shared" si="190"/>
        <v>7.1534772182246789</v>
      </c>
      <c r="D408" s="10">
        <f t="shared" si="191"/>
        <v>8.5465227817752503</v>
      </c>
      <c r="E408" s="40">
        <f t="shared" si="192"/>
        <v>30.506954436449501</v>
      </c>
      <c r="F408" s="40">
        <f t="shared" si="193"/>
        <v>47.6</v>
      </c>
      <c r="G408" s="3">
        <f t="shared" si="194"/>
        <v>353.46522781774979</v>
      </c>
      <c r="H408" s="3">
        <f t="shared" si="195"/>
        <v>147.82900988183601</v>
      </c>
      <c r="I408">
        <f t="shared" si="180"/>
        <v>1.4782900988183603E-4</v>
      </c>
      <c r="J408" s="4">
        <f t="shared" si="196"/>
        <v>760.98348735244667</v>
      </c>
      <c r="K408" s="40">
        <f t="shared" si="197"/>
        <v>5.147727688636504</v>
      </c>
      <c r="L408" s="40">
        <f t="shared" si="181"/>
        <v>0.85227231136349602</v>
      </c>
      <c r="M408" s="10">
        <f t="shared" si="198"/>
        <v>7.3079474345034106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15.57868459317711</v>
      </c>
      <c r="Q408" s="42">
        <f t="shared" si="200"/>
        <v>0.47732162582880855</v>
      </c>
      <c r="R408" s="4">
        <f t="shared" si="201"/>
        <v>370634.40577215247</v>
      </c>
      <c r="S408">
        <f t="shared" si="182"/>
        <v>3.7063440577215248E-4</v>
      </c>
      <c r="T408" s="41">
        <f t="shared" si="183"/>
        <v>4.5421612949648869E-4</v>
      </c>
      <c r="U408" s="42">
        <f t="shared" si="202"/>
        <v>0.65812068895338016</v>
      </c>
      <c r="V408" s="42">
        <f t="shared" si="203"/>
        <v>1.22708188788652</v>
      </c>
      <c r="W408" s="42">
        <f t="shared" si="204"/>
        <v>1.2094234803851747</v>
      </c>
      <c r="X408" s="42">
        <f t="shared" si="205"/>
        <v>1.7658407501345286E-2</v>
      </c>
      <c r="Y408" s="42">
        <f t="shared" si="179"/>
        <v>1.0457588481349164E-2</v>
      </c>
      <c r="Z408" s="10">
        <f t="shared" si="206"/>
        <v>23.023375442306936</v>
      </c>
      <c r="AA408">
        <f t="shared" si="184"/>
        <v>7309406.0409191474</v>
      </c>
      <c r="AB408" s="10">
        <f t="shared" si="185"/>
        <v>7.3094060409191473</v>
      </c>
      <c r="AC408" s="10">
        <f t="shared" si="186"/>
        <v>7.2084060409191473</v>
      </c>
      <c r="AD408" s="3">
        <f t="shared" si="187"/>
        <v>1045.4541031064753</v>
      </c>
      <c r="AI408" s="94">
        <f t="shared" si="188"/>
        <v>1.2094234803851747</v>
      </c>
    </row>
    <row r="409" spans="2:35">
      <c r="B409" s="39">
        <f t="shared" si="189"/>
        <v>381</v>
      </c>
      <c r="C409" s="42">
        <f t="shared" si="190"/>
        <v>7.1723021582726387</v>
      </c>
      <c r="D409" s="10">
        <f t="shared" si="191"/>
        <v>8.5276978417272904</v>
      </c>
      <c r="E409" s="40">
        <f t="shared" si="192"/>
        <v>30.544604316545421</v>
      </c>
      <c r="F409" s="40">
        <f t="shared" si="193"/>
        <v>47.6</v>
      </c>
      <c r="G409" s="3">
        <f t="shared" si="194"/>
        <v>353.27697841727019</v>
      </c>
      <c r="H409" s="3">
        <f t="shared" si="195"/>
        <v>147.82900988183601</v>
      </c>
      <c r="I409">
        <f t="shared" si="180"/>
        <v>1.4782900988183603E-4</v>
      </c>
      <c r="J409" s="4">
        <f t="shared" si="196"/>
        <v>762.78879089978295</v>
      </c>
      <c r="K409" s="40">
        <f t="shared" si="197"/>
        <v>5.1599397946959265</v>
      </c>
      <c r="L409" s="40">
        <f t="shared" si="181"/>
        <v>0.84006020530407355</v>
      </c>
      <c r="M409" s="10">
        <f t="shared" si="198"/>
        <v>7.3094060409191473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15.579676417283295</v>
      </c>
      <c r="Q409" s="42">
        <f t="shared" si="200"/>
        <v>0.47852992692208901</v>
      </c>
      <c r="R409" s="4">
        <f t="shared" si="201"/>
        <v>369799.240185345</v>
      </c>
      <c r="S409">
        <f t="shared" si="182"/>
        <v>3.69799240185345E-4</v>
      </c>
      <c r="T409" s="41">
        <f t="shared" si="183"/>
        <v>4.5505129508329617E-4</v>
      </c>
      <c r="U409" s="42">
        <f t="shared" si="202"/>
        <v>0.65663771882750965</v>
      </c>
      <c r="V409" s="42">
        <f t="shared" si="203"/>
        <v>1.2273183680106898</v>
      </c>
      <c r="W409" s="42">
        <f t="shared" si="204"/>
        <v>1.2096682543153112</v>
      </c>
      <c r="X409" s="42">
        <f t="shared" si="205"/>
        <v>1.7650113695378611E-2</v>
      </c>
      <c r="Y409" s="42">
        <f t="shared" si="179"/>
        <v>1.0478915133023814E-2</v>
      </c>
      <c r="Z409" s="10">
        <f t="shared" si="206"/>
        <v>23.02798661655423</v>
      </c>
      <c r="AA409">
        <f t="shared" si="184"/>
        <v>7310849.7569538895</v>
      </c>
      <c r="AB409" s="10">
        <f t="shared" si="185"/>
        <v>7.3108497569538899</v>
      </c>
      <c r="AC409" s="10">
        <f t="shared" si="186"/>
        <v>7.20984975695389</v>
      </c>
      <c r="AD409" s="3">
        <f t="shared" si="187"/>
        <v>1045.6634890433488</v>
      </c>
      <c r="AI409" s="94">
        <f t="shared" si="188"/>
        <v>1.2096682543153112</v>
      </c>
    </row>
    <row r="410" spans="2:35">
      <c r="B410" s="39">
        <f t="shared" si="189"/>
        <v>382</v>
      </c>
      <c r="C410" s="42">
        <f t="shared" si="190"/>
        <v>7.1911270983205986</v>
      </c>
      <c r="D410" s="10">
        <f t="shared" si="191"/>
        <v>8.5088729016793305</v>
      </c>
      <c r="E410" s="40">
        <f t="shared" si="192"/>
        <v>30.58225419664134</v>
      </c>
      <c r="F410" s="40">
        <f t="shared" si="193"/>
        <v>47.6</v>
      </c>
      <c r="G410" s="3">
        <f t="shared" si="194"/>
        <v>353.08872901679058</v>
      </c>
      <c r="H410" s="3">
        <f t="shared" si="195"/>
        <v>147.82900988183601</v>
      </c>
      <c r="I410">
        <f t="shared" si="180"/>
        <v>1.4782900988183603E-4</v>
      </c>
      <c r="J410" s="4">
        <f t="shared" si="196"/>
        <v>764.59632107207312</v>
      </c>
      <c r="K410" s="40">
        <f t="shared" si="197"/>
        <v>5.1721669629204508</v>
      </c>
      <c r="L410" s="40">
        <f t="shared" si="181"/>
        <v>0.82783303707954925</v>
      </c>
      <c r="M410" s="10">
        <f t="shared" si="198"/>
        <v>7.3108497569538899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15.58065798350081</v>
      </c>
      <c r="Q410" s="42">
        <f t="shared" si="200"/>
        <v>0.47973815189358215</v>
      </c>
      <c r="R410" s="4">
        <f t="shared" si="201"/>
        <v>368963.9680969835</v>
      </c>
      <c r="S410">
        <f t="shared" si="182"/>
        <v>3.6896396809698348E-4</v>
      </c>
      <c r="T410" s="41">
        <f t="shared" si="183"/>
        <v>4.5588656717165769E-4</v>
      </c>
      <c r="U410" s="42">
        <f t="shared" si="202"/>
        <v>0.6551545595910897</v>
      </c>
      <c r="V410" s="42">
        <f t="shared" si="203"/>
        <v>1.2275522120578579</v>
      </c>
      <c r="W410" s="42">
        <f t="shared" si="204"/>
        <v>1.2099105294376558</v>
      </c>
      <c r="X410" s="42">
        <f t="shared" si="205"/>
        <v>1.7641682620202159E-2</v>
      </c>
      <c r="Y410" s="42">
        <f t="shared" si="179"/>
        <v>1.05002302545047E-2</v>
      </c>
      <c r="Z410" s="10">
        <f t="shared" si="206"/>
        <v>23.032550223290489</v>
      </c>
      <c r="AA410">
        <f t="shared" si="184"/>
        <v>7312278.5800406029</v>
      </c>
      <c r="AB410" s="10">
        <f t="shared" si="185"/>
        <v>7.3122785800406032</v>
      </c>
      <c r="AC410" s="10">
        <f t="shared" si="186"/>
        <v>7.2112785800406032</v>
      </c>
      <c r="AD410" s="3">
        <f t="shared" si="187"/>
        <v>1045.8707150167661</v>
      </c>
      <c r="AI410" s="94">
        <f t="shared" si="188"/>
        <v>1.2099105294376558</v>
      </c>
    </row>
    <row r="411" spans="2:35">
      <c r="B411" s="39">
        <f t="shared" si="189"/>
        <v>383</v>
      </c>
      <c r="C411" s="42">
        <f t="shared" si="190"/>
        <v>7.2099520383685585</v>
      </c>
      <c r="D411" s="10">
        <f t="shared" si="191"/>
        <v>8.4900479616313707</v>
      </c>
      <c r="E411" s="40">
        <f t="shared" si="192"/>
        <v>30.61990407673726</v>
      </c>
      <c r="F411" s="40">
        <f t="shared" si="193"/>
        <v>47.6</v>
      </c>
      <c r="G411" s="3">
        <f t="shared" si="194"/>
        <v>352.90047961631097</v>
      </c>
      <c r="H411" s="3">
        <f t="shared" si="195"/>
        <v>147.82900988183601</v>
      </c>
      <c r="I411">
        <f t="shared" si="180"/>
        <v>1.4782900988183603E-4</v>
      </c>
      <c r="J411" s="4">
        <f t="shared" si="196"/>
        <v>766.40607786931696</v>
      </c>
      <c r="K411" s="40">
        <f t="shared" si="197"/>
        <v>5.1844091933100778</v>
      </c>
      <c r="L411" s="40">
        <f t="shared" si="181"/>
        <v>0.81559080668992223</v>
      </c>
      <c r="M411" s="10">
        <f t="shared" si="198"/>
        <v>7.3122785800406032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15.581629294213323</v>
      </c>
      <c r="Q411" s="42">
        <f t="shared" si="200"/>
        <v>0.48094630154805706</v>
      </c>
      <c r="R411" s="4">
        <f t="shared" si="201"/>
        <v>368128.59076455049</v>
      </c>
      <c r="S411">
        <f t="shared" si="182"/>
        <v>3.6812859076455052E-4</v>
      </c>
      <c r="T411" s="41">
        <f t="shared" si="183"/>
        <v>4.5672194450409065E-4</v>
      </c>
      <c r="U411" s="42">
        <f t="shared" si="202"/>
        <v>0.65367121347698176</v>
      </c>
      <c r="V411" s="42">
        <f t="shared" si="203"/>
        <v>1.2277834195571062</v>
      </c>
      <c r="W411" s="42">
        <f t="shared" si="204"/>
        <v>1.2101503053214255</v>
      </c>
      <c r="X411" s="42">
        <f t="shared" si="205"/>
        <v>1.7633114235680702E-2</v>
      </c>
      <c r="Y411" s="42">
        <f t="shared" si="179"/>
        <v>1.0521533695375854E-2</v>
      </c>
      <c r="Z411" s="10">
        <f t="shared" si="206"/>
        <v>23.037066254392812</v>
      </c>
      <c r="AA411">
        <f t="shared" si="184"/>
        <v>7313692.5076360814</v>
      </c>
      <c r="AB411" s="10">
        <f t="shared" si="185"/>
        <v>7.3136925076360813</v>
      </c>
      <c r="AC411" s="10">
        <f t="shared" si="186"/>
        <v>7.2126925076360813</v>
      </c>
      <c r="AD411" s="3">
        <f t="shared" si="187"/>
        <v>1046.0757806578799</v>
      </c>
      <c r="AI411" s="94">
        <f t="shared" si="188"/>
        <v>1.2101503053214255</v>
      </c>
    </row>
    <row r="412" spans="2:35">
      <c r="B412" s="39">
        <f t="shared" si="189"/>
        <v>384</v>
      </c>
      <c r="C412" s="42">
        <f t="shared" si="190"/>
        <v>7.2287769784165183</v>
      </c>
      <c r="D412" s="10">
        <f t="shared" si="191"/>
        <v>8.4712230215834108</v>
      </c>
      <c r="E412" s="40">
        <f t="shared" si="192"/>
        <v>30.65755395683318</v>
      </c>
      <c r="F412" s="40">
        <f t="shared" si="193"/>
        <v>47.6</v>
      </c>
      <c r="G412" s="3">
        <f t="shared" si="194"/>
        <v>352.71223021583137</v>
      </c>
      <c r="H412" s="3">
        <f t="shared" si="195"/>
        <v>147.82900988183601</v>
      </c>
      <c r="I412">
        <f t="shared" si="180"/>
        <v>1.4782900988183603E-4</v>
      </c>
      <c r="J412" s="4">
        <f t="shared" si="196"/>
        <v>768.21806129151491</v>
      </c>
      <c r="K412" s="40">
        <f t="shared" si="197"/>
        <v>5.1966664858648093</v>
      </c>
      <c r="L412" s="40">
        <f t="shared" si="181"/>
        <v>0.80333351413519072</v>
      </c>
      <c r="M412" s="10">
        <f t="shared" si="198"/>
        <v>7.3136925076360813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15.582590351776792</v>
      </c>
      <c r="Q412" s="42">
        <f t="shared" si="200"/>
        <v>0.48215437668980093</v>
      </c>
      <c r="R412" s="4">
        <f t="shared" si="201"/>
        <v>367293.1094455283</v>
      </c>
      <c r="S412">
        <f t="shared" si="182"/>
        <v>3.6729310944552831E-4</v>
      </c>
      <c r="T412" s="41">
        <f t="shared" si="183"/>
        <v>4.5755742582311287E-4</v>
      </c>
      <c r="U412" s="42">
        <f t="shared" si="202"/>
        <v>0.65218768271804684</v>
      </c>
      <c r="V412" s="42">
        <f t="shared" si="203"/>
        <v>1.2280119900434612</v>
      </c>
      <c r="W412" s="42">
        <f t="shared" si="204"/>
        <v>1.2103875815398348</v>
      </c>
      <c r="X412" s="42">
        <f t="shared" si="205"/>
        <v>1.7624408503626343E-2</v>
      </c>
      <c r="Y412" s="42">
        <f t="shared" si="179"/>
        <v>1.0542825305177025E-2</v>
      </c>
      <c r="Z412" s="10">
        <f t="shared" si="206"/>
        <v>23.041534701816371</v>
      </c>
      <c r="AA412">
        <f t="shared" si="184"/>
        <v>7315091.5372215668</v>
      </c>
      <c r="AB412" s="10">
        <f t="shared" si="185"/>
        <v>7.3150915372215666</v>
      </c>
      <c r="AC412" s="10">
        <f t="shared" si="186"/>
        <v>7.2140915372215666</v>
      </c>
      <c r="AD412" s="3">
        <f t="shared" si="187"/>
        <v>1046.2786856013875</v>
      </c>
      <c r="AI412" s="94">
        <f t="shared" si="188"/>
        <v>1.2103875815398348</v>
      </c>
    </row>
    <row r="413" spans="2:35">
      <c r="B413" s="39">
        <f t="shared" si="189"/>
        <v>385</v>
      </c>
      <c r="C413" s="42">
        <f t="shared" si="190"/>
        <v>7.2476019184644782</v>
      </c>
      <c r="D413" s="10">
        <f t="shared" si="191"/>
        <v>8.4523980815354509</v>
      </c>
      <c r="E413" s="40">
        <f t="shared" si="192"/>
        <v>30.6952038369291</v>
      </c>
      <c r="F413" s="40">
        <f t="shared" si="193"/>
        <v>47.6</v>
      </c>
      <c r="G413" s="3">
        <f t="shared" si="194"/>
        <v>352.52398081535176</v>
      </c>
      <c r="H413" s="3">
        <f t="shared" si="195"/>
        <v>147.82900988183601</v>
      </c>
      <c r="I413">
        <f t="shared" si="180"/>
        <v>1.4782900988183603E-4</v>
      </c>
      <c r="J413" s="4">
        <f t="shared" si="196"/>
        <v>770.03227133866631</v>
      </c>
      <c r="K413" s="40">
        <f t="shared" si="197"/>
        <v>5.2089388405846409</v>
      </c>
      <c r="L413" s="40">
        <f t="shared" si="181"/>
        <v>0.79106115941535915</v>
      </c>
      <c r="M413" s="10">
        <f t="shared" si="198"/>
        <v>7.3150915372215666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15.583541158519907</v>
      </c>
      <c r="Q413" s="42">
        <f t="shared" si="200"/>
        <v>0.48336237812262467</v>
      </c>
      <c r="R413" s="4">
        <f t="shared" si="201"/>
        <v>366457.5253973995</v>
      </c>
      <c r="S413">
        <f t="shared" si="182"/>
        <v>3.6645752539739951E-4</v>
      </c>
      <c r="T413" s="41">
        <f t="shared" si="183"/>
        <v>4.5839300987124166E-4</v>
      </c>
      <c r="U413" s="42">
        <f t="shared" si="202"/>
        <v>0.65070396954714638</v>
      </c>
      <c r="V413" s="42">
        <f t="shared" si="203"/>
        <v>1.228237923056299</v>
      </c>
      <c r="W413" s="42">
        <f t="shared" si="204"/>
        <v>1.2106223576702031</v>
      </c>
      <c r="X413" s="42">
        <f t="shared" si="205"/>
        <v>1.7615565386095877E-2</v>
      </c>
      <c r="Y413" s="42">
        <f t="shared" si="179"/>
        <v>1.0564104933403429E-2</v>
      </c>
      <c r="Z413" s="10">
        <f t="shared" si="206"/>
        <v>23.045955557591917</v>
      </c>
      <c r="AA413">
        <f t="shared" si="184"/>
        <v>7316475.6663019583</v>
      </c>
      <c r="AB413" s="10">
        <f t="shared" si="185"/>
        <v>7.3164756663019581</v>
      </c>
      <c r="AC413" s="10">
        <f t="shared" si="186"/>
        <v>7.2154756663019581</v>
      </c>
      <c r="AD413" s="3">
        <f t="shared" si="187"/>
        <v>1046.4794294854182</v>
      </c>
      <c r="AI413" s="94">
        <f t="shared" si="188"/>
        <v>1.2106223576702031</v>
      </c>
    </row>
    <row r="414" spans="2:35">
      <c r="B414" s="39">
        <f t="shared" si="189"/>
        <v>386</v>
      </c>
      <c r="C414" s="42">
        <f t="shared" si="190"/>
        <v>7.2664268585124381</v>
      </c>
      <c r="D414" s="10">
        <f t="shared" si="191"/>
        <v>8.433573141487491</v>
      </c>
      <c r="E414" s="40">
        <f t="shared" si="192"/>
        <v>30.732853717025019</v>
      </c>
      <c r="F414" s="40">
        <f t="shared" si="193"/>
        <v>47.6</v>
      </c>
      <c r="G414" s="3">
        <f t="shared" si="194"/>
        <v>352.33573141487216</v>
      </c>
      <c r="H414" s="3">
        <f t="shared" si="195"/>
        <v>147.82900988183601</v>
      </c>
      <c r="I414">
        <f t="shared" si="180"/>
        <v>1.4782900988183603E-4</v>
      </c>
      <c r="J414" s="4">
        <f t="shared" si="196"/>
        <v>771.84870801077159</v>
      </c>
      <c r="K414" s="40">
        <f t="shared" si="197"/>
        <v>5.221226257469576</v>
      </c>
      <c r="L414" s="40">
        <f t="shared" si="181"/>
        <v>0.77877374253042397</v>
      </c>
      <c r="M414" s="10">
        <f t="shared" si="198"/>
        <v>7.3164756663019581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15.584481716743602</v>
      </c>
      <c r="Q414" s="42">
        <f t="shared" si="200"/>
        <v>0.48457030664986817</v>
      </c>
      <c r="R414" s="4">
        <f t="shared" si="201"/>
        <v>365621.83987764642</v>
      </c>
      <c r="S414">
        <f t="shared" si="182"/>
        <v>3.6562183987764644E-4</v>
      </c>
      <c r="T414" s="41">
        <f t="shared" si="183"/>
        <v>4.5922869539099473E-4</v>
      </c>
      <c r="U414" s="42">
        <f t="shared" si="202"/>
        <v>0.64922007619714162</v>
      </c>
      <c r="V414" s="42">
        <f t="shared" si="203"/>
        <v>1.2284612181409604</v>
      </c>
      <c r="W414" s="42">
        <f t="shared" si="204"/>
        <v>1.2108546332938179</v>
      </c>
      <c r="X414" s="42">
        <f t="shared" si="205"/>
        <v>1.7606584847142503E-2</v>
      </c>
      <c r="Y414" s="42">
        <f t="shared" ref="Y414:Y477" si="209">IF((X414*(Q414-Q413)+Y413)&lt;0,0,X414*(Q414-Q413)+Y413)</f>
        <v>1.0585372429507625E-2</v>
      </c>
      <c r="Z414" s="10">
        <f t="shared" si="206"/>
        <v>23.050328813827864</v>
      </c>
      <c r="AA414">
        <f t="shared" si="184"/>
        <v>7317844.8924064757</v>
      </c>
      <c r="AB414" s="10">
        <f t="shared" si="185"/>
        <v>7.3178448924064758</v>
      </c>
      <c r="AC414" s="10">
        <f t="shared" si="186"/>
        <v>7.2168448924064759</v>
      </c>
      <c r="AD414" s="3">
        <f t="shared" si="187"/>
        <v>1046.6780119516282</v>
      </c>
      <c r="AI414" s="94">
        <f t="shared" si="188"/>
        <v>1.2108546332938179</v>
      </c>
    </row>
    <row r="415" spans="2:35">
      <c r="B415" s="39">
        <f t="shared" si="189"/>
        <v>387</v>
      </c>
      <c r="C415" s="42">
        <f t="shared" si="190"/>
        <v>7.285251798560398</v>
      </c>
      <c r="D415" s="10">
        <f t="shared" si="191"/>
        <v>8.4147482014395312</v>
      </c>
      <c r="E415" s="40">
        <f t="shared" si="192"/>
        <v>30.770503597120939</v>
      </c>
      <c r="F415" s="40">
        <f t="shared" si="193"/>
        <v>47.6</v>
      </c>
      <c r="G415" s="3">
        <f t="shared" si="194"/>
        <v>352.14748201439255</v>
      </c>
      <c r="H415" s="3">
        <f t="shared" si="195"/>
        <v>147.82900988183601</v>
      </c>
      <c r="I415">
        <f t="shared" si="180"/>
        <v>1.4782900988183603E-4</v>
      </c>
      <c r="J415" s="4">
        <f t="shared" si="196"/>
        <v>773.66737130783076</v>
      </c>
      <c r="K415" s="40">
        <f t="shared" si="197"/>
        <v>5.2335287365196139</v>
      </c>
      <c r="L415" s="40">
        <f t="shared" si="181"/>
        <v>0.76647126348038608</v>
      </c>
      <c r="M415" s="10">
        <f t="shared" si="198"/>
        <v>7.3178448924064758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15.585412028721537</v>
      </c>
      <c r="Q415" s="42">
        <f t="shared" si="200"/>
        <v>0.48577816307440597</v>
      </c>
      <c r="R415" s="4">
        <f t="shared" si="201"/>
        <v>364786.05414375156</v>
      </c>
      <c r="S415">
        <f t="shared" si="182"/>
        <v>3.6478605414375158E-4</v>
      </c>
      <c r="T415" s="41">
        <f t="shared" si="183"/>
        <v>4.6006448112488959E-4</v>
      </c>
      <c r="U415" s="42">
        <f t="shared" si="202"/>
        <v>0.64773600490089389</v>
      </c>
      <c r="V415" s="42">
        <f t="shared" si="203"/>
        <v>1.2286818748475175</v>
      </c>
      <c r="W415" s="42">
        <f t="shared" si="204"/>
        <v>1.2110844079960494</v>
      </c>
      <c r="X415" s="42">
        <f t="shared" si="205"/>
        <v>1.7597466851468013E-2</v>
      </c>
      <c r="Y415" s="42">
        <f t="shared" si="209"/>
        <v>1.0606627642899762E-2</v>
      </c>
      <c r="Z415" s="10">
        <f t="shared" si="206"/>
        <v>23.054654462708836</v>
      </c>
      <c r="AA415">
        <f t="shared" si="184"/>
        <v>7319199.2130881939</v>
      </c>
      <c r="AB415" s="10">
        <f t="shared" si="185"/>
        <v>7.3191992130881935</v>
      </c>
      <c r="AC415" s="10">
        <f t="shared" si="186"/>
        <v>7.2181992130881936</v>
      </c>
      <c r="AD415" s="3">
        <f t="shared" si="187"/>
        <v>1046.8744326451333</v>
      </c>
      <c r="AI415" s="94">
        <f t="shared" si="188"/>
        <v>1.2110844079960494</v>
      </c>
    </row>
    <row r="416" spans="2:35">
      <c r="B416" s="39">
        <f t="shared" si="189"/>
        <v>388</v>
      </c>
      <c r="C416" s="42">
        <f t="shared" si="190"/>
        <v>7.3040767386083578</v>
      </c>
      <c r="D416" s="10">
        <f t="shared" si="191"/>
        <v>8.3959232613915713</v>
      </c>
      <c r="E416" s="40">
        <f t="shared" si="192"/>
        <v>30.808153477216859</v>
      </c>
      <c r="F416" s="40">
        <f t="shared" si="193"/>
        <v>47.6</v>
      </c>
      <c r="G416" s="3">
        <f t="shared" si="194"/>
        <v>351.95923261391295</v>
      </c>
      <c r="H416" s="3">
        <f t="shared" si="195"/>
        <v>147.82900988183601</v>
      </c>
      <c r="I416">
        <f t="shared" si="180"/>
        <v>1.4782900988183603E-4</v>
      </c>
      <c r="J416" s="4">
        <f t="shared" si="196"/>
        <v>775.4882612298436</v>
      </c>
      <c r="K416" s="40">
        <f t="shared" si="197"/>
        <v>5.2458462777347536</v>
      </c>
      <c r="L416" s="40">
        <f t="shared" si="181"/>
        <v>0.75415372226524635</v>
      </c>
      <c r="M416" s="10">
        <f t="shared" si="198"/>
        <v>7.3191992130881935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15.586332096699818</v>
      </c>
      <c r="Q416" s="42">
        <f t="shared" si="200"/>
        <v>0.48698594819865243</v>
      </c>
      <c r="R416" s="4">
        <f t="shared" si="201"/>
        <v>363950.16945319733</v>
      </c>
      <c r="S416">
        <f t="shared" si="182"/>
        <v>3.6395016945319733E-4</v>
      </c>
      <c r="T416" s="41">
        <f t="shared" si="183"/>
        <v>4.6090036581544384E-4</v>
      </c>
      <c r="U416" s="42">
        <f t="shared" si="202"/>
        <v>0.64625175789126443</v>
      </c>
      <c r="V416" s="42">
        <f t="shared" si="203"/>
        <v>1.2288998927317301</v>
      </c>
      <c r="W416" s="42">
        <f t="shared" si="204"/>
        <v>1.2113116813662699</v>
      </c>
      <c r="X416" s="42">
        <f t="shared" si="205"/>
        <v>1.7588211365460182E-2</v>
      </c>
      <c r="Y416" s="42">
        <f t="shared" si="209"/>
        <v>1.0627870422949067E-2</v>
      </c>
      <c r="Z416" s="10">
        <f t="shared" si="206"/>
        <v>23.058932496496944</v>
      </c>
      <c r="AA416">
        <f t="shared" si="184"/>
        <v>7320538.6259244541</v>
      </c>
      <c r="AB416" s="10">
        <f t="shared" si="185"/>
        <v>7.3205386259244545</v>
      </c>
      <c r="AC416" s="10">
        <f t="shared" si="186"/>
        <v>7.2195386259244545</v>
      </c>
      <c r="AD416" s="3">
        <f t="shared" si="187"/>
        <v>1047.0686912145691</v>
      </c>
      <c r="AI416" s="94">
        <f t="shared" si="188"/>
        <v>1.2113116813662699</v>
      </c>
    </row>
    <row r="417" spans="2:35">
      <c r="B417" s="39">
        <f t="shared" si="189"/>
        <v>389</v>
      </c>
      <c r="C417" s="42">
        <f t="shared" si="190"/>
        <v>7.3229016786563177</v>
      </c>
      <c r="D417" s="10">
        <f t="shared" si="191"/>
        <v>8.3770983213436114</v>
      </c>
      <c r="E417" s="40">
        <f t="shared" si="192"/>
        <v>30.845803357312779</v>
      </c>
      <c r="F417" s="40">
        <f t="shared" si="193"/>
        <v>47.6</v>
      </c>
      <c r="G417" s="3">
        <f t="shared" si="194"/>
        <v>351.77098321343334</v>
      </c>
      <c r="H417" s="3">
        <f t="shared" si="195"/>
        <v>147.82900988183601</v>
      </c>
      <c r="I417">
        <f t="shared" si="180"/>
        <v>1.4782900988183603E-4</v>
      </c>
      <c r="J417" s="4">
        <f t="shared" si="196"/>
        <v>777.31137777681033</v>
      </c>
      <c r="K417" s="40">
        <f t="shared" si="197"/>
        <v>5.258178881114997</v>
      </c>
      <c r="L417" s="40">
        <f t="shared" si="181"/>
        <v>0.74182111888500302</v>
      </c>
      <c r="M417" s="10">
        <f t="shared" si="198"/>
        <v>7.3205386259244545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15.587241922897304</v>
      </c>
      <c r="Q417" s="42">
        <f t="shared" si="200"/>
        <v>0.4881936628245675</v>
      </c>
      <c r="R417" s="4">
        <f t="shared" si="201"/>
        <v>363114.18706346612</v>
      </c>
      <c r="S417">
        <f t="shared" si="182"/>
        <v>3.6311418706346611E-4</v>
      </c>
      <c r="T417" s="41">
        <f t="shared" si="183"/>
        <v>4.6173634820517506E-4</v>
      </c>
      <c r="U417" s="42">
        <f t="shared" si="202"/>
        <v>0.64476733740111425</v>
      </c>
      <c r="V417" s="42">
        <f t="shared" si="203"/>
        <v>1.2291152713543234</v>
      </c>
      <c r="W417" s="42">
        <f t="shared" si="204"/>
        <v>1.2115364529979242</v>
      </c>
      <c r="X417" s="42">
        <f t="shared" si="205"/>
        <v>1.7578818356399184E-2</v>
      </c>
      <c r="Y417" s="42">
        <f t="shared" si="209"/>
        <v>1.0649100618984395E-2</v>
      </c>
      <c r="Z417" s="10">
        <f t="shared" si="206"/>
        <v>23.063162907530963</v>
      </c>
      <c r="AA417">
        <f t="shared" si="184"/>
        <v>7321863.1285165949</v>
      </c>
      <c r="AB417" s="10">
        <f t="shared" si="185"/>
        <v>7.3218631285165952</v>
      </c>
      <c r="AC417" s="10">
        <f t="shared" si="186"/>
        <v>7.2208631285165952</v>
      </c>
      <c r="AD417" s="3">
        <f t="shared" si="187"/>
        <v>1047.2607873120514</v>
      </c>
      <c r="AI417" s="94">
        <f t="shared" si="188"/>
        <v>1.2115364529979242</v>
      </c>
    </row>
    <row r="418" spans="2:35">
      <c r="B418" s="39">
        <f t="shared" si="189"/>
        <v>390</v>
      </c>
      <c r="C418" s="42">
        <f t="shared" si="190"/>
        <v>7.3417266187042776</v>
      </c>
      <c r="D418" s="10">
        <f t="shared" si="191"/>
        <v>8.3582733812956516</v>
      </c>
      <c r="E418" s="40">
        <f t="shared" si="192"/>
        <v>30.883453237408698</v>
      </c>
      <c r="F418" s="40">
        <f t="shared" si="193"/>
        <v>47.6</v>
      </c>
      <c r="G418" s="3">
        <f t="shared" si="194"/>
        <v>351.58273381295373</v>
      </c>
      <c r="H418" s="3">
        <f t="shared" si="195"/>
        <v>147.82900988183601</v>
      </c>
      <c r="I418">
        <f t="shared" si="180"/>
        <v>1.4782900988183603E-4</v>
      </c>
      <c r="J418" s="4">
        <f t="shared" si="196"/>
        <v>779.13672094873095</v>
      </c>
      <c r="K418" s="40">
        <f t="shared" si="197"/>
        <v>5.270526546660343</v>
      </c>
      <c r="L418" s="40">
        <f t="shared" si="181"/>
        <v>0.72947345333965696</v>
      </c>
      <c r="M418" s="10">
        <f t="shared" si="198"/>
        <v>7.3218631285165952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15.588141509505466</v>
      </c>
      <c r="Q418" s="42">
        <f t="shared" si="200"/>
        <v>0.48940130775366186</v>
      </c>
      <c r="R418" s="4">
        <f t="shared" si="201"/>
        <v>362278.10823204042</v>
      </c>
      <c r="S418">
        <f t="shared" si="182"/>
        <v>3.6227810823204041E-4</v>
      </c>
      <c r="T418" s="41">
        <f t="shared" si="183"/>
        <v>4.6257242703660076E-4</v>
      </c>
      <c r="U418" s="42">
        <f t="shared" si="202"/>
        <v>0.6432827456633049</v>
      </c>
      <c r="V418" s="42">
        <f t="shared" si="203"/>
        <v>1.2293280102808626</v>
      </c>
      <c r="W418" s="42">
        <f t="shared" si="204"/>
        <v>1.2117587224884854</v>
      </c>
      <c r="X418" s="42">
        <f t="shared" si="205"/>
        <v>1.7569287792377208E-2</v>
      </c>
      <c r="Y418" s="42">
        <f t="shared" si="209"/>
        <v>1.0670318080294658E-2</v>
      </c>
      <c r="Z418" s="10">
        <f t="shared" si="206"/>
        <v>23.067345688225327</v>
      </c>
      <c r="AA418">
        <f t="shared" si="184"/>
        <v>7323172.7184896488</v>
      </c>
      <c r="AB418" s="10">
        <f t="shared" si="185"/>
        <v>7.3231727184896487</v>
      </c>
      <c r="AC418" s="10">
        <f t="shared" si="186"/>
        <v>7.2221727184896487</v>
      </c>
      <c r="AD418" s="3">
        <f t="shared" si="187"/>
        <v>1047.4507205931325</v>
      </c>
      <c r="AI418" s="94">
        <f t="shared" si="188"/>
        <v>1.2117587224884854</v>
      </c>
    </row>
    <row r="419" spans="2:35">
      <c r="B419" s="39">
        <f t="shared" si="189"/>
        <v>391</v>
      </c>
      <c r="C419" s="42">
        <f t="shared" si="190"/>
        <v>7.3605515587522374</v>
      </c>
      <c r="D419" s="10">
        <f t="shared" si="191"/>
        <v>8.3394484412476917</v>
      </c>
      <c r="E419" s="40">
        <f t="shared" si="192"/>
        <v>30.921103117504618</v>
      </c>
      <c r="F419" s="40">
        <f t="shared" si="193"/>
        <v>47.6</v>
      </c>
      <c r="G419" s="3">
        <f t="shared" si="194"/>
        <v>351.39448441247413</v>
      </c>
      <c r="H419" s="3">
        <f t="shared" si="195"/>
        <v>147.82900988183601</v>
      </c>
      <c r="I419">
        <f t="shared" si="180"/>
        <v>1.4782900988183603E-4</v>
      </c>
      <c r="J419" s="4">
        <f t="shared" si="196"/>
        <v>780.96429074560524</v>
      </c>
      <c r="K419" s="40">
        <f t="shared" si="197"/>
        <v>5.2828892743707918</v>
      </c>
      <c r="L419" s="40">
        <f t="shared" si="181"/>
        <v>0.71711072562920819</v>
      </c>
      <c r="M419" s="10">
        <f t="shared" si="198"/>
        <v>7.3231727184896487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15.589030858688204</v>
      </c>
      <c r="Q419" s="42">
        <f t="shared" si="200"/>
        <v>0.49060888378700251</v>
      </c>
      <c r="R419" s="4">
        <f t="shared" si="201"/>
        <v>361441.93421640276</v>
      </c>
      <c r="S419">
        <f t="shared" si="182"/>
        <v>3.6144193421640275E-4</v>
      </c>
      <c r="T419" s="41">
        <f t="shared" si="183"/>
        <v>4.6340860105223842E-4</v>
      </c>
      <c r="U419" s="42">
        <f t="shared" si="202"/>
        <v>0.64179798491069773</v>
      </c>
      <c r="V419" s="42">
        <f t="shared" si="203"/>
        <v>1.2295381090826341</v>
      </c>
      <c r="W419" s="42">
        <f t="shared" si="204"/>
        <v>1.2119784894394006</v>
      </c>
      <c r="X419" s="42">
        <f t="shared" si="205"/>
        <v>1.7559619643233493E-2</v>
      </c>
      <c r="Y419" s="42">
        <f t="shared" si="209"/>
        <v>1.0691522656130404E-2</v>
      </c>
      <c r="Z419" s="10">
        <f t="shared" si="206"/>
        <v>23.071480831071554</v>
      </c>
      <c r="AA419">
        <f t="shared" si="184"/>
        <v>7324467.3934927788</v>
      </c>
      <c r="AB419" s="10">
        <f t="shared" si="185"/>
        <v>7.3244673934927791</v>
      </c>
      <c r="AC419" s="10">
        <f t="shared" si="186"/>
        <v>7.2234673934927791</v>
      </c>
      <c r="AD419" s="3">
        <f t="shared" si="187"/>
        <v>1047.6384907168642</v>
      </c>
      <c r="AI419" s="94">
        <f t="shared" si="188"/>
        <v>1.2119784894394006</v>
      </c>
    </row>
    <row r="420" spans="2:35">
      <c r="B420" s="39">
        <f t="shared" si="189"/>
        <v>392</v>
      </c>
      <c r="C420" s="42">
        <f t="shared" si="190"/>
        <v>7.3793764988001973</v>
      </c>
      <c r="D420" s="10">
        <f t="shared" si="191"/>
        <v>8.3206235011997318</v>
      </c>
      <c r="E420" s="40">
        <f t="shared" si="192"/>
        <v>30.958752997600538</v>
      </c>
      <c r="F420" s="40">
        <f t="shared" si="193"/>
        <v>47.6</v>
      </c>
      <c r="G420" s="3">
        <f t="shared" si="194"/>
        <v>351.20623501199452</v>
      </c>
      <c r="H420" s="3">
        <f t="shared" si="195"/>
        <v>147.82900988183601</v>
      </c>
      <c r="I420">
        <f t="shared" si="180"/>
        <v>1.4782900988183603E-4</v>
      </c>
      <c r="J420" s="4">
        <f t="shared" si="196"/>
        <v>782.79408716743319</v>
      </c>
      <c r="K420" s="40">
        <f t="shared" si="197"/>
        <v>5.2952670642463415</v>
      </c>
      <c r="L420" s="40">
        <f t="shared" si="181"/>
        <v>0.70473293575365847</v>
      </c>
      <c r="M420" s="10">
        <f t="shared" si="198"/>
        <v>7.3244673934927791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15.589909972582202</v>
      </c>
      <c r="Q420" s="42">
        <f t="shared" si="200"/>
        <v>0.49181639172521813</v>
      </c>
      <c r="R420" s="4">
        <f t="shared" si="201"/>
        <v>360605.66627403547</v>
      </c>
      <c r="S420">
        <f t="shared" si="182"/>
        <v>3.6060566627403546E-4</v>
      </c>
      <c r="T420" s="41">
        <f t="shared" si="183"/>
        <v>4.6424486899460571E-4</v>
      </c>
      <c r="U420" s="42">
        <f t="shared" si="202"/>
        <v>0.64031305737615374</v>
      </c>
      <c r="V420" s="42">
        <f t="shared" si="203"/>
        <v>1.2297455673362543</v>
      </c>
      <c r="W420" s="42">
        <f t="shared" si="204"/>
        <v>1.2121957534561683</v>
      </c>
      <c r="X420" s="42">
        <f t="shared" si="205"/>
        <v>1.7549813880086029E-2</v>
      </c>
      <c r="Y420" s="42">
        <f t="shared" si="209"/>
        <v>1.0712714195704813E-2</v>
      </c>
      <c r="Z420" s="10">
        <f t="shared" si="206"/>
        <v>23.075568328638415</v>
      </c>
      <c r="AA420">
        <f t="shared" si="184"/>
        <v>7325747.1511993334</v>
      </c>
      <c r="AB420" s="10">
        <f t="shared" si="185"/>
        <v>7.3257471511993337</v>
      </c>
      <c r="AC420" s="10">
        <f t="shared" si="186"/>
        <v>7.2247471511993338</v>
      </c>
      <c r="AD420" s="3">
        <f t="shared" si="187"/>
        <v>1047.8240973458062</v>
      </c>
      <c r="AI420" s="94">
        <f t="shared" si="188"/>
        <v>1.2121957534561683</v>
      </c>
    </row>
    <row r="421" spans="2:35">
      <c r="B421" s="39">
        <f t="shared" si="189"/>
        <v>393</v>
      </c>
      <c r="C421" s="42">
        <f t="shared" si="190"/>
        <v>7.3982014388481572</v>
      </c>
      <c r="D421" s="10">
        <f t="shared" si="191"/>
        <v>8.3017985611517719</v>
      </c>
      <c r="E421" s="40">
        <f t="shared" si="192"/>
        <v>30.996402877696458</v>
      </c>
      <c r="F421" s="40">
        <f t="shared" si="193"/>
        <v>47.6</v>
      </c>
      <c r="G421" s="3">
        <f t="shared" si="194"/>
        <v>351.01798561151492</v>
      </c>
      <c r="H421" s="3">
        <f t="shared" si="195"/>
        <v>147.82900988183601</v>
      </c>
      <c r="I421">
        <f t="shared" si="180"/>
        <v>1.4782900988183603E-4</v>
      </c>
      <c r="J421" s="4">
        <f t="shared" si="196"/>
        <v>784.62611021421526</v>
      </c>
      <c r="K421" s="40">
        <f t="shared" si="197"/>
        <v>5.3076599162869957</v>
      </c>
      <c r="L421" s="40">
        <f t="shared" si="181"/>
        <v>0.69234008371300426</v>
      </c>
      <c r="M421" s="10">
        <f t="shared" si="198"/>
        <v>7.3257471511993337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15.590778853296952</v>
      </c>
      <c r="Q421" s="42">
        <f t="shared" si="200"/>
        <v>0.49302383236850444</v>
      </c>
      <c r="R421" s="4">
        <f t="shared" si="201"/>
        <v>359769.30566242093</v>
      </c>
      <c r="S421">
        <f t="shared" si="182"/>
        <v>3.597693056624209E-4</v>
      </c>
      <c r="T421" s="41">
        <f t="shared" si="183"/>
        <v>4.6508122960622027E-4</v>
      </c>
      <c r="U421" s="42">
        <f t="shared" si="202"/>
        <v>0.63882796529253427</v>
      </c>
      <c r="V421" s="42">
        <f t="shared" si="203"/>
        <v>1.2299503846230144</v>
      </c>
      <c r="W421" s="42">
        <f t="shared" si="204"/>
        <v>1.2124105141483446</v>
      </c>
      <c r="X421" s="42">
        <f t="shared" si="205"/>
        <v>1.7539870474669872E-2</v>
      </c>
      <c r="Y421" s="42">
        <f t="shared" si="209"/>
        <v>1.0733892548193907E-2</v>
      </c>
      <c r="Z421" s="10">
        <f t="shared" si="206"/>
        <v>23.079608173570431</v>
      </c>
      <c r="AA421">
        <f t="shared" si="184"/>
        <v>7327011.9893063819</v>
      </c>
      <c r="AB421" s="10">
        <f t="shared" si="185"/>
        <v>7.3270119893063823</v>
      </c>
      <c r="AC421" s="10">
        <f t="shared" si="186"/>
        <v>7.2260119893063823</v>
      </c>
      <c r="AD421" s="3">
        <f t="shared" si="187"/>
        <v>1048.0075401459583</v>
      </c>
      <c r="AI421" s="94">
        <f t="shared" si="188"/>
        <v>1.2124105141483446</v>
      </c>
    </row>
    <row r="422" spans="2:35">
      <c r="B422" s="39">
        <f t="shared" si="189"/>
        <v>394</v>
      </c>
      <c r="C422" s="42">
        <f t="shared" si="190"/>
        <v>7.417026378896117</v>
      </c>
      <c r="D422" s="10">
        <f t="shared" si="191"/>
        <v>8.2829736211038121</v>
      </c>
      <c r="E422" s="40">
        <f t="shared" si="192"/>
        <v>31.034052757792377</v>
      </c>
      <c r="F422" s="40">
        <f t="shared" si="193"/>
        <v>47.6</v>
      </c>
      <c r="G422" s="3">
        <f t="shared" si="194"/>
        <v>350.82973621103531</v>
      </c>
      <c r="H422" s="3">
        <f t="shared" si="195"/>
        <v>147.82900988183601</v>
      </c>
      <c r="I422">
        <f t="shared" si="180"/>
        <v>1.4782900988183603E-4</v>
      </c>
      <c r="J422" s="4">
        <f t="shared" si="196"/>
        <v>786.46035988595099</v>
      </c>
      <c r="K422" s="40">
        <f t="shared" si="197"/>
        <v>5.3200678304927527</v>
      </c>
      <c r="L422" s="40">
        <f t="shared" si="181"/>
        <v>0.67993216950724733</v>
      </c>
      <c r="M422" s="10">
        <f t="shared" si="198"/>
        <v>7.3270119893063823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15.591637502914519</v>
      </c>
      <c r="Q422" s="42">
        <f t="shared" si="200"/>
        <v>0.49423120651662972</v>
      </c>
      <c r="R422" s="4">
        <f t="shared" si="201"/>
        <v>358932.85363904166</v>
      </c>
      <c r="S422">
        <f t="shared" si="182"/>
        <v>3.5893285363904168E-4</v>
      </c>
      <c r="T422" s="41">
        <f t="shared" si="183"/>
        <v>4.6591768162959949E-4</v>
      </c>
      <c r="U422" s="42">
        <f t="shared" si="202"/>
        <v>0.63734271089270067</v>
      </c>
      <c r="V422" s="42">
        <f t="shared" si="203"/>
        <v>1.2301525605296437</v>
      </c>
      <c r="W422" s="42">
        <f t="shared" si="204"/>
        <v>1.2126227711294664</v>
      </c>
      <c r="X422" s="42">
        <f t="shared" si="205"/>
        <v>1.7529789400177354E-2</v>
      </c>
      <c r="Y422" s="42">
        <f t="shared" si="209"/>
        <v>1.0755057562737761E-2</v>
      </c>
      <c r="Z422" s="10">
        <f t="shared" si="206"/>
        <v>23.083600358588534</v>
      </c>
      <c r="AA422">
        <f t="shared" si="184"/>
        <v>7328261.9055349156</v>
      </c>
      <c r="AB422" s="10">
        <f t="shared" si="185"/>
        <v>7.3282619055349159</v>
      </c>
      <c r="AC422" s="10">
        <f t="shared" si="186"/>
        <v>7.2272619055349159</v>
      </c>
      <c r="AD422" s="3">
        <f t="shared" si="187"/>
        <v>1048.1888187867899</v>
      </c>
      <c r="AI422" s="94">
        <f t="shared" si="188"/>
        <v>1.2126227711294664</v>
      </c>
    </row>
    <row r="423" spans="2:35">
      <c r="B423" s="39">
        <f t="shared" si="189"/>
        <v>395</v>
      </c>
      <c r="C423" s="42">
        <f t="shared" si="190"/>
        <v>7.4358513189440769</v>
      </c>
      <c r="D423" s="10">
        <f t="shared" si="191"/>
        <v>8.2641486810558522</v>
      </c>
      <c r="E423" s="40">
        <f t="shared" si="192"/>
        <v>31.071702637888297</v>
      </c>
      <c r="F423" s="40">
        <f t="shared" si="193"/>
        <v>47.6</v>
      </c>
      <c r="G423" s="3">
        <f t="shared" si="194"/>
        <v>350.6414868105557</v>
      </c>
      <c r="H423" s="3">
        <f t="shared" si="195"/>
        <v>147.82900988183601</v>
      </c>
      <c r="I423">
        <f t="shared" ref="I423:I486" si="210">H423/1000^2</f>
        <v>1.4782900988183603E-4</v>
      </c>
      <c r="J423" s="4">
        <f t="shared" si="196"/>
        <v>788.2968361826405</v>
      </c>
      <c r="K423" s="40">
        <f t="shared" si="197"/>
        <v>5.3324908068636114</v>
      </c>
      <c r="L423" s="40">
        <f t="shared" ref="L423:L486" si="211">IF((gstar-K423)&lt;0,0,gstar-K423)</f>
        <v>0.66750919313638857</v>
      </c>
      <c r="M423" s="10">
        <f t="shared" si="198"/>
        <v>7.3282619055349159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15.592485923489679</v>
      </c>
      <c r="Q423" s="42">
        <f t="shared" si="200"/>
        <v>0.49543851496894009</v>
      </c>
      <c r="R423" s="4">
        <f t="shared" si="201"/>
        <v>358096.3114613801</v>
      </c>
      <c r="S423">
        <f t="shared" ref="S423:S486" si="212">R423/1000^3</f>
        <v>3.5809631146138009E-4</v>
      </c>
      <c r="T423" s="41">
        <f t="shared" ref="T423:T486" si="213">(vc/1000^3-S423)</f>
        <v>4.6675422380726108E-4</v>
      </c>
      <c r="U423" s="42">
        <f t="shared" si="202"/>
        <v>0.63585729640951416</v>
      </c>
      <c r="V423" s="42">
        <f t="shared" si="203"/>
        <v>1.2303520946481703</v>
      </c>
      <c r="W423" s="42">
        <f t="shared" si="204"/>
        <v>1.212832524017085</v>
      </c>
      <c r="X423" s="42">
        <f t="shared" si="205"/>
        <v>1.7519570631085335E-2</v>
      </c>
      <c r="Y423" s="42">
        <f t="shared" si="209"/>
        <v>1.0776209088441518E-2</v>
      </c>
      <c r="Z423" s="10">
        <f t="shared" si="206"/>
        <v>23.087544876490259</v>
      </c>
      <c r="AA423">
        <f t="shared" ref="AA423:AA486" si="214">Z423*rat*to+patm*1000000</f>
        <v>7329496.8976299083</v>
      </c>
      <c r="AB423" s="10">
        <f t="shared" ref="AB423:AB486" si="215">AA423/1000000</f>
        <v>7.329496897629908</v>
      </c>
      <c r="AC423" s="10">
        <f t="shared" ref="AC423:AC486" si="216">AB423-patm</f>
        <v>7.228496897629908</v>
      </c>
      <c r="AD423" s="3">
        <f t="shared" ref="AD423:AD486" si="217">AC423*1000000/6895</f>
        <v>1048.3679329412485</v>
      </c>
      <c r="AI423" s="94">
        <f t="shared" ref="AI423:AI486" si="218">($M423-patm)*1000000*$I423/SQRT(rat*to)*SQRT(k)*(2/(k+1))^((k+1)/2/(k-1))</f>
        <v>1.212832524017085</v>
      </c>
    </row>
    <row r="424" spans="2:35">
      <c r="B424" s="39">
        <f t="shared" ref="B424:B487" si="219">1+B423</f>
        <v>396</v>
      </c>
      <c r="C424" s="42">
        <f t="shared" ref="C424:C487" si="220">xincp+C423</f>
        <v>7.4546762589920368</v>
      </c>
      <c r="D424" s="10">
        <f t="shared" ref="D424:D487" si="221">(F424-E424)/2</f>
        <v>8.2453237410078923</v>
      </c>
      <c r="E424" s="40">
        <f t="shared" ref="E424:E487" si="222">E423+ci*2*xincp</f>
        <v>31.109352517984217</v>
      </c>
      <c r="F424" s="40">
        <f t="shared" ref="F424:F487" si="223">F423-osi*2*xincp</f>
        <v>47.6</v>
      </c>
      <c r="G424" s="3">
        <f t="shared" ref="G424:G487" si="224">G423-ei*n*2*xincp</f>
        <v>350.4532374100761</v>
      </c>
      <c r="H424" s="3">
        <f t="shared" ref="H424:H487" si="225">PI()/4*(dto+erate*(two-D424)/two)^2</f>
        <v>147.82900988183601</v>
      </c>
      <c r="I424">
        <f t="shared" si="210"/>
        <v>1.4782900988183603E-4</v>
      </c>
      <c r="J424" s="4">
        <f t="shared" ref="J424:J487" si="226">PI()/4*dc^2-PI()/4*(F424^2-E424^2)</f>
        <v>790.13553910428379</v>
      </c>
      <c r="K424" s="40">
        <f t="shared" ref="K424:K487" si="227">J424/H424</f>
        <v>5.3449288453995729</v>
      </c>
      <c r="L424" s="40">
        <f t="shared" si="211"/>
        <v>0.65507115460042709</v>
      </c>
      <c r="M424" s="10">
        <f t="shared" ref="M424:M487" si="228">AB423</f>
        <v>7.329496897629908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15.593324117049997</v>
      </c>
      <c r="Q424" s="42">
        <f t="shared" ref="Q424:Q487" si="230">xincp/P424+Q423</f>
        <v>0.49664575852436493</v>
      </c>
      <c r="R424" s="4">
        <f t="shared" ref="R424:R487" si="231">PI()/4*(F424^2-E424^2)*G424</f>
        <v>357259.68038691871</v>
      </c>
      <c r="S424">
        <f t="shared" si="212"/>
        <v>3.572596803869187E-4</v>
      </c>
      <c r="T424" s="41">
        <f t="shared" si="213"/>
        <v>4.6759085488172247E-4</v>
      </c>
      <c r="U424" s="42">
        <f t="shared" ref="U424:U487" si="232">rhopgrain*R424/1000^2</f>
        <v>0.63437172407583609</v>
      </c>
      <c r="V424" s="42">
        <f t="shared" ref="V424:V487" si="233">(U423-U424)/(Q424-Q423)</f>
        <v>1.2305489865756931</v>
      </c>
      <c r="W424" s="42">
        <f t="shared" ref="W424:W487" si="234">IF(V424&lt;AI424,IF(AB423&gt;pbd,AI424,0),AI424)</f>
        <v>1.2130397724327764</v>
      </c>
      <c r="X424" s="42">
        <f t="shared" ref="X424:X487" si="235">V424-W424</f>
        <v>1.7509214142916729E-2</v>
      </c>
      <c r="Y424" s="42">
        <f t="shared" si="209"/>
        <v>1.0797346974376109E-2</v>
      </c>
      <c r="Z424" s="10">
        <f t="shared" ref="Z424:Z487" si="236">Y424/T424</f>
        <v>23.091441720149355</v>
      </c>
      <c r="AA424">
        <f t="shared" si="214"/>
        <v>7330716.9633601988</v>
      </c>
      <c r="AB424" s="10">
        <f t="shared" si="215"/>
        <v>7.3307169633601985</v>
      </c>
      <c r="AC424" s="10">
        <f t="shared" si="216"/>
        <v>7.2297169633601985</v>
      </c>
      <c r="AD424" s="3">
        <f t="shared" si="217"/>
        <v>1048.5448822857431</v>
      </c>
      <c r="AI424" s="94">
        <f t="shared" si="218"/>
        <v>1.2130397724327764</v>
      </c>
    </row>
    <row r="425" spans="2:35">
      <c r="B425" s="39">
        <f t="shared" si="219"/>
        <v>397</v>
      </c>
      <c r="C425" s="42">
        <f t="shared" si="220"/>
        <v>7.4735011990399967</v>
      </c>
      <c r="D425" s="10">
        <f t="shared" si="221"/>
        <v>8.2264988009599325</v>
      </c>
      <c r="E425" s="40">
        <f t="shared" si="222"/>
        <v>31.147002398080136</v>
      </c>
      <c r="F425" s="40">
        <f t="shared" si="223"/>
        <v>47.6</v>
      </c>
      <c r="G425" s="3">
        <f t="shared" si="224"/>
        <v>350.26498800959649</v>
      </c>
      <c r="H425" s="3">
        <f t="shared" si="225"/>
        <v>147.82900988183601</v>
      </c>
      <c r="I425">
        <f t="shared" si="210"/>
        <v>1.4782900988183603E-4</v>
      </c>
      <c r="J425" s="4">
        <f t="shared" si="226"/>
        <v>791.97646865088109</v>
      </c>
      <c r="K425" s="40">
        <f t="shared" si="227"/>
        <v>5.357381946100638</v>
      </c>
      <c r="L425" s="40">
        <f t="shared" si="211"/>
        <v>0.642618053899362</v>
      </c>
      <c r="M425" s="10">
        <f t="shared" si="228"/>
        <v>7.3307169633601985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15.594152085595796</v>
      </c>
      <c r="Q425" s="42">
        <f t="shared" si="230"/>
        <v>0.49785293798142233</v>
      </c>
      <c r="R425" s="4">
        <f t="shared" si="231"/>
        <v>356422.96167313977</v>
      </c>
      <c r="S425">
        <f t="shared" si="212"/>
        <v>3.5642296167313979E-4</v>
      </c>
      <c r="T425" s="41">
        <f t="shared" si="213"/>
        <v>4.6842757359550138E-4</v>
      </c>
      <c r="U425" s="42">
        <f t="shared" si="232"/>
        <v>0.63288599612452745</v>
      </c>
      <c r="V425" s="42">
        <f t="shared" si="233"/>
        <v>1.2307432359147552</v>
      </c>
      <c r="W425" s="42">
        <f t="shared" si="234"/>
        <v>1.2132445160021221</v>
      </c>
      <c r="X425" s="42">
        <f t="shared" si="235"/>
        <v>1.7498719912633076E-2</v>
      </c>
      <c r="Y425" s="42">
        <f t="shared" si="209"/>
        <v>1.0818471069579441E-2</v>
      </c>
      <c r="Z425" s="10">
        <f t="shared" si="236"/>
        <v>23.095290882516352</v>
      </c>
      <c r="AA425">
        <f t="shared" si="214"/>
        <v>7331922.1005186597</v>
      </c>
      <c r="AB425" s="10">
        <f t="shared" si="215"/>
        <v>7.3319221005186597</v>
      </c>
      <c r="AC425" s="10">
        <f t="shared" si="216"/>
        <v>7.2309221005186597</v>
      </c>
      <c r="AD425" s="3">
        <f t="shared" si="217"/>
        <v>1048.7196665001682</v>
      </c>
      <c r="AI425" s="94">
        <f t="shared" si="218"/>
        <v>1.2132445160021221</v>
      </c>
    </row>
    <row r="426" spans="2:35">
      <c r="B426" s="39">
        <f t="shared" si="219"/>
        <v>398</v>
      </c>
      <c r="C426" s="42">
        <f t="shared" si="220"/>
        <v>7.4923261390879565</v>
      </c>
      <c r="D426" s="10">
        <f t="shared" si="221"/>
        <v>8.2076738609119726</v>
      </c>
      <c r="E426" s="40">
        <f t="shared" si="222"/>
        <v>31.184652278176056</v>
      </c>
      <c r="F426" s="40">
        <f t="shared" si="223"/>
        <v>47.6</v>
      </c>
      <c r="G426" s="3">
        <f t="shared" si="224"/>
        <v>350.07673860911689</v>
      </c>
      <c r="H426" s="3">
        <f t="shared" si="225"/>
        <v>147.82900988183601</v>
      </c>
      <c r="I426">
        <f t="shared" si="210"/>
        <v>1.4782900988183603E-4</v>
      </c>
      <c r="J426" s="4">
        <f t="shared" si="226"/>
        <v>793.81962482243193</v>
      </c>
      <c r="K426" s="40">
        <f t="shared" si="227"/>
        <v>5.369850108966804</v>
      </c>
      <c r="L426" s="40">
        <f t="shared" si="211"/>
        <v>0.63014989103319596</v>
      </c>
      <c r="M426" s="10">
        <f t="shared" si="228"/>
        <v>7.3319221005186597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15.594969831100268</v>
      </c>
      <c r="Q426" s="42">
        <f t="shared" si="230"/>
        <v>0.49906005413822424</v>
      </c>
      <c r="R426" s="4">
        <f t="shared" si="231"/>
        <v>355586.15657752595</v>
      </c>
      <c r="S426">
        <f t="shared" si="212"/>
        <v>3.5558615657752598E-4</v>
      </c>
      <c r="T426" s="41">
        <f t="shared" si="213"/>
        <v>4.6926437869111519E-4</v>
      </c>
      <c r="U426" s="42">
        <f t="shared" si="232"/>
        <v>0.63140011478844971</v>
      </c>
      <c r="V426" s="42">
        <f t="shared" si="233"/>
        <v>1.2309348422726611</v>
      </c>
      <c r="W426" s="42">
        <f t="shared" si="234"/>
        <v>1.213446754354736</v>
      </c>
      <c r="X426" s="42">
        <f t="shared" si="235"/>
        <v>1.748808791792511E-2</v>
      </c>
      <c r="Y426" s="42">
        <f t="shared" si="209"/>
        <v>1.0839581223056741E-2</v>
      </c>
      <c r="Z426" s="10">
        <f t="shared" si="236"/>
        <v>23.099092356617376</v>
      </c>
      <c r="AA426">
        <f t="shared" si="214"/>
        <v>7333112.3069218388</v>
      </c>
      <c r="AB426" s="10">
        <f t="shared" si="215"/>
        <v>7.3331123069218389</v>
      </c>
      <c r="AC426" s="10">
        <f t="shared" si="216"/>
        <v>7.2321123069218389</v>
      </c>
      <c r="AD426" s="3">
        <f t="shared" si="217"/>
        <v>1048.892285267852</v>
      </c>
      <c r="AI426" s="94">
        <f t="shared" si="218"/>
        <v>1.213446754354736</v>
      </c>
    </row>
    <row r="427" spans="2:35">
      <c r="B427" s="39">
        <f t="shared" si="219"/>
        <v>399</v>
      </c>
      <c r="C427" s="42">
        <f t="shared" si="220"/>
        <v>7.5111510791359164</v>
      </c>
      <c r="D427" s="10">
        <f t="shared" si="221"/>
        <v>8.1888489208640127</v>
      </c>
      <c r="E427" s="40">
        <f t="shared" si="222"/>
        <v>31.222302158271976</v>
      </c>
      <c r="F427" s="40">
        <f t="shared" si="223"/>
        <v>47.6</v>
      </c>
      <c r="G427" s="3">
        <f t="shared" si="224"/>
        <v>349.88848920863728</v>
      </c>
      <c r="H427" s="3">
        <f t="shared" si="225"/>
        <v>147.82900988183601</v>
      </c>
      <c r="I427">
        <f t="shared" si="210"/>
        <v>1.4782900988183603E-4</v>
      </c>
      <c r="J427" s="4">
        <f t="shared" si="226"/>
        <v>795.66500761893667</v>
      </c>
      <c r="K427" s="40">
        <f t="shared" si="227"/>
        <v>5.3823333339980737</v>
      </c>
      <c r="L427" s="40">
        <f t="shared" si="211"/>
        <v>0.61766666600192632</v>
      </c>
      <c r="M427" s="10">
        <f t="shared" si="228"/>
        <v>7.3331123069218389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15.595777355509293</v>
      </c>
      <c r="Q427" s="42">
        <f t="shared" si="230"/>
        <v>0.50026710779248207</v>
      </c>
      <c r="R427" s="4">
        <f t="shared" si="231"/>
        <v>354749.26635755959</v>
      </c>
      <c r="S427">
        <f t="shared" si="212"/>
        <v>3.5474926635755961E-4</v>
      </c>
      <c r="T427" s="41">
        <f t="shared" si="213"/>
        <v>4.7010126891108156E-4</v>
      </c>
      <c r="U427" s="42">
        <f t="shared" si="232"/>
        <v>0.62991408230046431</v>
      </c>
      <c r="V427" s="42">
        <f t="shared" si="233"/>
        <v>1.2311238052620832</v>
      </c>
      <c r="W427" s="42">
        <f t="shared" si="234"/>
        <v>1.2136464871242045</v>
      </c>
      <c r="X427" s="42">
        <f t="shared" si="235"/>
        <v>1.7477318137878672E-2</v>
      </c>
      <c r="Y427" s="42">
        <f t="shared" si="209"/>
        <v>1.0860677283781693E-2</v>
      </c>
      <c r="Z427" s="10">
        <f t="shared" si="236"/>
        <v>23.102846135554596</v>
      </c>
      <c r="AA427">
        <f t="shared" si="214"/>
        <v>7334287.5804100865</v>
      </c>
      <c r="AB427" s="10">
        <f t="shared" si="215"/>
        <v>7.3342875804100869</v>
      </c>
      <c r="AC427" s="10">
        <f t="shared" si="216"/>
        <v>7.2332875804100869</v>
      </c>
      <c r="AD427" s="3">
        <f t="shared" si="217"/>
        <v>1049.0627382755745</v>
      </c>
      <c r="AI427" s="94">
        <f t="shared" si="218"/>
        <v>1.2136464871242045</v>
      </c>
    </row>
    <row r="428" spans="2:35">
      <c r="B428" s="39">
        <f t="shared" si="219"/>
        <v>400</v>
      </c>
      <c r="C428" s="42">
        <f t="shared" si="220"/>
        <v>7.5299760191838763</v>
      </c>
      <c r="D428" s="10">
        <f t="shared" si="221"/>
        <v>8.1700239808160529</v>
      </c>
      <c r="E428" s="40">
        <f t="shared" si="222"/>
        <v>31.259952038367896</v>
      </c>
      <c r="F428" s="40">
        <f t="shared" si="223"/>
        <v>47.6</v>
      </c>
      <c r="G428" s="3">
        <f t="shared" si="224"/>
        <v>349.70023980815768</v>
      </c>
      <c r="H428" s="3">
        <f t="shared" si="225"/>
        <v>147.82900988183601</v>
      </c>
      <c r="I428">
        <f t="shared" si="210"/>
        <v>1.4782900988183603E-4</v>
      </c>
      <c r="J428" s="4">
        <f t="shared" si="226"/>
        <v>797.51261704039518</v>
      </c>
      <c r="K428" s="40">
        <f t="shared" si="227"/>
        <v>5.394831621194446</v>
      </c>
      <c r="L428" s="40">
        <f t="shared" si="211"/>
        <v>0.60516837880555396</v>
      </c>
      <c r="M428" s="10">
        <f t="shared" si="228"/>
        <v>7.3342875804100869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15.596574660741537</v>
      </c>
      <c r="Q428" s="42">
        <f t="shared" si="230"/>
        <v>0.50147409974151202</v>
      </c>
      <c r="R428" s="4">
        <f t="shared" si="231"/>
        <v>353912.29227072309</v>
      </c>
      <c r="S428">
        <f t="shared" si="212"/>
        <v>3.5391229227072309E-4</v>
      </c>
      <c r="T428" s="41">
        <f t="shared" si="213"/>
        <v>4.7093824299791808E-4</v>
      </c>
      <c r="U428" s="42">
        <f t="shared" si="232"/>
        <v>0.62842790089343226</v>
      </c>
      <c r="V428" s="42">
        <f t="shared" si="233"/>
        <v>1.2313101245012237</v>
      </c>
      <c r="W428" s="42">
        <f t="shared" si="234"/>
        <v>1.2138437139481102</v>
      </c>
      <c r="X428" s="42">
        <f t="shared" si="235"/>
        <v>1.7466410553113487E-2</v>
      </c>
      <c r="Y428" s="42">
        <f t="shared" si="209"/>
        <v>1.0881759100697753E-2</v>
      </c>
      <c r="Z428" s="10">
        <f t="shared" si="236"/>
        <v>23.106552212507108</v>
      </c>
      <c r="AA428">
        <f t="shared" si="214"/>
        <v>7335447.9188478421</v>
      </c>
      <c r="AB428" s="10">
        <f t="shared" si="215"/>
        <v>7.3354479188478425</v>
      </c>
      <c r="AC428" s="10">
        <f t="shared" si="216"/>
        <v>7.2344479188478426</v>
      </c>
      <c r="AD428" s="3">
        <f t="shared" si="217"/>
        <v>1049.2310252136101</v>
      </c>
      <c r="AI428" s="94">
        <f t="shared" si="218"/>
        <v>1.2138437139481102</v>
      </c>
    </row>
    <row r="429" spans="2:35">
      <c r="B429" s="39">
        <f t="shared" si="219"/>
        <v>401</v>
      </c>
      <c r="C429" s="42">
        <f t="shared" si="220"/>
        <v>7.5488009592318361</v>
      </c>
      <c r="D429" s="10">
        <f t="shared" si="221"/>
        <v>8.151199040768093</v>
      </c>
      <c r="E429" s="40">
        <f t="shared" si="222"/>
        <v>31.297601918463815</v>
      </c>
      <c r="F429" s="40">
        <f t="shared" si="223"/>
        <v>47.6</v>
      </c>
      <c r="G429" s="3">
        <f t="shared" si="224"/>
        <v>349.51199040767807</v>
      </c>
      <c r="H429" s="3">
        <f t="shared" si="225"/>
        <v>147.82900988183601</v>
      </c>
      <c r="I429">
        <f t="shared" si="210"/>
        <v>1.4782900988183603E-4</v>
      </c>
      <c r="J429" s="4">
        <f t="shared" si="226"/>
        <v>799.36245308680748</v>
      </c>
      <c r="K429" s="40">
        <f t="shared" si="227"/>
        <v>5.4073449705559211</v>
      </c>
      <c r="L429" s="40">
        <f t="shared" si="211"/>
        <v>0.59265502944407888</v>
      </c>
      <c r="M429" s="10">
        <f t="shared" si="228"/>
        <v>7.3354479188478425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15.597361748688678</v>
      </c>
      <c r="Q429" s="42">
        <f t="shared" si="230"/>
        <v>0.50268103078224025</v>
      </c>
      <c r="R429" s="4">
        <f t="shared" si="231"/>
        <v>353075.23557449895</v>
      </c>
      <c r="S429">
        <f t="shared" si="212"/>
        <v>3.5307523557449893E-4</v>
      </c>
      <c r="T429" s="41">
        <f t="shared" si="213"/>
        <v>4.7177529969414224E-4</v>
      </c>
      <c r="U429" s="42">
        <f t="shared" si="232"/>
        <v>0.62694157280021479</v>
      </c>
      <c r="V429" s="42">
        <f t="shared" si="233"/>
        <v>1.231493799613167</v>
      </c>
      <c r="W429" s="42">
        <f t="shared" si="234"/>
        <v>1.2140384344680761</v>
      </c>
      <c r="X429" s="42">
        <f t="shared" si="235"/>
        <v>1.7455365145090829E-2</v>
      </c>
      <c r="Y429" s="42">
        <f t="shared" si="209"/>
        <v>1.0902826522718609E-2</v>
      </c>
      <c r="Z429" s="10">
        <f t="shared" si="236"/>
        <v>23.110210580729948</v>
      </c>
      <c r="AA429">
        <f t="shared" si="214"/>
        <v>7336593.3201233214</v>
      </c>
      <c r="AB429" s="10">
        <f t="shared" si="215"/>
        <v>7.3365933201233213</v>
      </c>
      <c r="AC429" s="10">
        <f t="shared" si="216"/>
        <v>7.2355933201233213</v>
      </c>
      <c r="AD429" s="3">
        <f t="shared" si="217"/>
        <v>1049.3971457756811</v>
      </c>
      <c r="AI429" s="94">
        <f t="shared" si="218"/>
        <v>1.2140384344680761</v>
      </c>
    </row>
    <row r="430" spans="2:35">
      <c r="B430" s="39">
        <f t="shared" si="219"/>
        <v>402</v>
      </c>
      <c r="C430" s="42">
        <f t="shared" si="220"/>
        <v>7.567625899279796</v>
      </c>
      <c r="D430" s="10">
        <f t="shared" si="221"/>
        <v>8.1323741007201331</v>
      </c>
      <c r="E430" s="40">
        <f t="shared" si="222"/>
        <v>31.335251798559735</v>
      </c>
      <c r="F430" s="40">
        <f t="shared" si="223"/>
        <v>47.6</v>
      </c>
      <c r="G430" s="3">
        <f t="shared" si="224"/>
        <v>349.32374100719846</v>
      </c>
      <c r="H430" s="3">
        <f t="shared" si="225"/>
        <v>147.82900988183601</v>
      </c>
      <c r="I430">
        <f t="shared" si="210"/>
        <v>1.4782900988183603E-4</v>
      </c>
      <c r="J430" s="4">
        <f t="shared" si="226"/>
        <v>801.21451575817377</v>
      </c>
      <c r="K430" s="40">
        <f t="shared" si="227"/>
        <v>5.4198733820824989</v>
      </c>
      <c r="L430" s="40">
        <f t="shared" si="211"/>
        <v>0.58012661791750109</v>
      </c>
      <c r="M430" s="10">
        <f t="shared" si="228"/>
        <v>7.3365933201233213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15.598138621215233</v>
      </c>
      <c r="Q430" s="42">
        <f t="shared" si="230"/>
        <v>0.50388790171120834</v>
      </c>
      <c r="R430" s="4">
        <f t="shared" si="231"/>
        <v>352238.0975263695</v>
      </c>
      <c r="S430">
        <f t="shared" si="212"/>
        <v>3.5223809752636952E-4</v>
      </c>
      <c r="T430" s="41">
        <f t="shared" si="213"/>
        <v>4.7261243774227165E-4</v>
      </c>
      <c r="U430" s="42">
        <f t="shared" si="232"/>
        <v>0.62545510025367324</v>
      </c>
      <c r="V430" s="42">
        <f t="shared" si="233"/>
        <v>1.2316748302260634</v>
      </c>
      <c r="W430" s="42">
        <f t="shared" si="234"/>
        <v>1.2142306483297169</v>
      </c>
      <c r="X430" s="42">
        <f t="shared" si="235"/>
        <v>1.7444181896346445E-2</v>
      </c>
      <c r="Y430" s="42">
        <f t="shared" si="209"/>
        <v>1.0923879398728941E-2</v>
      </c>
      <c r="Z430" s="10">
        <f t="shared" si="236"/>
        <v>23.1138212335538</v>
      </c>
      <c r="AA430">
        <f t="shared" si="214"/>
        <v>7337723.7821484199</v>
      </c>
      <c r="AB430" s="10">
        <f t="shared" si="215"/>
        <v>7.3377237821484202</v>
      </c>
      <c r="AC430" s="10">
        <f t="shared" si="216"/>
        <v>7.2367237821484203</v>
      </c>
      <c r="AD430" s="3">
        <f t="shared" si="217"/>
        <v>1049.5610996589442</v>
      </c>
      <c r="AI430" s="94">
        <f t="shared" si="218"/>
        <v>1.2142306483297169</v>
      </c>
    </row>
    <row r="431" spans="2:35">
      <c r="B431" s="39">
        <f t="shared" si="219"/>
        <v>403</v>
      </c>
      <c r="C431" s="42">
        <f t="shared" si="220"/>
        <v>7.5864508393277559</v>
      </c>
      <c r="D431" s="10">
        <f t="shared" si="221"/>
        <v>8.1135491606721732</v>
      </c>
      <c r="E431" s="40">
        <f t="shared" si="222"/>
        <v>31.372901678655655</v>
      </c>
      <c r="F431" s="40">
        <f t="shared" si="223"/>
        <v>47.6</v>
      </c>
      <c r="G431" s="3">
        <f t="shared" si="224"/>
        <v>349.13549160671886</v>
      </c>
      <c r="H431" s="3">
        <f t="shared" si="225"/>
        <v>147.82900988183601</v>
      </c>
      <c r="I431">
        <f t="shared" si="210"/>
        <v>1.4782900988183603E-4</v>
      </c>
      <c r="J431" s="4">
        <f t="shared" si="226"/>
        <v>803.06880505449374</v>
      </c>
      <c r="K431" s="40">
        <f t="shared" si="227"/>
        <v>5.4324168557741794</v>
      </c>
      <c r="L431" s="40">
        <f t="shared" si="211"/>
        <v>0.56758314422582057</v>
      </c>
      <c r="M431" s="10">
        <f t="shared" si="228"/>
        <v>7.3377237821484202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15.598905280158503</v>
      </c>
      <c r="Q431" s="42">
        <f t="shared" si="230"/>
        <v>0.50509471332457867</v>
      </c>
      <c r="R431" s="4">
        <f t="shared" si="231"/>
        <v>351400.87938381726</v>
      </c>
      <c r="S431">
        <f t="shared" si="212"/>
        <v>3.5140087938381726E-4</v>
      </c>
      <c r="T431" s="41">
        <f t="shared" si="213"/>
        <v>4.7344965588482391E-4</v>
      </c>
      <c r="U431" s="42">
        <f t="shared" si="232"/>
        <v>0.62396848548666906</v>
      </c>
      <c r="V431" s="42">
        <f t="shared" si="233"/>
        <v>1.2318532159733111</v>
      </c>
      <c r="W431" s="42">
        <f t="shared" si="234"/>
        <v>1.2144203551826203</v>
      </c>
      <c r="X431" s="42">
        <f t="shared" si="235"/>
        <v>1.7432860790690841E-2</v>
      </c>
      <c r="Y431" s="42">
        <f t="shared" si="209"/>
        <v>1.0944917577585415E-2</v>
      </c>
      <c r="Z431" s="10">
        <f t="shared" si="236"/>
        <v>23.117384164385125</v>
      </c>
      <c r="AA431">
        <f t="shared" si="214"/>
        <v>7338839.3028587634</v>
      </c>
      <c r="AB431" s="10">
        <f t="shared" si="215"/>
        <v>7.3388393028587631</v>
      </c>
      <c r="AC431" s="10">
        <f t="shared" si="216"/>
        <v>7.2378393028587631</v>
      </c>
      <c r="AD431" s="3">
        <f t="shared" si="217"/>
        <v>1049.7228865639977</v>
      </c>
      <c r="AI431" s="94">
        <f t="shared" si="218"/>
        <v>1.2144203551826203</v>
      </c>
    </row>
    <row r="432" spans="2:35">
      <c r="B432" s="39">
        <f t="shared" si="219"/>
        <v>404</v>
      </c>
      <c r="C432" s="42">
        <f t="shared" si="220"/>
        <v>7.6052757793757158</v>
      </c>
      <c r="D432" s="10">
        <f t="shared" si="221"/>
        <v>8.0947242206242134</v>
      </c>
      <c r="E432" s="40">
        <f t="shared" si="222"/>
        <v>31.410551558751575</v>
      </c>
      <c r="F432" s="40">
        <f t="shared" si="223"/>
        <v>47.6</v>
      </c>
      <c r="G432" s="3">
        <f t="shared" si="224"/>
        <v>348.94724220623925</v>
      </c>
      <c r="H432" s="3">
        <f t="shared" si="225"/>
        <v>147.82900988183601</v>
      </c>
      <c r="I432">
        <f t="shared" si="210"/>
        <v>1.4782900988183603E-4</v>
      </c>
      <c r="J432" s="4">
        <f t="shared" si="226"/>
        <v>804.92532097576725</v>
      </c>
      <c r="K432" s="40">
        <f t="shared" si="227"/>
        <v>5.4449753916309609</v>
      </c>
      <c r="L432" s="40">
        <f t="shared" si="211"/>
        <v>0.55502460836903911</v>
      </c>
      <c r="M432" s="10">
        <f t="shared" si="228"/>
        <v>7.3388393028587631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15.59966172732865</v>
      </c>
      <c r="Q432" s="42">
        <f t="shared" si="230"/>
        <v>0.50630146641813967</v>
      </c>
      <c r="R432" s="4">
        <f t="shared" si="231"/>
        <v>350563.58240432478</v>
      </c>
      <c r="S432">
        <f t="shared" si="212"/>
        <v>3.5056358240432477E-4</v>
      </c>
      <c r="T432" s="41">
        <f t="shared" si="213"/>
        <v>4.742869528643164E-4</v>
      </c>
      <c r="U432" s="42">
        <f t="shared" si="232"/>
        <v>0.62248173073206325</v>
      </c>
      <c r="V432" s="42">
        <f t="shared" si="233"/>
        <v>1.2320289564939499</v>
      </c>
      <c r="W432" s="42">
        <f t="shared" si="234"/>
        <v>1.2146075546803556</v>
      </c>
      <c r="X432" s="42">
        <f t="shared" si="235"/>
        <v>1.7421401813594306E-2</v>
      </c>
      <c r="Y432" s="42">
        <f t="shared" si="209"/>
        <v>1.096594090811814E-2</v>
      </c>
      <c r="Z432" s="10">
        <f t="shared" si="236"/>
        <v>23.120899366707366</v>
      </c>
      <c r="AA432">
        <f t="shared" si="214"/>
        <v>7339939.8802140774</v>
      </c>
      <c r="AB432" s="10">
        <f t="shared" si="215"/>
        <v>7.3399398802140778</v>
      </c>
      <c r="AC432" s="10">
        <f t="shared" si="216"/>
        <v>7.2389398802140779</v>
      </c>
      <c r="AD432" s="3">
        <f t="shared" si="217"/>
        <v>1049.8825061949351</v>
      </c>
      <c r="AI432" s="94">
        <f t="shared" si="218"/>
        <v>1.2146075546803556</v>
      </c>
    </row>
    <row r="433" spans="2:35">
      <c r="B433" s="39">
        <f t="shared" si="219"/>
        <v>405</v>
      </c>
      <c r="C433" s="42">
        <f t="shared" si="220"/>
        <v>7.6241007194236756</v>
      </c>
      <c r="D433" s="10">
        <f t="shared" si="221"/>
        <v>8.0758992805762535</v>
      </c>
      <c r="E433" s="40">
        <f t="shared" si="222"/>
        <v>31.448201438847494</v>
      </c>
      <c r="F433" s="40">
        <f t="shared" si="223"/>
        <v>47.6</v>
      </c>
      <c r="G433" s="3">
        <f t="shared" si="224"/>
        <v>348.75899280575965</v>
      </c>
      <c r="H433" s="3">
        <f t="shared" si="225"/>
        <v>147.82900988183601</v>
      </c>
      <c r="I433">
        <f t="shared" si="210"/>
        <v>1.4782900988183603E-4</v>
      </c>
      <c r="J433" s="4">
        <f t="shared" si="226"/>
        <v>806.78406352199477</v>
      </c>
      <c r="K433" s="40">
        <f t="shared" si="227"/>
        <v>5.457548989652846</v>
      </c>
      <c r="L433" s="40">
        <f t="shared" si="211"/>
        <v>0.54245101034715404</v>
      </c>
      <c r="M433" s="10">
        <f t="shared" si="228"/>
        <v>7.3399398802140778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15.600407964508967</v>
      </c>
      <c r="Q433" s="42">
        <f t="shared" si="230"/>
        <v>0.50750816178731117</v>
      </c>
      <c r="R433" s="4">
        <f t="shared" si="231"/>
        <v>349726.2078453743</v>
      </c>
      <c r="S433">
        <f t="shared" si="212"/>
        <v>3.4972620784537429E-4</v>
      </c>
      <c r="T433" s="41">
        <f t="shared" si="213"/>
        <v>4.7512432742326688E-4</v>
      </c>
      <c r="U433" s="42">
        <f t="shared" si="232"/>
        <v>0.62099483822271728</v>
      </c>
      <c r="V433" s="42">
        <f t="shared" si="233"/>
        <v>1.2322020514314587</v>
      </c>
      <c r="W433" s="42">
        <f t="shared" si="234"/>
        <v>1.2147922464805379</v>
      </c>
      <c r="X433" s="42">
        <f t="shared" si="235"/>
        <v>1.7409804950920815E-2</v>
      </c>
      <c r="Y433" s="42">
        <f t="shared" si="209"/>
        <v>1.0986949239130595E-2</v>
      </c>
      <c r="Z433" s="10">
        <f t="shared" si="236"/>
        <v>23.124366834078813</v>
      </c>
      <c r="AA433">
        <f t="shared" si="214"/>
        <v>7341025.5121975215</v>
      </c>
      <c r="AB433" s="10">
        <f t="shared" si="215"/>
        <v>7.3410255121975219</v>
      </c>
      <c r="AC433" s="10">
        <f t="shared" si="216"/>
        <v>7.2400255121975219</v>
      </c>
      <c r="AD433" s="3">
        <f t="shared" si="217"/>
        <v>1050.039958259249</v>
      </c>
      <c r="AI433" s="94">
        <f t="shared" si="218"/>
        <v>1.2147922464805379</v>
      </c>
    </row>
    <row r="434" spans="2:35">
      <c r="B434" s="39">
        <f t="shared" si="219"/>
        <v>406</v>
      </c>
      <c r="C434" s="42">
        <f t="shared" si="220"/>
        <v>7.6429256594716355</v>
      </c>
      <c r="D434" s="10">
        <f t="shared" si="221"/>
        <v>8.0570743405282936</v>
      </c>
      <c r="E434" s="40">
        <f t="shared" si="222"/>
        <v>31.485851318943414</v>
      </c>
      <c r="F434" s="40">
        <f t="shared" si="223"/>
        <v>47.6</v>
      </c>
      <c r="G434" s="3">
        <f t="shared" si="224"/>
        <v>348.57074340528004</v>
      </c>
      <c r="H434" s="3">
        <f t="shared" si="225"/>
        <v>147.82900988183601</v>
      </c>
      <c r="I434">
        <f t="shared" si="210"/>
        <v>1.4782900988183603E-4</v>
      </c>
      <c r="J434" s="4">
        <f t="shared" si="226"/>
        <v>808.64503269317629</v>
      </c>
      <c r="K434" s="40">
        <f t="shared" si="227"/>
        <v>5.4701376498398355</v>
      </c>
      <c r="L434" s="40">
        <f t="shared" si="211"/>
        <v>0.52986235016016447</v>
      </c>
      <c r="M434" s="10">
        <f t="shared" si="228"/>
        <v>7.3410255121975219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15.601143993455466</v>
      </c>
      <c r="Q434" s="42">
        <f t="shared" si="230"/>
        <v>0.50871480022714977</v>
      </c>
      <c r="R434" s="4">
        <f t="shared" si="231"/>
        <v>348888.75696444826</v>
      </c>
      <c r="S434">
        <f t="shared" si="212"/>
        <v>3.4888875696444826E-4</v>
      </c>
      <c r="T434" s="41">
        <f t="shared" si="213"/>
        <v>4.7596177830419291E-4</v>
      </c>
      <c r="U434" s="42">
        <f t="shared" si="232"/>
        <v>0.61950781019149215</v>
      </c>
      <c r="V434" s="42">
        <f t="shared" si="233"/>
        <v>1.2323725004352171</v>
      </c>
      <c r="W434" s="42">
        <f t="shared" si="234"/>
        <v>1.2149744302447136</v>
      </c>
      <c r="X434" s="42">
        <f t="shared" si="235"/>
        <v>1.7398070190503434E-2</v>
      </c>
      <c r="Y434" s="42">
        <f t="shared" si="209"/>
        <v>1.1007942419401466E-2</v>
      </c>
      <c r="Z434" s="10">
        <f t="shared" si="236"/>
        <v>23.127786560134577</v>
      </c>
      <c r="AA434">
        <f t="shared" si="214"/>
        <v>7342096.1968163094</v>
      </c>
      <c r="AB434" s="10">
        <f t="shared" si="215"/>
        <v>7.3420961968163097</v>
      </c>
      <c r="AC434" s="10">
        <f t="shared" si="216"/>
        <v>7.2410961968163097</v>
      </c>
      <c r="AD434" s="3">
        <f t="shared" si="217"/>
        <v>1050.1952424679203</v>
      </c>
      <c r="AI434" s="94">
        <f t="shared" si="218"/>
        <v>1.2149744302447136</v>
      </c>
    </row>
    <row r="435" spans="2:35">
      <c r="B435" s="39">
        <f t="shared" si="219"/>
        <v>407</v>
      </c>
      <c r="C435" s="42">
        <f t="shared" si="220"/>
        <v>7.6617505995195954</v>
      </c>
      <c r="D435" s="10">
        <f t="shared" si="221"/>
        <v>8.0382494004803338</v>
      </c>
      <c r="E435" s="40">
        <f t="shared" si="222"/>
        <v>31.523501199039334</v>
      </c>
      <c r="F435" s="40">
        <f t="shared" si="223"/>
        <v>47.6</v>
      </c>
      <c r="G435" s="3">
        <f t="shared" si="224"/>
        <v>348.38249400480044</v>
      </c>
      <c r="H435" s="3">
        <f t="shared" si="225"/>
        <v>147.82900988183601</v>
      </c>
      <c r="I435">
        <f t="shared" si="210"/>
        <v>1.4782900988183603E-4</v>
      </c>
      <c r="J435" s="4">
        <f t="shared" si="226"/>
        <v>810.50822848931125</v>
      </c>
      <c r="K435" s="40">
        <f t="shared" si="227"/>
        <v>5.4827413721919251</v>
      </c>
      <c r="L435" s="40">
        <f t="shared" si="211"/>
        <v>0.51725862780807486</v>
      </c>
      <c r="M435" s="10">
        <f t="shared" si="228"/>
        <v>7.3420961968163097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15.601869815897297</v>
      </c>
      <c r="Q435" s="42">
        <f t="shared" si="230"/>
        <v>0.50992138253235386</v>
      </c>
      <c r="R435" s="4">
        <f t="shared" si="231"/>
        <v>348051.23101902934</v>
      </c>
      <c r="S435">
        <f t="shared" si="212"/>
        <v>3.4805123101902931E-4</v>
      </c>
      <c r="T435" s="41">
        <f t="shared" si="213"/>
        <v>4.7679930424961186E-4</v>
      </c>
      <c r="U435" s="42">
        <f t="shared" si="232"/>
        <v>0.61802064887124963</v>
      </c>
      <c r="V435" s="42">
        <f t="shared" si="233"/>
        <v>1.2325403031589772</v>
      </c>
      <c r="W435" s="42">
        <f t="shared" si="234"/>
        <v>1.2151541056384665</v>
      </c>
      <c r="X435" s="42">
        <f t="shared" si="235"/>
        <v>1.7386197520510738E-2</v>
      </c>
      <c r="Y435" s="42">
        <f t="shared" si="209"/>
        <v>1.1028920297684498E-2</v>
      </c>
      <c r="Z435" s="10">
        <f t="shared" si="236"/>
        <v>23.131158538584373</v>
      </c>
      <c r="AA435">
        <f t="shared" si="214"/>
        <v>7343151.9321010094</v>
      </c>
      <c r="AB435" s="10">
        <f t="shared" si="215"/>
        <v>7.3431519321010095</v>
      </c>
      <c r="AC435" s="10">
        <f t="shared" si="216"/>
        <v>7.2421519321010095</v>
      </c>
      <c r="AD435" s="3">
        <f t="shared" si="217"/>
        <v>1050.3483585353167</v>
      </c>
      <c r="AI435" s="94">
        <f t="shared" si="218"/>
        <v>1.2151541056384665</v>
      </c>
    </row>
    <row r="436" spans="2:35">
      <c r="B436" s="39">
        <f t="shared" si="219"/>
        <v>408</v>
      </c>
      <c r="C436" s="42">
        <f t="shared" si="220"/>
        <v>7.6805755395675552</v>
      </c>
      <c r="D436" s="10">
        <f t="shared" si="221"/>
        <v>8.0194244604323739</v>
      </c>
      <c r="E436" s="40">
        <f t="shared" si="222"/>
        <v>31.561151079135254</v>
      </c>
      <c r="F436" s="40">
        <f t="shared" si="223"/>
        <v>47.6</v>
      </c>
      <c r="G436" s="3">
        <f t="shared" si="224"/>
        <v>348.19424460432083</v>
      </c>
      <c r="H436" s="3">
        <f t="shared" si="225"/>
        <v>147.82900988183601</v>
      </c>
      <c r="I436">
        <f t="shared" si="210"/>
        <v>1.4782900988183603E-4</v>
      </c>
      <c r="J436" s="4">
        <f t="shared" si="226"/>
        <v>812.37365091040022</v>
      </c>
      <c r="K436" s="40">
        <f t="shared" si="227"/>
        <v>5.4953601567091184</v>
      </c>
      <c r="L436" s="40">
        <f t="shared" si="211"/>
        <v>0.50463984329088163</v>
      </c>
      <c r="M436" s="10">
        <f t="shared" si="228"/>
        <v>7.3431519321010095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15.602585433536341</v>
      </c>
      <c r="Q436" s="42">
        <f t="shared" si="230"/>
        <v>0.51112790949726938</v>
      </c>
      <c r="R436" s="4">
        <f t="shared" si="231"/>
        <v>347213.6312665997</v>
      </c>
      <c r="S436">
        <f t="shared" si="212"/>
        <v>3.4721363126659967E-4</v>
      </c>
      <c r="T436" s="41">
        <f t="shared" si="213"/>
        <v>4.776369040020415E-4</v>
      </c>
      <c r="U436" s="42">
        <f t="shared" si="232"/>
        <v>0.61653335649485053</v>
      </c>
      <c r="V436" s="42">
        <f t="shared" si="233"/>
        <v>1.2327054592627726</v>
      </c>
      <c r="W436" s="42">
        <f t="shared" si="234"/>
        <v>1.2153312723312986</v>
      </c>
      <c r="X436" s="42">
        <f t="shared" si="235"/>
        <v>1.7374186931474078E-2</v>
      </c>
      <c r="Y436" s="42">
        <f t="shared" si="209"/>
        <v>1.1049882722710805E-2</v>
      </c>
      <c r="Z436" s="10">
        <f t="shared" si="236"/>
        <v>23.134482763215416</v>
      </c>
      <c r="AA436">
        <f t="shared" si="214"/>
        <v>7344192.7161064595</v>
      </c>
      <c r="AB436" s="10">
        <f t="shared" si="215"/>
        <v>7.3441927161064591</v>
      </c>
      <c r="AC436" s="10">
        <f t="shared" si="216"/>
        <v>7.2431927161064591</v>
      </c>
      <c r="AD436" s="3">
        <f t="shared" si="217"/>
        <v>1050.499306179327</v>
      </c>
      <c r="AI436" s="94">
        <f t="shared" si="218"/>
        <v>1.2153312723312986</v>
      </c>
    </row>
    <row r="437" spans="2:35">
      <c r="B437" s="39">
        <f t="shared" si="219"/>
        <v>409</v>
      </c>
      <c r="C437" s="42">
        <f t="shared" si="220"/>
        <v>7.6994004796155151</v>
      </c>
      <c r="D437" s="10">
        <f t="shared" si="221"/>
        <v>8.000599520384414</v>
      </c>
      <c r="E437" s="40">
        <f t="shared" si="222"/>
        <v>31.598800959231173</v>
      </c>
      <c r="F437" s="40">
        <f t="shared" si="223"/>
        <v>47.6</v>
      </c>
      <c r="G437" s="3">
        <f t="shared" si="224"/>
        <v>348.00599520384122</v>
      </c>
      <c r="H437" s="3">
        <f t="shared" si="225"/>
        <v>147.82900988183601</v>
      </c>
      <c r="I437">
        <f t="shared" si="210"/>
        <v>1.4782900988183603E-4</v>
      </c>
      <c r="J437" s="4">
        <f t="shared" si="226"/>
        <v>814.24129995644319</v>
      </c>
      <c r="K437" s="40">
        <f t="shared" si="227"/>
        <v>5.5079940033914161</v>
      </c>
      <c r="L437" s="40">
        <f t="shared" si="211"/>
        <v>0.49200599660858391</v>
      </c>
      <c r="M437" s="10">
        <f t="shared" si="228"/>
        <v>7.3441927161064591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15.603290848047813</v>
      </c>
      <c r="Q437" s="42">
        <f t="shared" si="230"/>
        <v>0.51233438191589475</v>
      </c>
      <c r="R437" s="4">
        <f t="shared" si="231"/>
        <v>346375.95896464179</v>
      </c>
      <c r="S437">
        <f t="shared" si="212"/>
        <v>3.463759589646418E-4</v>
      </c>
      <c r="T437" s="41">
        <f t="shared" si="213"/>
        <v>4.7847457630399937E-4</v>
      </c>
      <c r="U437" s="42">
        <f t="shared" si="232"/>
        <v>0.61504593529515583</v>
      </c>
      <c r="V437" s="42">
        <f t="shared" si="233"/>
        <v>1.2328679684111059</v>
      </c>
      <c r="W437" s="42">
        <f t="shared" si="234"/>
        <v>1.2155059299967859</v>
      </c>
      <c r="X437" s="42">
        <f t="shared" si="235"/>
        <v>1.7362038414320047E-2</v>
      </c>
      <c r="Y437" s="42">
        <f t="shared" si="209"/>
        <v>1.1070829543188797E-2</v>
      </c>
      <c r="Z437" s="10">
        <f t="shared" si="236"/>
        <v>23.137759227890371</v>
      </c>
      <c r="AA437">
        <f t="shared" si="214"/>
        <v>7345218.546911112</v>
      </c>
      <c r="AB437" s="10">
        <f t="shared" si="215"/>
        <v>7.345218546911112</v>
      </c>
      <c r="AC437" s="10">
        <f t="shared" si="216"/>
        <v>7.244218546911112</v>
      </c>
      <c r="AD437" s="3">
        <f t="shared" si="217"/>
        <v>1050.6480851212634</v>
      </c>
      <c r="AI437" s="94">
        <f t="shared" si="218"/>
        <v>1.2155059299967859</v>
      </c>
    </row>
    <row r="438" spans="2:35">
      <c r="B438" s="39">
        <f t="shared" si="219"/>
        <v>410</v>
      </c>
      <c r="C438" s="42">
        <f t="shared" si="220"/>
        <v>7.718225419663475</v>
      </c>
      <c r="D438" s="10">
        <f t="shared" si="221"/>
        <v>7.9817745803364542</v>
      </c>
      <c r="E438" s="40">
        <f t="shared" si="222"/>
        <v>31.636450839327093</v>
      </c>
      <c r="F438" s="40">
        <f t="shared" si="223"/>
        <v>47.6</v>
      </c>
      <c r="G438" s="3">
        <f t="shared" si="224"/>
        <v>347.81774580336162</v>
      </c>
      <c r="H438" s="3">
        <f t="shared" si="225"/>
        <v>147.82900988183601</v>
      </c>
      <c r="I438">
        <f t="shared" si="210"/>
        <v>1.4782900988183603E-4</v>
      </c>
      <c r="J438" s="4">
        <f t="shared" si="226"/>
        <v>816.11117562743971</v>
      </c>
      <c r="K438" s="40">
        <f t="shared" si="227"/>
        <v>5.5206429122388148</v>
      </c>
      <c r="L438" s="40">
        <f t="shared" si="211"/>
        <v>0.47935708776118524</v>
      </c>
      <c r="M438" s="10">
        <f t="shared" si="228"/>
        <v>7.345218546911112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15.603986061079876</v>
      </c>
      <c r="Q438" s="42">
        <f t="shared" si="230"/>
        <v>0.51354080058188634</v>
      </c>
      <c r="R438" s="4">
        <f t="shared" si="231"/>
        <v>345538.2153706383</v>
      </c>
      <c r="S438">
        <f t="shared" si="212"/>
        <v>3.4553821537063831E-4</v>
      </c>
      <c r="T438" s="41">
        <f t="shared" si="213"/>
        <v>4.7931231989800286E-4</v>
      </c>
      <c r="U438" s="42">
        <f t="shared" si="232"/>
        <v>0.61355838750502756</v>
      </c>
      <c r="V438" s="42">
        <f t="shared" si="233"/>
        <v>1.2330278302728561</v>
      </c>
      <c r="W438" s="42">
        <f t="shared" si="234"/>
        <v>1.2156780783124668</v>
      </c>
      <c r="X438" s="42">
        <f t="shared" si="235"/>
        <v>1.7349751960389348E-2</v>
      </c>
      <c r="Y438" s="42">
        <f t="shared" si="209"/>
        <v>1.1091760607804134E-2</v>
      </c>
      <c r="Z438" s="10">
        <f t="shared" si="236"/>
        <v>23.140987926545368</v>
      </c>
      <c r="AA438">
        <f t="shared" si="214"/>
        <v>7346229.4226164268</v>
      </c>
      <c r="AB438" s="10">
        <f t="shared" si="215"/>
        <v>7.3462294226164264</v>
      </c>
      <c r="AC438" s="10">
        <f t="shared" si="216"/>
        <v>7.2452294226164264</v>
      </c>
      <c r="AD438" s="3">
        <f t="shared" si="217"/>
        <v>1050.7946950857761</v>
      </c>
      <c r="AI438" s="94">
        <f t="shared" si="218"/>
        <v>1.2156780783124668</v>
      </c>
    </row>
    <row r="439" spans="2:35">
      <c r="B439" s="39">
        <f t="shared" si="219"/>
        <v>411</v>
      </c>
      <c r="C439" s="42">
        <f t="shared" si="220"/>
        <v>7.7370503597114348</v>
      </c>
      <c r="D439" s="10">
        <f t="shared" si="221"/>
        <v>7.9629496402884943</v>
      </c>
      <c r="E439" s="40">
        <f t="shared" si="222"/>
        <v>31.674100719423013</v>
      </c>
      <c r="F439" s="40">
        <f t="shared" si="223"/>
        <v>47.6</v>
      </c>
      <c r="G439" s="3">
        <f t="shared" si="224"/>
        <v>347.62949640288201</v>
      </c>
      <c r="H439" s="3">
        <f t="shared" si="225"/>
        <v>147.82900988183601</v>
      </c>
      <c r="I439">
        <f t="shared" si="210"/>
        <v>1.4782900988183603E-4</v>
      </c>
      <c r="J439" s="4">
        <f t="shared" si="226"/>
        <v>817.98327792339012</v>
      </c>
      <c r="K439" s="40">
        <f t="shared" si="227"/>
        <v>5.5333068832513161</v>
      </c>
      <c r="L439" s="40">
        <f t="shared" si="211"/>
        <v>0.46669311674868386</v>
      </c>
      <c r="M439" s="10">
        <f t="shared" si="228"/>
        <v>7.3462294226164264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15.604671074253242</v>
      </c>
      <c r="Q439" s="42">
        <f t="shared" si="230"/>
        <v>0.51474716628856376</v>
      </c>
      <c r="R439" s="4">
        <f t="shared" si="231"/>
        <v>344700.40174207144</v>
      </c>
      <c r="S439">
        <f t="shared" si="212"/>
        <v>3.4470040174207144E-4</v>
      </c>
      <c r="T439" s="41">
        <f t="shared" si="213"/>
        <v>4.8015013352656973E-4</v>
      </c>
      <c r="U439" s="42">
        <f t="shared" si="232"/>
        <v>0.6120707153573266</v>
      </c>
      <c r="V439" s="42">
        <f t="shared" si="233"/>
        <v>1.2331850445237762</v>
      </c>
      <c r="W439" s="42">
        <f t="shared" si="234"/>
        <v>1.2158477169597399</v>
      </c>
      <c r="X439" s="42">
        <f t="shared" si="235"/>
        <v>1.7337327564036276E-2</v>
      </c>
      <c r="Y439" s="42">
        <f t="shared" si="209"/>
        <v>1.1112675765222822E-2</v>
      </c>
      <c r="Z439" s="10">
        <f t="shared" si="236"/>
        <v>23.144168853194515</v>
      </c>
      <c r="AA439">
        <f t="shared" si="214"/>
        <v>7347225.3413482774</v>
      </c>
      <c r="AB439" s="10">
        <f t="shared" si="215"/>
        <v>7.3472253413482775</v>
      </c>
      <c r="AC439" s="10">
        <f t="shared" si="216"/>
        <v>7.2462253413482776</v>
      </c>
      <c r="AD439" s="3">
        <f t="shared" si="217"/>
        <v>1050.9391358010555</v>
      </c>
      <c r="AI439" s="94">
        <f t="shared" si="218"/>
        <v>1.2158477169597399</v>
      </c>
    </row>
    <row r="440" spans="2:35">
      <c r="B440" s="39">
        <f t="shared" si="219"/>
        <v>412</v>
      </c>
      <c r="C440" s="42">
        <f t="shared" si="220"/>
        <v>7.7558752997593947</v>
      </c>
      <c r="D440" s="10">
        <f t="shared" si="221"/>
        <v>7.9441247002405344</v>
      </c>
      <c r="E440" s="40">
        <f t="shared" si="222"/>
        <v>31.711750599518933</v>
      </c>
      <c r="F440" s="40">
        <f t="shared" si="223"/>
        <v>47.6</v>
      </c>
      <c r="G440" s="3">
        <f t="shared" si="224"/>
        <v>347.44124700240241</v>
      </c>
      <c r="H440" s="3">
        <f t="shared" si="225"/>
        <v>147.82900988183601</v>
      </c>
      <c r="I440">
        <f t="shared" si="210"/>
        <v>1.4782900988183603E-4</v>
      </c>
      <c r="J440" s="4">
        <f t="shared" si="226"/>
        <v>819.85760684429408</v>
      </c>
      <c r="K440" s="40">
        <f t="shared" si="227"/>
        <v>5.5459859164289194</v>
      </c>
      <c r="L440" s="40">
        <f t="shared" si="211"/>
        <v>0.45401408357108064</v>
      </c>
      <c r="M440" s="10">
        <f t="shared" si="228"/>
        <v>7.3472253413482775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15.605345889162145</v>
      </c>
      <c r="Q440" s="42">
        <f t="shared" si="230"/>
        <v>0.51595347982891493</v>
      </c>
      <c r="R440" s="4">
        <f t="shared" si="231"/>
        <v>343862.51933642378</v>
      </c>
      <c r="S440">
        <f t="shared" si="212"/>
        <v>3.4386251933642375E-4</v>
      </c>
      <c r="T440" s="41">
        <f t="shared" si="213"/>
        <v>4.8098801593221742E-4</v>
      </c>
      <c r="U440" s="42">
        <f t="shared" si="232"/>
        <v>0.61058292108491419</v>
      </c>
      <c r="V440" s="42">
        <f t="shared" si="233"/>
        <v>1.233339610843881</v>
      </c>
      <c r="W440" s="42">
        <f t="shared" si="234"/>
        <v>1.216014845624102</v>
      </c>
      <c r="X440" s="42">
        <f t="shared" si="235"/>
        <v>1.7324765219778993E-2</v>
      </c>
      <c r="Y440" s="42">
        <f t="shared" si="209"/>
        <v>1.1133574864090846E-2</v>
      </c>
      <c r="Z440" s="10">
        <f t="shared" si="236"/>
        <v>23.147302001927279</v>
      </c>
      <c r="AA440">
        <f t="shared" si="214"/>
        <v>7348206.3012561304</v>
      </c>
      <c r="AB440" s="10">
        <f t="shared" si="215"/>
        <v>7.3482063012561305</v>
      </c>
      <c r="AC440" s="10">
        <f t="shared" si="216"/>
        <v>7.2472063012561305</v>
      </c>
      <c r="AD440" s="3">
        <f t="shared" si="217"/>
        <v>1051.0814069987136</v>
      </c>
      <c r="AI440" s="94">
        <f t="shared" si="218"/>
        <v>1.216014845624102</v>
      </c>
    </row>
    <row r="441" spans="2:35">
      <c r="B441" s="39">
        <f t="shared" si="219"/>
        <v>413</v>
      </c>
      <c r="C441" s="42">
        <f t="shared" si="220"/>
        <v>7.7747002398073546</v>
      </c>
      <c r="D441" s="10">
        <f t="shared" si="221"/>
        <v>7.9252997601925745</v>
      </c>
      <c r="E441" s="40">
        <f t="shared" si="222"/>
        <v>31.749400479614852</v>
      </c>
      <c r="F441" s="40">
        <f t="shared" si="223"/>
        <v>47.6</v>
      </c>
      <c r="G441" s="3">
        <f t="shared" si="224"/>
        <v>347.2529976019228</v>
      </c>
      <c r="H441" s="3">
        <f t="shared" si="225"/>
        <v>147.82900988183601</v>
      </c>
      <c r="I441">
        <f t="shared" si="210"/>
        <v>1.4782900988183603E-4</v>
      </c>
      <c r="J441" s="4">
        <f t="shared" si="226"/>
        <v>821.73416239015205</v>
      </c>
      <c r="K441" s="40">
        <f t="shared" si="227"/>
        <v>5.5586800117716262</v>
      </c>
      <c r="L441" s="40">
        <f t="shared" si="211"/>
        <v>0.44131998822837382</v>
      </c>
      <c r="M441" s="10">
        <f t="shared" si="228"/>
        <v>7.3482063012561305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15.606010507373815</v>
      </c>
      <c r="Q441" s="42">
        <f t="shared" si="230"/>
        <v>0.51715974199560155</v>
      </c>
      <c r="R441" s="4">
        <f t="shared" si="231"/>
        <v>343024.56941117771</v>
      </c>
      <c r="S441">
        <f t="shared" si="212"/>
        <v>3.430245694111777E-4</v>
      </c>
      <c r="T441" s="41">
        <f t="shared" si="213"/>
        <v>4.8182596585746347E-4</v>
      </c>
      <c r="U441" s="42">
        <f t="shared" si="232"/>
        <v>0.60909500692065177</v>
      </c>
      <c r="V441" s="42">
        <f t="shared" si="233"/>
        <v>1.2334915289181614</v>
      </c>
      <c r="W441" s="42">
        <f t="shared" si="234"/>
        <v>1.2161794639950079</v>
      </c>
      <c r="X441" s="42">
        <f t="shared" si="235"/>
        <v>1.7312064923153514E-2</v>
      </c>
      <c r="Y441" s="42">
        <f t="shared" si="209"/>
        <v>1.1154457753034868E-2</v>
      </c>
      <c r="Z441" s="10">
        <f t="shared" si="236"/>
        <v>23.150387366908003</v>
      </c>
      <c r="AA441">
        <f t="shared" si="214"/>
        <v>7349172.3005128969</v>
      </c>
      <c r="AB441" s="10">
        <f t="shared" si="215"/>
        <v>7.3491723005128966</v>
      </c>
      <c r="AC441" s="10">
        <f t="shared" si="216"/>
        <v>7.2481723005128966</v>
      </c>
      <c r="AD441" s="3">
        <f t="shared" si="217"/>
        <v>1051.2215084137631</v>
      </c>
      <c r="AI441" s="94">
        <f t="shared" si="218"/>
        <v>1.2161794639950079</v>
      </c>
    </row>
    <row r="442" spans="2:35">
      <c r="B442" s="39">
        <f t="shared" si="219"/>
        <v>414</v>
      </c>
      <c r="C442" s="42">
        <f t="shared" si="220"/>
        <v>7.7935251798553145</v>
      </c>
      <c r="D442" s="10">
        <f t="shared" si="221"/>
        <v>7.9064748201446147</v>
      </c>
      <c r="E442" s="40">
        <f t="shared" si="222"/>
        <v>31.787050359710772</v>
      </c>
      <c r="F442" s="40">
        <f t="shared" si="223"/>
        <v>47.6</v>
      </c>
      <c r="G442" s="3">
        <f t="shared" si="224"/>
        <v>347.06474820144319</v>
      </c>
      <c r="H442" s="3">
        <f t="shared" si="225"/>
        <v>147.82900988183601</v>
      </c>
      <c r="I442">
        <f t="shared" si="210"/>
        <v>1.4782900988183603E-4</v>
      </c>
      <c r="J442" s="4">
        <f t="shared" si="226"/>
        <v>823.61294456096391</v>
      </c>
      <c r="K442" s="40">
        <f t="shared" si="227"/>
        <v>5.5713891692794357</v>
      </c>
      <c r="L442" s="40">
        <f t="shared" si="211"/>
        <v>0.42861083072056427</v>
      </c>
      <c r="M442" s="10">
        <f t="shared" si="228"/>
        <v>7.3491723005128966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15.606664930428407</v>
      </c>
      <c r="Q442" s="42">
        <f t="shared" si="230"/>
        <v>0.51836595358096449</v>
      </c>
      <c r="R442" s="4">
        <f t="shared" si="231"/>
        <v>342186.55322381557</v>
      </c>
      <c r="S442">
        <f t="shared" si="212"/>
        <v>3.4218655322381557E-4</v>
      </c>
      <c r="T442" s="41">
        <f t="shared" si="213"/>
        <v>4.826639820448256E-4</v>
      </c>
      <c r="U442" s="42">
        <f t="shared" si="232"/>
        <v>0.60760697509740036</v>
      </c>
      <c r="V442" s="42">
        <f t="shared" si="233"/>
        <v>1.2336407984372642</v>
      </c>
      <c r="W442" s="42">
        <f t="shared" si="234"/>
        <v>1.2163415717658479</v>
      </c>
      <c r="X442" s="42">
        <f t="shared" si="235"/>
        <v>1.7299226671416257E-2</v>
      </c>
      <c r="Y442" s="42">
        <f t="shared" si="209"/>
        <v>1.117532428066375E-2</v>
      </c>
      <c r="Z442" s="10">
        <f t="shared" si="236"/>
        <v>23.153424942377168</v>
      </c>
      <c r="AA442">
        <f t="shared" si="214"/>
        <v>7350123.337315321</v>
      </c>
      <c r="AB442" s="10">
        <f t="shared" si="215"/>
        <v>7.3501233373153205</v>
      </c>
      <c r="AC442" s="10">
        <f t="shared" si="216"/>
        <v>7.2491233373153205</v>
      </c>
      <c r="AD442" s="3">
        <f t="shared" si="217"/>
        <v>1051.359439784673</v>
      </c>
      <c r="AI442" s="94">
        <f t="shared" si="218"/>
        <v>1.2163415717658479</v>
      </c>
    </row>
    <row r="443" spans="2:35">
      <c r="B443" s="39">
        <f t="shared" si="219"/>
        <v>415</v>
      </c>
      <c r="C443" s="42">
        <f t="shared" si="220"/>
        <v>7.8123501199032743</v>
      </c>
      <c r="D443" s="10">
        <f t="shared" si="221"/>
        <v>7.8876498800966548</v>
      </c>
      <c r="E443" s="40">
        <f t="shared" si="222"/>
        <v>31.824700239806692</v>
      </c>
      <c r="F443" s="40">
        <f t="shared" si="223"/>
        <v>47.6</v>
      </c>
      <c r="G443" s="3">
        <f t="shared" si="224"/>
        <v>346.87649880096359</v>
      </c>
      <c r="H443" s="3">
        <f t="shared" si="225"/>
        <v>147.82900988183601</v>
      </c>
      <c r="I443">
        <f t="shared" si="210"/>
        <v>1.4782900988183603E-4</v>
      </c>
      <c r="J443" s="4">
        <f t="shared" si="226"/>
        <v>825.49395335672932</v>
      </c>
      <c r="K443" s="40">
        <f t="shared" si="227"/>
        <v>5.5841133889523471</v>
      </c>
      <c r="L443" s="40">
        <f t="shared" si="211"/>
        <v>0.4158866110476529</v>
      </c>
      <c r="M443" s="10">
        <f t="shared" si="228"/>
        <v>7.3501233373153205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15.60730915983927</v>
      </c>
      <c r="Q443" s="42">
        <f t="shared" si="230"/>
        <v>0.51957211537702863</v>
      </c>
      <c r="R443" s="4">
        <f t="shared" si="231"/>
        <v>341348.47203181998</v>
      </c>
      <c r="S443">
        <f t="shared" si="212"/>
        <v>3.4134847203181999E-4</v>
      </c>
      <c r="T443" s="41">
        <f t="shared" si="213"/>
        <v>4.8350206323682118E-4</v>
      </c>
      <c r="U443" s="42">
        <f t="shared" si="232"/>
        <v>0.60611882784802151</v>
      </c>
      <c r="V443" s="42">
        <f t="shared" si="233"/>
        <v>1.2337874190965572</v>
      </c>
      <c r="W443" s="42">
        <f t="shared" si="234"/>
        <v>1.216501168634011</v>
      </c>
      <c r="X443" s="42">
        <f t="shared" si="235"/>
        <v>1.7286250462546171E-2</v>
      </c>
      <c r="Y443" s="42">
        <f t="shared" si="209"/>
        <v>1.1196174295568869E-2</v>
      </c>
      <c r="Z443" s="10">
        <f t="shared" si="236"/>
        <v>23.15641472265019</v>
      </c>
      <c r="AA443">
        <f t="shared" si="214"/>
        <v>7351059.4098836156</v>
      </c>
      <c r="AB443" s="10">
        <f t="shared" si="215"/>
        <v>7.3510594098836153</v>
      </c>
      <c r="AC443" s="10">
        <f t="shared" si="216"/>
        <v>7.2500594098836153</v>
      </c>
      <c r="AD443" s="3">
        <f t="shared" si="217"/>
        <v>1051.4952008533162</v>
      </c>
      <c r="AI443" s="94">
        <f t="shared" si="218"/>
        <v>1.216501168634011</v>
      </c>
    </row>
    <row r="444" spans="2:35">
      <c r="B444" s="39">
        <f t="shared" si="219"/>
        <v>416</v>
      </c>
      <c r="C444" s="42">
        <f t="shared" si="220"/>
        <v>7.8311750599512342</v>
      </c>
      <c r="D444" s="10">
        <f t="shared" si="221"/>
        <v>7.8688249400486949</v>
      </c>
      <c r="E444" s="40">
        <f t="shared" si="222"/>
        <v>31.862350119902612</v>
      </c>
      <c r="F444" s="40">
        <f t="shared" si="223"/>
        <v>47.6</v>
      </c>
      <c r="G444" s="3">
        <f t="shared" si="224"/>
        <v>346.68824940048398</v>
      </c>
      <c r="H444" s="3">
        <f t="shared" si="225"/>
        <v>147.82900988183601</v>
      </c>
      <c r="I444">
        <f t="shared" si="210"/>
        <v>1.4782900988183603E-4</v>
      </c>
      <c r="J444" s="4">
        <f t="shared" si="226"/>
        <v>827.37718877744874</v>
      </c>
      <c r="K444" s="40">
        <f t="shared" si="227"/>
        <v>5.5968526707903621</v>
      </c>
      <c r="L444" s="40">
        <f t="shared" si="211"/>
        <v>0.40314732920963792</v>
      </c>
      <c r="M444" s="10">
        <f t="shared" si="228"/>
        <v>7.3510594098836153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15.607943197092743</v>
      </c>
      <c r="Q444" s="42">
        <f t="shared" si="230"/>
        <v>0.52077822817550845</v>
      </c>
      <c r="R444" s="4">
        <f t="shared" si="231"/>
        <v>340510.32709267322</v>
      </c>
      <c r="S444">
        <f t="shared" si="212"/>
        <v>3.4051032709267324E-4</v>
      </c>
      <c r="T444" s="41">
        <f t="shared" si="213"/>
        <v>4.8434020817596793E-4</v>
      </c>
      <c r="U444" s="42">
        <f t="shared" si="232"/>
        <v>0.60463056740537613</v>
      </c>
      <c r="V444" s="42">
        <f t="shared" si="233"/>
        <v>1.2339313905972829</v>
      </c>
      <c r="W444" s="42">
        <f t="shared" si="234"/>
        <v>1.2166582543008246</v>
      </c>
      <c r="X444" s="42">
        <f t="shared" si="235"/>
        <v>1.7273136296458214E-2</v>
      </c>
      <c r="Y444" s="42">
        <f t="shared" si="209"/>
        <v>1.1217007646325914E-2</v>
      </c>
      <c r="Z444" s="10">
        <f t="shared" si="236"/>
        <v>23.159356702119204</v>
      </c>
      <c r="AA444">
        <f t="shared" si="214"/>
        <v>7351980.5164620075</v>
      </c>
      <c r="AB444" s="10">
        <f t="shared" si="215"/>
        <v>7.3519805164620076</v>
      </c>
      <c r="AC444" s="10">
        <f t="shared" si="216"/>
        <v>7.2509805164620076</v>
      </c>
      <c r="AD444" s="3">
        <f t="shared" si="217"/>
        <v>1051.6287913650483</v>
      </c>
      <c r="AI444" s="94">
        <f t="shared" si="218"/>
        <v>1.2166582543008246</v>
      </c>
    </row>
    <row r="445" spans="2:35">
      <c r="B445" s="39">
        <f t="shared" si="219"/>
        <v>417</v>
      </c>
      <c r="C445" s="42">
        <f t="shared" si="220"/>
        <v>7.8499999999991941</v>
      </c>
      <c r="D445" s="10">
        <f t="shared" si="221"/>
        <v>7.8500000000007351</v>
      </c>
      <c r="E445" s="40">
        <f t="shared" si="222"/>
        <v>31.899999999998531</v>
      </c>
      <c r="F445" s="40">
        <f t="shared" si="223"/>
        <v>47.6</v>
      </c>
      <c r="G445" s="3">
        <f t="shared" si="224"/>
        <v>346.50000000000438</v>
      </c>
      <c r="H445" s="3">
        <f t="shared" si="225"/>
        <v>147.82900988183601</v>
      </c>
      <c r="I445">
        <f t="shared" si="210"/>
        <v>1.4782900988183603E-4</v>
      </c>
      <c r="J445" s="4">
        <f t="shared" si="226"/>
        <v>829.26265082312216</v>
      </c>
      <c r="K445" s="40">
        <f t="shared" si="227"/>
        <v>5.6096070147934816</v>
      </c>
      <c r="L445" s="40">
        <f t="shared" si="211"/>
        <v>0.39039298520651844</v>
      </c>
      <c r="M445" s="10">
        <f t="shared" si="228"/>
        <v>7.3519805164620076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15.608567043648536</v>
      </c>
      <c r="Q445" s="42">
        <f t="shared" si="230"/>
        <v>0.52198429276781322</v>
      </c>
      <c r="R445" s="4">
        <f t="shared" si="231"/>
        <v>339672.11966385774</v>
      </c>
      <c r="S445">
        <f t="shared" si="212"/>
        <v>3.3967211966385772E-4</v>
      </c>
      <c r="T445" s="41">
        <f t="shared" si="213"/>
        <v>4.8517841560478345E-4</v>
      </c>
      <c r="U445" s="42">
        <f t="shared" si="232"/>
        <v>0.60314219600232566</v>
      </c>
      <c r="V445" s="42">
        <f t="shared" si="233"/>
        <v>1.2340727126448672</v>
      </c>
      <c r="W445" s="42">
        <f t="shared" si="234"/>
        <v>1.2168128284716464</v>
      </c>
      <c r="X445" s="42">
        <f t="shared" si="235"/>
        <v>1.7259884173220774E-2</v>
      </c>
      <c r="Y445" s="42">
        <f t="shared" si="209"/>
        <v>1.1237824181494518E-2</v>
      </c>
      <c r="Z445" s="10">
        <f t="shared" si="236"/>
        <v>23.162250875250439</v>
      </c>
      <c r="AA445">
        <f t="shared" si="214"/>
        <v>7352886.655317924</v>
      </c>
      <c r="AB445" s="10">
        <f t="shared" si="215"/>
        <v>7.3528866553179242</v>
      </c>
      <c r="AC445" s="10">
        <f t="shared" si="216"/>
        <v>7.2518866553179242</v>
      </c>
      <c r="AD445" s="3">
        <f t="shared" si="217"/>
        <v>1051.7602110685893</v>
      </c>
      <c r="AI445" s="94">
        <f t="shared" si="218"/>
        <v>1.2168128284716464</v>
      </c>
    </row>
    <row r="446" spans="2:35">
      <c r="B446" s="39">
        <f t="shared" si="219"/>
        <v>418</v>
      </c>
      <c r="C446" s="42">
        <f t="shared" si="220"/>
        <v>7.8688249400471539</v>
      </c>
      <c r="D446" s="10">
        <f t="shared" si="221"/>
        <v>7.8311750599527752</v>
      </c>
      <c r="E446" s="40">
        <f t="shared" si="222"/>
        <v>31.937649880094451</v>
      </c>
      <c r="F446" s="40">
        <f t="shared" si="223"/>
        <v>47.6</v>
      </c>
      <c r="G446" s="3">
        <f t="shared" si="224"/>
        <v>346.31175059952477</v>
      </c>
      <c r="H446" s="3">
        <f t="shared" si="225"/>
        <v>147.82900988183601</v>
      </c>
      <c r="I446">
        <f t="shared" si="210"/>
        <v>1.4782900988183603E-4</v>
      </c>
      <c r="J446" s="4">
        <f t="shared" si="226"/>
        <v>831.15033949374902</v>
      </c>
      <c r="K446" s="40">
        <f t="shared" si="227"/>
        <v>5.6223764209617002</v>
      </c>
      <c r="L446" s="40">
        <f t="shared" si="211"/>
        <v>0.37762357903829979</v>
      </c>
      <c r="M446" s="10">
        <f t="shared" si="228"/>
        <v>7.3528866553179242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15.609180700939202</v>
      </c>
      <c r="Q446" s="42">
        <f t="shared" si="230"/>
        <v>0.52319030994505222</v>
      </c>
      <c r="R446" s="4">
        <f t="shared" si="231"/>
        <v>338833.85100285616</v>
      </c>
      <c r="S446">
        <f t="shared" si="212"/>
        <v>3.3883385100285616E-4</v>
      </c>
      <c r="T446" s="41">
        <f t="shared" si="213"/>
        <v>4.8601668426578501E-4</v>
      </c>
      <c r="U446" s="42">
        <f t="shared" si="232"/>
        <v>0.60165371587173155</v>
      </c>
      <c r="V446" s="42">
        <f t="shared" si="233"/>
        <v>1.2342113849503842</v>
      </c>
      <c r="W446" s="42">
        <f t="shared" si="234"/>
        <v>1.2169648908557271</v>
      </c>
      <c r="X446" s="42">
        <f t="shared" si="235"/>
        <v>1.7246494094657061E-2</v>
      </c>
      <c r="Y446" s="42">
        <f t="shared" si="209"/>
        <v>1.1258623749619825E-2</v>
      </c>
      <c r="Z446" s="10">
        <f t="shared" si="236"/>
        <v>23.165097236585584</v>
      </c>
      <c r="AA446">
        <f t="shared" si="214"/>
        <v>7353777.8247424215</v>
      </c>
      <c r="AB446" s="10">
        <f t="shared" si="215"/>
        <v>7.3537778247424219</v>
      </c>
      <c r="AC446" s="10">
        <f t="shared" si="216"/>
        <v>7.2527778247424219</v>
      </c>
      <c r="AD446" s="3">
        <f t="shared" si="217"/>
        <v>1051.8894597160872</v>
      </c>
      <c r="AI446" s="94">
        <f t="shared" si="218"/>
        <v>1.2169648908557271</v>
      </c>
    </row>
    <row r="447" spans="2:35">
      <c r="B447" s="39">
        <f t="shared" si="219"/>
        <v>419</v>
      </c>
      <c r="C447" s="42">
        <f t="shared" si="220"/>
        <v>7.8876498800951138</v>
      </c>
      <c r="D447" s="10">
        <f t="shared" si="221"/>
        <v>7.8123501199048153</v>
      </c>
      <c r="E447" s="40">
        <f t="shared" si="222"/>
        <v>31.975299760190371</v>
      </c>
      <c r="F447" s="40">
        <f t="shared" si="223"/>
        <v>47.6</v>
      </c>
      <c r="G447" s="3">
        <f t="shared" si="224"/>
        <v>346.12350119904517</v>
      </c>
      <c r="H447" s="3">
        <f t="shared" si="225"/>
        <v>147.82900988183601</v>
      </c>
      <c r="I447">
        <f t="shared" si="210"/>
        <v>1.4782900988183603E-4</v>
      </c>
      <c r="J447" s="4">
        <f t="shared" si="226"/>
        <v>833.04025478932977</v>
      </c>
      <c r="K447" s="40">
        <f t="shared" si="227"/>
        <v>5.6351608892950225</v>
      </c>
      <c r="L447" s="40">
        <f t="shared" si="211"/>
        <v>0.36483911070497754</v>
      </c>
      <c r="M447" s="10">
        <f t="shared" si="228"/>
        <v>7.3537778247424219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15.609784170370446</v>
      </c>
      <c r="Q447" s="42">
        <f t="shared" si="230"/>
        <v>0.52439628049803988</v>
      </c>
      <c r="R447" s="4">
        <f t="shared" si="231"/>
        <v>337995.5223671507</v>
      </c>
      <c r="S447">
        <f t="shared" si="212"/>
        <v>3.3799552236715068E-4</v>
      </c>
      <c r="T447" s="41">
        <f t="shared" si="213"/>
        <v>4.8685501290149049E-4</v>
      </c>
      <c r="U447" s="42">
        <f t="shared" si="232"/>
        <v>0.60016512924645482</v>
      </c>
      <c r="V447" s="42">
        <f t="shared" si="233"/>
        <v>1.2343474072305725</v>
      </c>
      <c r="W447" s="42">
        <f t="shared" si="234"/>
        <v>1.2171144411662829</v>
      </c>
      <c r="X447" s="42">
        <f t="shared" si="235"/>
        <v>1.723296606428959E-2</v>
      </c>
      <c r="Y447" s="42">
        <f t="shared" si="209"/>
        <v>1.1279406199233994E-2</v>
      </c>
      <c r="Z447" s="10">
        <f t="shared" si="236"/>
        <v>23.167895780742946</v>
      </c>
      <c r="AA447">
        <f t="shared" si="214"/>
        <v>7354654.0230505401</v>
      </c>
      <c r="AB447" s="10">
        <f t="shared" si="215"/>
        <v>7.3546540230505402</v>
      </c>
      <c r="AC447" s="10">
        <f t="shared" si="216"/>
        <v>7.2536540230505402</v>
      </c>
      <c r="AD447" s="3">
        <f t="shared" si="217"/>
        <v>1052.0165370631676</v>
      </c>
      <c r="AI447" s="94">
        <f t="shared" si="218"/>
        <v>1.2171144411662829</v>
      </c>
    </row>
    <row r="448" spans="2:35">
      <c r="B448" s="39">
        <f t="shared" si="219"/>
        <v>420</v>
      </c>
      <c r="C448" s="42">
        <f t="shared" si="220"/>
        <v>7.9064748201430737</v>
      </c>
      <c r="D448" s="10">
        <f t="shared" si="221"/>
        <v>7.7935251798568572</v>
      </c>
      <c r="E448" s="40">
        <f t="shared" si="222"/>
        <v>32.012949640286287</v>
      </c>
      <c r="F448" s="40">
        <f t="shared" si="223"/>
        <v>47.6</v>
      </c>
      <c r="G448" s="3">
        <f t="shared" si="224"/>
        <v>345.93525179856556</v>
      </c>
      <c r="H448" s="3">
        <f t="shared" si="225"/>
        <v>147.82900988183601</v>
      </c>
      <c r="I448">
        <f t="shared" si="210"/>
        <v>1.4782900988183603E-4</v>
      </c>
      <c r="J448" s="4">
        <f t="shared" si="226"/>
        <v>834.93239670986418</v>
      </c>
      <c r="K448" s="40">
        <f t="shared" si="227"/>
        <v>5.6479604197934474</v>
      </c>
      <c r="L448" s="40">
        <f t="shared" si="211"/>
        <v>0.35203958020655257</v>
      </c>
      <c r="M448" s="10">
        <f t="shared" si="228"/>
        <v>7.3546540230505402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15.610377453321398</v>
      </c>
      <c r="Q448" s="42">
        <f t="shared" si="230"/>
        <v>0.52560220521730117</v>
      </c>
      <c r="R448" s="4">
        <f t="shared" si="231"/>
        <v>337157.13501422398</v>
      </c>
      <c r="S448">
        <f t="shared" si="212"/>
        <v>3.3715713501422396E-4</v>
      </c>
      <c r="T448" s="41">
        <f t="shared" si="213"/>
        <v>4.8769340025441721E-4</v>
      </c>
      <c r="U448" s="42">
        <f t="shared" si="232"/>
        <v>0.59867643835935691</v>
      </c>
      <c r="V448" s="42">
        <f t="shared" si="233"/>
        <v>1.2344807792063814</v>
      </c>
      <c r="W448" s="42">
        <f t="shared" si="234"/>
        <v>1.2172614791205547</v>
      </c>
      <c r="X448" s="42">
        <f t="shared" si="235"/>
        <v>1.7219300085826728E-2</v>
      </c>
      <c r="Y448" s="42">
        <f t="shared" si="209"/>
        <v>1.1300171378855872E-2</v>
      </c>
      <c r="Z448" s="10">
        <f t="shared" si="236"/>
        <v>23.170646502414961</v>
      </c>
      <c r="AA448">
        <f t="shared" si="214"/>
        <v>7355515.2485805294</v>
      </c>
      <c r="AB448" s="10">
        <f t="shared" si="215"/>
        <v>7.3555152485805291</v>
      </c>
      <c r="AC448" s="10">
        <f t="shared" si="216"/>
        <v>7.2545152485805291</v>
      </c>
      <c r="AD448" s="3">
        <f t="shared" si="217"/>
        <v>1052.1414428688222</v>
      </c>
      <c r="AI448" s="94">
        <f t="shared" si="218"/>
        <v>1.2172614791205547</v>
      </c>
    </row>
    <row r="449" spans="2:35">
      <c r="B449" s="39">
        <f t="shared" si="219"/>
        <v>421</v>
      </c>
      <c r="C449" s="42">
        <f t="shared" si="220"/>
        <v>7.9252997601910335</v>
      </c>
      <c r="D449" s="10">
        <f t="shared" si="221"/>
        <v>7.7747002398088974</v>
      </c>
      <c r="E449" s="40">
        <f t="shared" si="222"/>
        <v>32.050599520382207</v>
      </c>
      <c r="F449" s="40">
        <f t="shared" si="223"/>
        <v>47.6</v>
      </c>
      <c r="G449" s="3">
        <f t="shared" si="224"/>
        <v>345.74700239808595</v>
      </c>
      <c r="H449" s="3">
        <f t="shared" si="225"/>
        <v>147.82900988183601</v>
      </c>
      <c r="I449">
        <f t="shared" si="210"/>
        <v>1.4782900988183603E-4</v>
      </c>
      <c r="J449" s="4">
        <f t="shared" si="226"/>
        <v>836.8267652553526</v>
      </c>
      <c r="K449" s="40">
        <f t="shared" si="227"/>
        <v>5.6607750124569751</v>
      </c>
      <c r="L449" s="40">
        <f t="shared" si="211"/>
        <v>0.33922498754302488</v>
      </c>
      <c r="M449" s="10">
        <f t="shared" si="228"/>
        <v>7.3555152485805291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15.610960551144094</v>
      </c>
      <c r="Q449" s="42">
        <f t="shared" si="230"/>
        <v>0.52680808489307673</v>
      </c>
      <c r="R449" s="4">
        <f t="shared" si="231"/>
        <v>336318.69020155829</v>
      </c>
      <c r="S449">
        <f t="shared" si="212"/>
        <v>3.3631869020155829E-4</v>
      </c>
      <c r="T449" s="41">
        <f t="shared" si="213"/>
        <v>4.8853184506708288E-4</v>
      </c>
      <c r="U449" s="42">
        <f t="shared" si="232"/>
        <v>0.59718764544329894</v>
      </c>
      <c r="V449" s="42">
        <f t="shared" si="233"/>
        <v>1.2346115006046883</v>
      </c>
      <c r="W449" s="42">
        <f t="shared" si="234"/>
        <v>1.2174060044396777</v>
      </c>
      <c r="X449" s="42">
        <f t="shared" si="235"/>
        <v>1.7205496165010548E-2</v>
      </c>
      <c r="Y449" s="42">
        <f t="shared" si="209"/>
        <v>1.1320919136992891E-2</v>
      </c>
      <c r="Z449" s="10">
        <f t="shared" si="236"/>
        <v>23.17334939637017</v>
      </c>
      <c r="AA449">
        <f t="shared" si="214"/>
        <v>7356361.4996944675</v>
      </c>
      <c r="AB449" s="10">
        <f t="shared" si="215"/>
        <v>7.3563614996944677</v>
      </c>
      <c r="AC449" s="10">
        <f t="shared" si="216"/>
        <v>7.2553614996944678</v>
      </c>
      <c r="AD449" s="3">
        <f t="shared" si="217"/>
        <v>1052.2641768954993</v>
      </c>
      <c r="AI449" s="94">
        <f t="shared" si="218"/>
        <v>1.2174060044396777</v>
      </c>
    </row>
    <row r="450" spans="2:35">
      <c r="B450" s="39">
        <f t="shared" si="219"/>
        <v>422</v>
      </c>
      <c r="C450" s="42">
        <f t="shared" si="220"/>
        <v>7.9441247002389934</v>
      </c>
      <c r="D450" s="10">
        <f t="shared" si="221"/>
        <v>7.7558752997609375</v>
      </c>
      <c r="E450" s="40">
        <f t="shared" si="222"/>
        <v>32.088249400478126</v>
      </c>
      <c r="F450" s="40">
        <f t="shared" si="223"/>
        <v>47.6</v>
      </c>
      <c r="G450" s="3">
        <f t="shared" si="224"/>
        <v>345.55875299760635</v>
      </c>
      <c r="H450" s="3">
        <f t="shared" si="225"/>
        <v>147.82900988183601</v>
      </c>
      <c r="I450">
        <f t="shared" si="210"/>
        <v>1.4782900988183603E-4</v>
      </c>
      <c r="J450" s="4">
        <f t="shared" si="226"/>
        <v>838.72336042579468</v>
      </c>
      <c r="K450" s="40">
        <f t="shared" si="227"/>
        <v>5.6736046672856055</v>
      </c>
      <c r="L450" s="40">
        <f t="shared" si="211"/>
        <v>0.32639533271439447</v>
      </c>
      <c r="M450" s="10">
        <f t="shared" si="228"/>
        <v>7.3563614996944677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15.61153346516393</v>
      </c>
      <c r="Q450" s="42">
        <f t="shared" si="230"/>
        <v>0.52801392031532823</v>
      </c>
      <c r="R450" s="4">
        <f t="shared" si="231"/>
        <v>335480.18918663613</v>
      </c>
      <c r="S450">
        <f t="shared" si="212"/>
        <v>3.3548018918663612E-4</v>
      </c>
      <c r="T450" s="41">
        <f t="shared" si="213"/>
        <v>4.8937034608200511E-4</v>
      </c>
      <c r="U450" s="42">
        <f t="shared" si="232"/>
        <v>0.59569875273114237</v>
      </c>
      <c r="V450" s="42">
        <f t="shared" si="233"/>
        <v>1.2347395711568658</v>
      </c>
      <c r="W450" s="42">
        <f t="shared" si="234"/>
        <v>1.2175480168487871</v>
      </c>
      <c r="X450" s="42">
        <f t="shared" si="235"/>
        <v>1.7191554308078727E-2</v>
      </c>
      <c r="Y450" s="42">
        <f t="shared" si="209"/>
        <v>1.1341649322141134E-2</v>
      </c>
      <c r="Z450" s="10">
        <f t="shared" si="236"/>
        <v>23.176004457451501</v>
      </c>
      <c r="AA450">
        <f t="shared" si="214"/>
        <v>7357192.7747777263</v>
      </c>
      <c r="AB450" s="10">
        <f t="shared" si="215"/>
        <v>7.3571927747777259</v>
      </c>
      <c r="AC450" s="10">
        <f t="shared" si="216"/>
        <v>7.256192774777726</v>
      </c>
      <c r="AD450" s="3">
        <f t="shared" si="217"/>
        <v>1052.3847389090249</v>
      </c>
      <c r="AI450" s="94">
        <f t="shared" si="218"/>
        <v>1.2175480168487871</v>
      </c>
    </row>
    <row r="451" spans="2:35">
      <c r="B451" s="39">
        <f t="shared" si="219"/>
        <v>423</v>
      </c>
      <c r="C451" s="42">
        <f t="shared" si="220"/>
        <v>7.9629496402869533</v>
      </c>
      <c r="D451" s="10">
        <f t="shared" si="221"/>
        <v>7.7370503597129776</v>
      </c>
      <c r="E451" s="40">
        <f t="shared" si="222"/>
        <v>32.125899280574046</v>
      </c>
      <c r="F451" s="40">
        <f t="shared" si="223"/>
        <v>47.6</v>
      </c>
      <c r="G451" s="3">
        <f t="shared" si="224"/>
        <v>345.37050359712674</v>
      </c>
      <c r="H451" s="3">
        <f t="shared" si="225"/>
        <v>147.82900988183601</v>
      </c>
      <c r="I451">
        <f t="shared" si="210"/>
        <v>1.4782900988183603E-4</v>
      </c>
      <c r="J451" s="4">
        <f t="shared" si="226"/>
        <v>840.62218222119054</v>
      </c>
      <c r="K451" s="40">
        <f t="shared" si="227"/>
        <v>5.6864493842793378</v>
      </c>
      <c r="L451" s="40">
        <f t="shared" si="211"/>
        <v>0.31355061572066223</v>
      </c>
      <c r="M451" s="10">
        <f t="shared" si="228"/>
        <v>7.3571927747777259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15.612096196679314</v>
      </c>
      <c r="Q451" s="42">
        <f t="shared" si="230"/>
        <v>0.52921971227374343</v>
      </c>
      <c r="R451" s="4">
        <f t="shared" si="231"/>
        <v>334641.63322693994</v>
      </c>
      <c r="S451">
        <f t="shared" si="212"/>
        <v>3.3464163322693996E-4</v>
      </c>
      <c r="T451" s="41">
        <f t="shared" si="213"/>
        <v>4.9020890204170121E-4</v>
      </c>
      <c r="U451" s="42">
        <f t="shared" si="232"/>
        <v>0.59420976245574819</v>
      </c>
      <c r="V451" s="42">
        <f t="shared" si="233"/>
        <v>1.2348649906002018</v>
      </c>
      <c r="W451" s="42">
        <f t="shared" si="234"/>
        <v>1.217687516076926</v>
      </c>
      <c r="X451" s="42">
        <f t="shared" si="235"/>
        <v>1.7177474523275782E-2</v>
      </c>
      <c r="Y451" s="42">
        <f t="shared" si="209"/>
        <v>1.1362361782787182E-2</v>
      </c>
      <c r="Z451" s="10">
        <f t="shared" si="236"/>
        <v>23.178611680578182</v>
      </c>
      <c r="AA451">
        <f t="shared" si="214"/>
        <v>7358009.0722395582</v>
      </c>
      <c r="AB451" s="10">
        <f t="shared" si="215"/>
        <v>7.3580090722395584</v>
      </c>
      <c r="AC451" s="10">
        <f t="shared" si="216"/>
        <v>7.2570090722395584</v>
      </c>
      <c r="AD451" s="3">
        <f t="shared" si="217"/>
        <v>1052.5031286786887</v>
      </c>
      <c r="AI451" s="94">
        <f t="shared" si="218"/>
        <v>1.217687516076926</v>
      </c>
    </row>
    <row r="452" spans="2:35">
      <c r="B452" s="39">
        <f t="shared" si="219"/>
        <v>424</v>
      </c>
      <c r="C452" s="42">
        <f t="shared" si="220"/>
        <v>7.9817745803349132</v>
      </c>
      <c r="D452" s="10">
        <f t="shared" si="221"/>
        <v>7.7182254196650177</v>
      </c>
      <c r="E452" s="40">
        <f t="shared" si="222"/>
        <v>32.163549160669966</v>
      </c>
      <c r="F452" s="40">
        <f t="shared" si="223"/>
        <v>47.6</v>
      </c>
      <c r="G452" s="3">
        <f t="shared" si="224"/>
        <v>345.18225419664714</v>
      </c>
      <c r="H452" s="3">
        <f t="shared" si="225"/>
        <v>147.82900988183601</v>
      </c>
      <c r="I452">
        <f t="shared" si="210"/>
        <v>1.4782900988183603E-4</v>
      </c>
      <c r="J452" s="4">
        <f t="shared" si="226"/>
        <v>842.52323064154041</v>
      </c>
      <c r="K452" s="40">
        <f t="shared" si="227"/>
        <v>5.6993091634381745</v>
      </c>
      <c r="L452" s="40">
        <f t="shared" si="211"/>
        <v>0.30069083656182549</v>
      </c>
      <c r="M452" s="10">
        <f t="shared" si="228"/>
        <v>7.3580090722395584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15.612648746962076</v>
      </c>
      <c r="Q452" s="42">
        <f t="shared" si="230"/>
        <v>0.53042546155774128</v>
      </c>
      <c r="R452" s="4">
        <f t="shared" si="231"/>
        <v>333803.02357995213</v>
      </c>
      <c r="S452">
        <f t="shared" si="212"/>
        <v>3.3380302357995215E-4</v>
      </c>
      <c r="T452" s="41">
        <f t="shared" si="213"/>
        <v>4.9104751168868902E-4</v>
      </c>
      <c r="U452" s="42">
        <f t="shared" si="232"/>
        <v>0.59272067684997776</v>
      </c>
      <c r="V452" s="42">
        <f t="shared" si="233"/>
        <v>1.2349877586766032</v>
      </c>
      <c r="W452" s="42">
        <f t="shared" si="234"/>
        <v>1.2178245018571459</v>
      </c>
      <c r="X452" s="42">
        <f t="shared" si="235"/>
        <v>1.7163256819457295E-2</v>
      </c>
      <c r="Y452" s="42">
        <f t="shared" si="209"/>
        <v>1.1383056367408315E-2</v>
      </c>
      <c r="Z452" s="10">
        <f t="shared" si="236"/>
        <v>23.181171060744255</v>
      </c>
      <c r="AA452">
        <f t="shared" si="214"/>
        <v>7358810.390512649</v>
      </c>
      <c r="AB452" s="10">
        <f t="shared" si="215"/>
        <v>7.358810390512649</v>
      </c>
      <c r="AC452" s="10">
        <f t="shared" si="216"/>
        <v>7.257810390512649</v>
      </c>
      <c r="AD452" s="3">
        <f t="shared" si="217"/>
        <v>1052.6193459771789</v>
      </c>
      <c r="AI452" s="94">
        <f t="shared" si="218"/>
        <v>1.2178245018571459</v>
      </c>
    </row>
    <row r="453" spans="2:35">
      <c r="B453" s="39">
        <f t="shared" si="219"/>
        <v>425</v>
      </c>
      <c r="C453" s="42">
        <f t="shared" si="220"/>
        <v>8.0005995203828721</v>
      </c>
      <c r="D453" s="10">
        <f t="shared" si="221"/>
        <v>7.6994004796170579</v>
      </c>
      <c r="E453" s="40">
        <f t="shared" si="222"/>
        <v>32.201199040765886</v>
      </c>
      <c r="F453" s="40">
        <f t="shared" si="223"/>
        <v>47.6</v>
      </c>
      <c r="G453" s="3">
        <f t="shared" si="224"/>
        <v>344.99400479616753</v>
      </c>
      <c r="H453" s="3">
        <f t="shared" si="225"/>
        <v>147.82900988183601</v>
      </c>
      <c r="I453">
        <f t="shared" si="210"/>
        <v>1.4782900988183603E-4</v>
      </c>
      <c r="J453" s="4">
        <f t="shared" si="226"/>
        <v>844.42650568684405</v>
      </c>
      <c r="K453" s="40">
        <f t="shared" si="227"/>
        <v>5.7121840047621131</v>
      </c>
      <c r="L453" s="40">
        <f t="shared" si="211"/>
        <v>0.28781599523788692</v>
      </c>
      <c r="M453" s="10">
        <f t="shared" si="228"/>
        <v>7.358810390512649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15.613191117257198</v>
      </c>
      <c r="Q453" s="42">
        <f t="shared" si="230"/>
        <v>0.53163116895647755</v>
      </c>
      <c r="R453" s="4">
        <f t="shared" si="231"/>
        <v>332964.36150315509</v>
      </c>
      <c r="S453">
        <f t="shared" si="212"/>
        <v>3.3296436150315509E-4</v>
      </c>
      <c r="T453" s="41">
        <f t="shared" si="213"/>
        <v>4.9188617376548613E-4</v>
      </c>
      <c r="U453" s="42">
        <f t="shared" si="232"/>
        <v>0.5912314981466924</v>
      </c>
      <c r="V453" s="42">
        <f t="shared" si="233"/>
        <v>1.235107875133056</v>
      </c>
      <c r="W453" s="42">
        <f t="shared" si="234"/>
        <v>1.2179589739264298</v>
      </c>
      <c r="X453" s="42">
        <f t="shared" si="235"/>
        <v>1.7148901206626155E-2</v>
      </c>
      <c r="Y453" s="42">
        <f t="shared" si="209"/>
        <v>1.1403732924473341E-2</v>
      </c>
      <c r="Z453" s="10">
        <f t="shared" si="236"/>
        <v>23.183682593018435</v>
      </c>
      <c r="AA453">
        <f t="shared" si="214"/>
        <v>7359596.7280530557</v>
      </c>
      <c r="AB453" s="10">
        <f t="shared" si="215"/>
        <v>7.3595967280530559</v>
      </c>
      <c r="AC453" s="10">
        <f t="shared" si="216"/>
        <v>7.2585967280530559</v>
      </c>
      <c r="AD453" s="3">
        <f t="shared" si="217"/>
        <v>1052.7333905805738</v>
      </c>
      <c r="AI453" s="94">
        <f t="shared" si="218"/>
        <v>1.2179589739264298</v>
      </c>
    </row>
    <row r="454" spans="2:35">
      <c r="B454" s="39">
        <f t="shared" si="219"/>
        <v>426</v>
      </c>
      <c r="C454" s="42">
        <f t="shared" si="220"/>
        <v>8.019424460430832</v>
      </c>
      <c r="D454" s="10">
        <f t="shared" si="221"/>
        <v>7.680575539569098</v>
      </c>
      <c r="E454" s="40">
        <f t="shared" si="222"/>
        <v>32.238848920861805</v>
      </c>
      <c r="F454" s="40">
        <f t="shared" si="223"/>
        <v>47.6</v>
      </c>
      <c r="G454" s="3">
        <f t="shared" si="224"/>
        <v>344.80575539568792</v>
      </c>
      <c r="H454" s="3">
        <f t="shared" si="225"/>
        <v>147.82900988183601</v>
      </c>
      <c r="I454">
        <f t="shared" si="210"/>
        <v>1.4782900988183603E-4</v>
      </c>
      <c r="J454" s="4">
        <f t="shared" si="226"/>
        <v>846.33200735710136</v>
      </c>
      <c r="K454" s="40">
        <f t="shared" si="227"/>
        <v>5.7250739082511535</v>
      </c>
      <c r="L454" s="40">
        <f t="shared" si="211"/>
        <v>0.27492609174884652</v>
      </c>
      <c r="M454" s="10">
        <f t="shared" si="228"/>
        <v>7.3595967280530559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15.613723308782781</v>
      </c>
      <c r="Q454" s="42">
        <f t="shared" si="230"/>
        <v>0.53283683525884951</v>
      </c>
      <c r="R454" s="4">
        <f t="shared" si="231"/>
        <v>332125.64825403143</v>
      </c>
      <c r="S454">
        <f t="shared" si="212"/>
        <v>3.3212564825403141E-4</v>
      </c>
      <c r="T454" s="41">
        <f t="shared" si="213"/>
        <v>4.9272488701460971E-4</v>
      </c>
      <c r="U454" s="42">
        <f t="shared" si="232"/>
        <v>0.58974222857875347</v>
      </c>
      <c r="V454" s="42">
        <f t="shared" si="233"/>
        <v>1.2352253397221391</v>
      </c>
      <c r="W454" s="42">
        <f t="shared" si="234"/>
        <v>1.2180909320256832</v>
      </c>
      <c r="X454" s="42">
        <f t="shared" si="235"/>
        <v>1.7134407696455911E-2</v>
      </c>
      <c r="Y454" s="42">
        <f t="shared" si="209"/>
        <v>1.142439130244406E-2</v>
      </c>
      <c r="Z454" s="10">
        <f t="shared" si="236"/>
        <v>23.186146272545226</v>
      </c>
      <c r="AA454">
        <f t="shared" si="214"/>
        <v>7360368.0833405675</v>
      </c>
      <c r="AB454" s="10">
        <f t="shared" si="215"/>
        <v>7.3603680833405676</v>
      </c>
      <c r="AC454" s="10">
        <f t="shared" si="216"/>
        <v>7.2593680833405676</v>
      </c>
      <c r="AD454" s="3">
        <f t="shared" si="217"/>
        <v>1052.8452622683926</v>
      </c>
      <c r="AI454" s="94">
        <f t="shared" si="218"/>
        <v>1.2180909320256832</v>
      </c>
    </row>
    <row r="455" spans="2:35">
      <c r="B455" s="39">
        <f t="shared" si="219"/>
        <v>427</v>
      </c>
      <c r="C455" s="42">
        <f t="shared" si="220"/>
        <v>8.0382494004787919</v>
      </c>
      <c r="D455" s="10">
        <f t="shared" si="221"/>
        <v>7.6617505995211381</v>
      </c>
      <c r="E455" s="40">
        <f t="shared" si="222"/>
        <v>32.276498800957725</v>
      </c>
      <c r="F455" s="40">
        <f t="shared" si="223"/>
        <v>47.6</v>
      </c>
      <c r="G455" s="3">
        <f t="shared" si="224"/>
        <v>344.61750599520832</v>
      </c>
      <c r="H455" s="3">
        <f t="shared" si="225"/>
        <v>147.82900988183601</v>
      </c>
      <c r="I455">
        <f t="shared" si="210"/>
        <v>1.4782900988183603E-4</v>
      </c>
      <c r="J455" s="4">
        <f t="shared" si="226"/>
        <v>848.23973565231267</v>
      </c>
      <c r="K455" s="40">
        <f t="shared" si="227"/>
        <v>5.7379788739052984</v>
      </c>
      <c r="L455" s="40">
        <f t="shared" si="211"/>
        <v>0.26202112609470163</v>
      </c>
      <c r="M455" s="10">
        <f t="shared" si="228"/>
        <v>7.3603680833405676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15.614245322730309</v>
      </c>
      <c r="Q455" s="42">
        <f t="shared" si="230"/>
        <v>0.53404246125350163</v>
      </c>
      <c r="R455" s="4">
        <f t="shared" si="231"/>
        <v>331286.88509006338</v>
      </c>
      <c r="S455">
        <f t="shared" si="212"/>
        <v>3.3128688509006339E-4</v>
      </c>
      <c r="T455" s="41">
        <f t="shared" si="213"/>
        <v>4.9356365017857778E-4</v>
      </c>
      <c r="U455" s="42">
        <f t="shared" si="232"/>
        <v>0.58825287037902196</v>
      </c>
      <c r="V455" s="42">
        <f t="shared" si="233"/>
        <v>1.235340152201386</v>
      </c>
      <c r="W455" s="42">
        <f t="shared" si="234"/>
        <v>1.2182203758997943</v>
      </c>
      <c r="X455" s="42">
        <f t="shared" si="235"/>
        <v>1.7119776301591783E-2</v>
      </c>
      <c r="Y455" s="42">
        <f t="shared" si="209"/>
        <v>1.1445031349775888E-2</v>
      </c>
      <c r="Z455" s="10">
        <f t="shared" si="236"/>
        <v>23.188562094544292</v>
      </c>
      <c r="AA455">
        <f t="shared" si="214"/>
        <v>7361124.4548785063</v>
      </c>
      <c r="AB455" s="10">
        <f t="shared" si="215"/>
        <v>7.3611244548785066</v>
      </c>
      <c r="AC455" s="10">
        <f t="shared" si="216"/>
        <v>7.2601244548785067</v>
      </c>
      <c r="AD455" s="3">
        <f t="shared" si="217"/>
        <v>1052.9549608235686</v>
      </c>
      <c r="AI455" s="94">
        <f t="shared" si="218"/>
        <v>1.2182203758997943</v>
      </c>
    </row>
    <row r="456" spans="2:35">
      <c r="B456" s="39">
        <f t="shared" si="219"/>
        <v>428</v>
      </c>
      <c r="C456" s="42">
        <f t="shared" si="220"/>
        <v>8.0570743405267518</v>
      </c>
      <c r="D456" s="10">
        <f t="shared" si="221"/>
        <v>7.6429256594731783</v>
      </c>
      <c r="E456" s="40">
        <f t="shared" si="222"/>
        <v>32.314148681053645</v>
      </c>
      <c r="F456" s="40">
        <f t="shared" si="223"/>
        <v>47.6</v>
      </c>
      <c r="G456" s="3">
        <f t="shared" si="224"/>
        <v>344.42925659472871</v>
      </c>
      <c r="H456" s="3">
        <f t="shared" si="225"/>
        <v>147.82900988183601</v>
      </c>
      <c r="I456">
        <f t="shared" si="210"/>
        <v>1.4782900988183603E-4</v>
      </c>
      <c r="J456" s="4">
        <f t="shared" si="226"/>
        <v>850.14969057247754</v>
      </c>
      <c r="K456" s="40">
        <f t="shared" si="227"/>
        <v>5.7508989017245442</v>
      </c>
      <c r="L456" s="40">
        <f t="shared" si="211"/>
        <v>0.24910109827545579</v>
      </c>
      <c r="M456" s="10">
        <f t="shared" si="228"/>
        <v>7.3611244548785066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15.61475716026454</v>
      </c>
      <c r="Q456" s="42">
        <f t="shared" si="230"/>
        <v>0.5352480477288305</v>
      </c>
      <c r="R456" s="4">
        <f t="shared" si="231"/>
        <v>330448.07326873357</v>
      </c>
      <c r="S456">
        <f t="shared" si="212"/>
        <v>3.3044807326873359E-4</v>
      </c>
      <c r="T456" s="41">
        <f t="shared" si="213"/>
        <v>4.9440246199990764E-4</v>
      </c>
      <c r="U456" s="42">
        <f t="shared" si="232"/>
        <v>0.58676342578035945</v>
      </c>
      <c r="V456" s="42">
        <f t="shared" si="233"/>
        <v>1.235452312333061</v>
      </c>
      <c r="W456" s="42">
        <f t="shared" si="234"/>
        <v>1.2183473052975999</v>
      </c>
      <c r="X456" s="42">
        <f t="shared" si="235"/>
        <v>1.7105007035461028E-2</v>
      </c>
      <c r="Y456" s="42">
        <f t="shared" si="209"/>
        <v>1.1465652914918245E-2</v>
      </c>
      <c r="Z456" s="10">
        <f t="shared" si="236"/>
        <v>23.190930054309451</v>
      </c>
      <c r="AA456">
        <f t="shared" si="214"/>
        <v>7361865.8411934106</v>
      </c>
      <c r="AB456" s="10">
        <f t="shared" si="215"/>
        <v>7.3618658411934108</v>
      </c>
      <c r="AC456" s="10">
        <f t="shared" si="216"/>
        <v>7.2608658411934108</v>
      </c>
      <c r="AD456" s="3">
        <f t="shared" si="217"/>
        <v>1053.0624860324019</v>
      </c>
      <c r="AI456" s="94">
        <f t="shared" si="218"/>
        <v>1.2183473052975999</v>
      </c>
    </row>
    <row r="457" spans="2:35">
      <c r="B457" s="39">
        <f t="shared" si="219"/>
        <v>429</v>
      </c>
      <c r="C457" s="42">
        <f t="shared" si="220"/>
        <v>8.0758992805747116</v>
      </c>
      <c r="D457" s="10">
        <f t="shared" si="221"/>
        <v>7.6241007194252184</v>
      </c>
      <c r="E457" s="40">
        <f t="shared" si="222"/>
        <v>32.351798561149565</v>
      </c>
      <c r="F457" s="40">
        <f t="shared" si="223"/>
        <v>47.6</v>
      </c>
      <c r="G457" s="3">
        <f t="shared" si="224"/>
        <v>344.24100719424911</v>
      </c>
      <c r="H457" s="3">
        <f t="shared" si="225"/>
        <v>147.82900988183601</v>
      </c>
      <c r="I457">
        <f t="shared" si="210"/>
        <v>1.4782900988183603E-4</v>
      </c>
      <c r="J457" s="4">
        <f t="shared" si="226"/>
        <v>852.06187211759641</v>
      </c>
      <c r="K457" s="40">
        <f t="shared" si="227"/>
        <v>5.7638339917088937</v>
      </c>
      <c r="L457" s="40">
        <f t="shared" si="211"/>
        <v>0.23616600829110634</v>
      </c>
      <c r="M457" s="10">
        <f t="shared" si="228"/>
        <v>7.3618658411934108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15.615258822523296</v>
      </c>
      <c r="Q457" s="42">
        <f t="shared" si="230"/>
        <v>0.53645359547298999</v>
      </c>
      <c r="R457" s="4">
        <f t="shared" si="231"/>
        <v>329609.21404752432</v>
      </c>
      <c r="S457">
        <f t="shared" si="212"/>
        <v>3.296092140475243E-4</v>
      </c>
      <c r="T457" s="41">
        <f t="shared" si="213"/>
        <v>4.9524132122111687E-4</v>
      </c>
      <c r="U457" s="42">
        <f t="shared" si="232"/>
        <v>0.58527389701562704</v>
      </c>
      <c r="V457" s="42">
        <f t="shared" si="233"/>
        <v>1.2355618198853784</v>
      </c>
      <c r="W457" s="42">
        <f t="shared" si="234"/>
        <v>1.2184717199718333</v>
      </c>
      <c r="X457" s="42">
        <f t="shared" si="235"/>
        <v>1.7090099913545043E-2</v>
      </c>
      <c r="Y457" s="42">
        <f t="shared" si="209"/>
        <v>1.1486255846316479E-2</v>
      </c>
      <c r="Z457" s="10">
        <f t="shared" si="236"/>
        <v>23.193250147210676</v>
      </c>
      <c r="AA457">
        <f t="shared" si="214"/>
        <v>7362592.2408356611</v>
      </c>
      <c r="AB457" s="10">
        <f t="shared" si="215"/>
        <v>7.362592240835661</v>
      </c>
      <c r="AC457" s="10">
        <f t="shared" si="216"/>
        <v>7.261592240835661</v>
      </c>
      <c r="AD457" s="3">
        <f t="shared" si="217"/>
        <v>1053.1678376846498</v>
      </c>
      <c r="AI457" s="94">
        <f t="shared" si="218"/>
        <v>1.2184717199718333</v>
      </c>
    </row>
    <row r="458" spans="2:35">
      <c r="B458" s="39">
        <f t="shared" si="219"/>
        <v>430</v>
      </c>
      <c r="C458" s="42">
        <f t="shared" si="220"/>
        <v>8.0947242206226715</v>
      </c>
      <c r="D458" s="10">
        <f t="shared" si="221"/>
        <v>7.6052757793772585</v>
      </c>
      <c r="E458" s="40">
        <f t="shared" si="222"/>
        <v>32.389448441245484</v>
      </c>
      <c r="F458" s="40">
        <f t="shared" si="223"/>
        <v>47.6</v>
      </c>
      <c r="G458" s="3">
        <f t="shared" si="224"/>
        <v>344.0527577937695</v>
      </c>
      <c r="H458" s="3">
        <f t="shared" si="225"/>
        <v>147.82900988183601</v>
      </c>
      <c r="I458">
        <f t="shared" si="210"/>
        <v>1.4782900988183603E-4</v>
      </c>
      <c r="J458" s="4">
        <f t="shared" si="226"/>
        <v>853.97628028766894</v>
      </c>
      <c r="K458" s="40">
        <f t="shared" si="227"/>
        <v>5.7767841438583449</v>
      </c>
      <c r="L458" s="40">
        <f t="shared" si="211"/>
        <v>0.22321585614165507</v>
      </c>
      <c r="M458" s="10">
        <f t="shared" si="228"/>
        <v>7.362592240835661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15.615750310617919</v>
      </c>
      <c r="Q458" s="42">
        <f t="shared" si="230"/>
        <v>0.5376591052738966</v>
      </c>
      <c r="R458" s="4">
        <f t="shared" si="231"/>
        <v>328770.30868391809</v>
      </c>
      <c r="S458">
        <f t="shared" si="212"/>
        <v>3.2877030868391809E-4</v>
      </c>
      <c r="T458" s="41">
        <f t="shared" si="213"/>
        <v>4.9608022658472308E-4</v>
      </c>
      <c r="U458" s="42">
        <f t="shared" si="232"/>
        <v>0.58378428631768597</v>
      </c>
      <c r="V458" s="42">
        <f t="shared" si="233"/>
        <v>1.2356686746310945</v>
      </c>
      <c r="W458" s="42">
        <f t="shared" si="234"/>
        <v>1.2185936196792289</v>
      </c>
      <c r="X458" s="42">
        <f t="shared" si="235"/>
        <v>1.7075054951865676E-2</v>
      </c>
      <c r="Y458" s="42">
        <f t="shared" si="209"/>
        <v>1.1506839992411973E-2</v>
      </c>
      <c r="Z458" s="10">
        <f t="shared" si="236"/>
        <v>23.195522368692469</v>
      </c>
      <c r="AA458">
        <f t="shared" si="214"/>
        <v>7363303.6523789736</v>
      </c>
      <c r="AB458" s="10">
        <f t="shared" si="215"/>
        <v>7.3633036523789732</v>
      </c>
      <c r="AC458" s="10">
        <f t="shared" si="216"/>
        <v>7.2623036523789732</v>
      </c>
      <c r="AD458" s="3">
        <f t="shared" si="217"/>
        <v>1053.2710155734551</v>
      </c>
      <c r="AI458" s="94">
        <f t="shared" si="218"/>
        <v>1.2185936196792289</v>
      </c>
    </row>
    <row r="459" spans="2:35">
      <c r="B459" s="39">
        <f t="shared" si="219"/>
        <v>431</v>
      </c>
      <c r="C459" s="42">
        <f t="shared" si="220"/>
        <v>8.1135491606706314</v>
      </c>
      <c r="D459" s="10">
        <f t="shared" si="221"/>
        <v>7.5864508393292986</v>
      </c>
      <c r="E459" s="40">
        <f t="shared" si="222"/>
        <v>32.427098321341404</v>
      </c>
      <c r="F459" s="40">
        <f t="shared" si="223"/>
        <v>47.6</v>
      </c>
      <c r="G459" s="3">
        <f t="shared" si="224"/>
        <v>343.8645083932899</v>
      </c>
      <c r="H459" s="3">
        <f t="shared" si="225"/>
        <v>147.82900988183601</v>
      </c>
      <c r="I459">
        <f t="shared" si="210"/>
        <v>1.4782900988183603E-4</v>
      </c>
      <c r="J459" s="4">
        <f t="shared" si="226"/>
        <v>855.89291508269525</v>
      </c>
      <c r="K459" s="40">
        <f t="shared" si="227"/>
        <v>5.7897493581728989</v>
      </c>
      <c r="L459" s="40">
        <f t="shared" si="211"/>
        <v>0.21025064182710107</v>
      </c>
      <c r="M459" s="10">
        <f t="shared" si="228"/>
        <v>7.3633036523789732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15.616231625632929</v>
      </c>
      <c r="Q459" s="42">
        <f t="shared" si="230"/>
        <v>0.53886457791923437</v>
      </c>
      <c r="R459" s="4">
        <f t="shared" si="231"/>
        <v>327931.35843539733</v>
      </c>
      <c r="S459">
        <f t="shared" si="212"/>
        <v>3.279313584353973E-4</v>
      </c>
      <c r="T459" s="41">
        <f t="shared" si="213"/>
        <v>4.9691917683324387E-4</v>
      </c>
      <c r="U459" s="42">
        <f t="shared" si="232"/>
        <v>0.5822945959193977</v>
      </c>
      <c r="V459" s="42">
        <f t="shared" si="233"/>
        <v>1.2357728763483258</v>
      </c>
      <c r="W459" s="42">
        <f t="shared" si="234"/>
        <v>1.2187130041804366</v>
      </c>
      <c r="X459" s="42">
        <f t="shared" si="235"/>
        <v>1.7059872167889178E-2</v>
      </c>
      <c r="Y459" s="42">
        <f t="shared" si="209"/>
        <v>1.1527405201643323E-2</v>
      </c>
      <c r="Z459" s="10">
        <f t="shared" si="236"/>
        <v>23.197746714274402</v>
      </c>
      <c r="AA459">
        <f t="shared" si="214"/>
        <v>7364000.0744205667</v>
      </c>
      <c r="AB459" s="10">
        <f t="shared" si="215"/>
        <v>7.3640000744205665</v>
      </c>
      <c r="AC459" s="10">
        <f t="shared" si="216"/>
        <v>7.2630000744205665</v>
      </c>
      <c r="AD459" s="3">
        <f t="shared" si="217"/>
        <v>1053.3720194953687</v>
      </c>
      <c r="AI459" s="94">
        <f t="shared" si="218"/>
        <v>1.2187130041804366</v>
      </c>
    </row>
    <row r="460" spans="2:35">
      <c r="B460" s="39">
        <f t="shared" si="219"/>
        <v>432</v>
      </c>
      <c r="C460" s="42">
        <f t="shared" si="220"/>
        <v>8.1323741007185912</v>
      </c>
      <c r="D460" s="10">
        <f t="shared" si="221"/>
        <v>7.5676258992813388</v>
      </c>
      <c r="E460" s="40">
        <f t="shared" si="222"/>
        <v>32.464748201437324</v>
      </c>
      <c r="F460" s="40">
        <f t="shared" si="223"/>
        <v>47.6</v>
      </c>
      <c r="G460" s="3">
        <f t="shared" si="224"/>
        <v>343.67625899281029</v>
      </c>
      <c r="H460" s="3">
        <f t="shared" si="225"/>
        <v>147.82900988183601</v>
      </c>
      <c r="I460">
        <f t="shared" si="210"/>
        <v>1.4782900988183603E-4</v>
      </c>
      <c r="J460" s="4">
        <f t="shared" si="226"/>
        <v>857.81177650267557</v>
      </c>
      <c r="K460" s="40">
        <f t="shared" si="227"/>
        <v>5.8027296346525574</v>
      </c>
      <c r="L460" s="40">
        <f t="shared" si="211"/>
        <v>0.19727036534744258</v>
      </c>
      <c r="M460" s="10">
        <f t="shared" si="228"/>
        <v>7.3640000744205665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15.616702768626167</v>
      </c>
      <c r="Q460" s="42">
        <f t="shared" si="230"/>
        <v>0.5400700141964605</v>
      </c>
      <c r="R460" s="4">
        <f t="shared" si="231"/>
        <v>327092.36455944442</v>
      </c>
      <c r="S460">
        <f t="shared" si="212"/>
        <v>3.2709236455944445E-4</v>
      </c>
      <c r="T460" s="41">
        <f t="shared" si="213"/>
        <v>4.9775817070919672E-4</v>
      </c>
      <c r="U460" s="42">
        <f t="shared" si="232"/>
        <v>0.5808048280536231</v>
      </c>
      <c r="V460" s="42">
        <f t="shared" si="233"/>
        <v>1.2358744248204829</v>
      </c>
      <c r="W460" s="42">
        <f t="shared" si="234"/>
        <v>1.2188298732400511</v>
      </c>
      <c r="X460" s="42">
        <f t="shared" si="235"/>
        <v>1.7044551580431833E-2</v>
      </c>
      <c r="Y460" s="42">
        <f t="shared" si="209"/>
        <v>1.1547951322447427E-2</v>
      </c>
      <c r="Z460" s="10">
        <f t="shared" si="236"/>
        <v>23.199923179551462</v>
      </c>
      <c r="AA460">
        <f t="shared" si="214"/>
        <v>7364681.5055812728</v>
      </c>
      <c r="AB460" s="10">
        <f t="shared" si="215"/>
        <v>7.3646815055812729</v>
      </c>
      <c r="AC460" s="10">
        <f t="shared" si="216"/>
        <v>7.2636815055812729</v>
      </c>
      <c r="AD460" s="3">
        <f t="shared" si="217"/>
        <v>1053.470849250366</v>
      </c>
      <c r="AI460" s="94">
        <f t="shared" si="218"/>
        <v>1.2188298732400511</v>
      </c>
    </row>
    <row r="461" spans="2:35">
      <c r="B461" s="39">
        <f t="shared" si="219"/>
        <v>433</v>
      </c>
      <c r="C461" s="42">
        <f t="shared" si="220"/>
        <v>8.1511990407665511</v>
      </c>
      <c r="D461" s="10">
        <f t="shared" si="221"/>
        <v>7.5488009592333789</v>
      </c>
      <c r="E461" s="40">
        <f t="shared" si="222"/>
        <v>32.502398081533244</v>
      </c>
      <c r="F461" s="40">
        <f t="shared" si="223"/>
        <v>47.6</v>
      </c>
      <c r="G461" s="3">
        <f t="shared" si="224"/>
        <v>343.48800959233068</v>
      </c>
      <c r="H461" s="3">
        <f t="shared" si="225"/>
        <v>147.82900988183601</v>
      </c>
      <c r="I461">
        <f t="shared" si="210"/>
        <v>1.4782900988183603E-4</v>
      </c>
      <c r="J461" s="4">
        <f t="shared" si="226"/>
        <v>859.73286454760955</v>
      </c>
      <c r="K461" s="40">
        <f t="shared" si="227"/>
        <v>5.8157249732973169</v>
      </c>
      <c r="L461" s="40">
        <f t="shared" si="211"/>
        <v>0.18427502670268314</v>
      </c>
      <c r="M461" s="10">
        <f t="shared" si="228"/>
        <v>7.3646815055812729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15.617163740628879</v>
      </c>
      <c r="Q461" s="42">
        <f t="shared" si="230"/>
        <v>0.54127541489281006</v>
      </c>
      <c r="R461" s="4">
        <f t="shared" si="231"/>
        <v>326253.32831354189</v>
      </c>
      <c r="S461">
        <f t="shared" si="212"/>
        <v>3.2625332831354192E-4</v>
      </c>
      <c r="T461" s="41">
        <f t="shared" si="213"/>
        <v>4.9859720695509925E-4</v>
      </c>
      <c r="U461" s="42">
        <f t="shared" si="232"/>
        <v>0.57931498495322387</v>
      </c>
      <c r="V461" s="42">
        <f t="shared" si="233"/>
        <v>1.2359733198355416</v>
      </c>
      <c r="W461" s="42">
        <f t="shared" si="234"/>
        <v>1.2189442266266288</v>
      </c>
      <c r="X461" s="42">
        <f t="shared" si="235"/>
        <v>1.7029093208912771E-2</v>
      </c>
      <c r="Y461" s="42">
        <f t="shared" si="209"/>
        <v>1.1568478203259652E-2</v>
      </c>
      <c r="Z461" s="10">
        <f t="shared" si="236"/>
        <v>23.202051760192553</v>
      </c>
      <c r="AA461">
        <f t="shared" si="214"/>
        <v>7365347.9445050638</v>
      </c>
      <c r="AB461" s="10">
        <f t="shared" si="215"/>
        <v>7.3653479445050642</v>
      </c>
      <c r="AC461" s="10">
        <f t="shared" si="216"/>
        <v>7.2643479445050643</v>
      </c>
      <c r="AD461" s="3">
        <f t="shared" si="217"/>
        <v>1053.5675046417787</v>
      </c>
      <c r="AI461" s="94">
        <f t="shared" si="218"/>
        <v>1.2189442266266288</v>
      </c>
    </row>
    <row r="462" spans="2:35">
      <c r="B462" s="39">
        <f t="shared" si="219"/>
        <v>434</v>
      </c>
      <c r="C462" s="42">
        <f t="shared" si="220"/>
        <v>8.170023980814511</v>
      </c>
      <c r="D462" s="10">
        <f t="shared" si="221"/>
        <v>7.529976019185419</v>
      </c>
      <c r="E462" s="40">
        <f t="shared" si="222"/>
        <v>32.540047961629163</v>
      </c>
      <c r="F462" s="40">
        <f t="shared" si="223"/>
        <v>47.6</v>
      </c>
      <c r="G462" s="3">
        <f t="shared" si="224"/>
        <v>343.29976019185108</v>
      </c>
      <c r="H462" s="3">
        <f t="shared" si="225"/>
        <v>147.82900988183601</v>
      </c>
      <c r="I462">
        <f t="shared" si="210"/>
        <v>1.4782900988183603E-4</v>
      </c>
      <c r="J462" s="4">
        <f t="shared" si="226"/>
        <v>861.65617921749731</v>
      </c>
      <c r="K462" s="40">
        <f t="shared" si="227"/>
        <v>5.828735374107179</v>
      </c>
      <c r="L462" s="40">
        <f t="shared" si="211"/>
        <v>0.17126462589282099</v>
      </c>
      <c r="M462" s="10">
        <f t="shared" si="228"/>
        <v>7.3653479445050642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15.617614542645414</v>
      </c>
      <c r="Q462" s="42">
        <f t="shared" si="230"/>
        <v>0.54248078079530149</v>
      </c>
      <c r="R462" s="4">
        <f t="shared" si="231"/>
        <v>325414.25095517217</v>
      </c>
      <c r="S462">
        <f t="shared" si="212"/>
        <v>3.2541425095517217E-4</v>
      </c>
      <c r="T462" s="41">
        <f t="shared" si="213"/>
        <v>4.9943628431346906E-4</v>
      </c>
      <c r="U462" s="42">
        <f t="shared" si="232"/>
        <v>0.577825068851061</v>
      </c>
      <c r="V462" s="42">
        <f t="shared" si="233"/>
        <v>1.2360695611874286</v>
      </c>
      <c r="W462" s="42">
        <f t="shared" si="234"/>
        <v>1.21905606411261</v>
      </c>
      <c r="X462" s="42">
        <f t="shared" si="235"/>
        <v>1.7013497074818584E-2</v>
      </c>
      <c r="Y462" s="42">
        <f t="shared" si="209"/>
        <v>1.1588985692515777E-2</v>
      </c>
      <c r="Z462" s="10">
        <f t="shared" si="236"/>
        <v>23.204132451942556</v>
      </c>
      <c r="AA462">
        <f t="shared" si="214"/>
        <v>7365999.3898597034</v>
      </c>
      <c r="AB462" s="10">
        <f t="shared" si="215"/>
        <v>7.3659993898597032</v>
      </c>
      <c r="AC462" s="10">
        <f t="shared" si="216"/>
        <v>7.2649993898597032</v>
      </c>
      <c r="AD462" s="3">
        <f t="shared" si="217"/>
        <v>1053.6619854763892</v>
      </c>
      <c r="AI462" s="94">
        <f t="shared" si="218"/>
        <v>1.21905606411261</v>
      </c>
    </row>
    <row r="463" spans="2:35">
      <c r="B463" s="39">
        <f t="shared" si="219"/>
        <v>435</v>
      </c>
      <c r="C463" s="42">
        <f t="shared" si="220"/>
        <v>8.1888489208624708</v>
      </c>
      <c r="D463" s="10">
        <f t="shared" si="221"/>
        <v>7.5111510791374592</v>
      </c>
      <c r="E463" s="40">
        <f t="shared" si="222"/>
        <v>32.577697841725083</v>
      </c>
      <c r="F463" s="40">
        <f t="shared" si="223"/>
        <v>47.6</v>
      </c>
      <c r="G463" s="3">
        <f t="shared" si="224"/>
        <v>343.11151079137147</v>
      </c>
      <c r="H463" s="3">
        <f t="shared" si="225"/>
        <v>147.82900988183601</v>
      </c>
      <c r="I463">
        <f t="shared" si="210"/>
        <v>1.4782900988183603E-4</v>
      </c>
      <c r="J463" s="4">
        <f t="shared" si="226"/>
        <v>863.58172051233885</v>
      </c>
      <c r="K463" s="40">
        <f t="shared" si="227"/>
        <v>5.8417608370821439</v>
      </c>
      <c r="L463" s="40">
        <f t="shared" si="211"/>
        <v>0.15823916291785611</v>
      </c>
      <c r="M463" s="10">
        <f t="shared" si="228"/>
        <v>7.3659993898597032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15.618055175653675</v>
      </c>
      <c r="Q463" s="42">
        <f t="shared" si="230"/>
        <v>0.54368611269074163</v>
      </c>
      <c r="R463" s="4">
        <f t="shared" si="231"/>
        <v>324575.13374181767</v>
      </c>
      <c r="S463">
        <f t="shared" si="212"/>
        <v>3.2457513374181766E-4</v>
      </c>
      <c r="T463" s="41">
        <f t="shared" si="213"/>
        <v>5.0027540152682351E-4</v>
      </c>
      <c r="U463" s="42">
        <f t="shared" si="232"/>
        <v>0.57633508197999594</v>
      </c>
      <c r="V463" s="42">
        <f t="shared" si="233"/>
        <v>1.2361631486744686</v>
      </c>
      <c r="W463" s="42">
        <f t="shared" si="234"/>
        <v>1.219165385474428</v>
      </c>
      <c r="X463" s="42">
        <f t="shared" si="235"/>
        <v>1.699776320004065E-2</v>
      </c>
      <c r="Y463" s="42">
        <f t="shared" si="209"/>
        <v>1.1609473638651925E-2</v>
      </c>
      <c r="Z463" s="10">
        <f t="shared" si="236"/>
        <v>23.206165250620369</v>
      </c>
      <c r="AA463">
        <f t="shared" si="214"/>
        <v>7366635.8403361272</v>
      </c>
      <c r="AB463" s="10">
        <f t="shared" si="215"/>
        <v>7.3666358403361274</v>
      </c>
      <c r="AC463" s="10">
        <f t="shared" si="216"/>
        <v>7.2656358403361274</v>
      </c>
      <c r="AD463" s="3">
        <f t="shared" si="217"/>
        <v>1053.7542915643405</v>
      </c>
      <c r="AI463" s="94">
        <f t="shared" si="218"/>
        <v>1.219165385474428</v>
      </c>
    </row>
    <row r="464" spans="2:35">
      <c r="B464" s="39">
        <f t="shared" si="219"/>
        <v>436</v>
      </c>
      <c r="C464" s="42">
        <f t="shared" si="220"/>
        <v>8.2076738609104307</v>
      </c>
      <c r="D464" s="10">
        <f t="shared" si="221"/>
        <v>7.4923261390894993</v>
      </c>
      <c r="E464" s="40">
        <f t="shared" si="222"/>
        <v>32.615347721821003</v>
      </c>
      <c r="F464" s="40">
        <f t="shared" si="223"/>
        <v>47.6</v>
      </c>
      <c r="G464" s="3">
        <f t="shared" si="224"/>
        <v>342.92326139089187</v>
      </c>
      <c r="H464" s="3">
        <f t="shared" si="225"/>
        <v>147.82900988183601</v>
      </c>
      <c r="I464">
        <f t="shared" si="210"/>
        <v>1.4782900988183603E-4</v>
      </c>
      <c r="J464" s="4">
        <f t="shared" si="226"/>
        <v>865.50948843213416</v>
      </c>
      <c r="K464" s="40">
        <f t="shared" si="227"/>
        <v>5.8548013622222106</v>
      </c>
      <c r="L464" s="40">
        <f t="shared" si="211"/>
        <v>0.14519863777778941</v>
      </c>
      <c r="M464" s="10">
        <f t="shared" si="228"/>
        <v>7.3666358403361274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15.618485640604728</v>
      </c>
      <c r="Q464" s="42">
        <f t="shared" si="230"/>
        <v>0.54489141136573094</v>
      </c>
      <c r="R464" s="4">
        <f t="shared" si="231"/>
        <v>323735.97793096083</v>
      </c>
      <c r="S464">
        <f t="shared" si="212"/>
        <v>3.2373597793096084E-4</v>
      </c>
      <c r="T464" s="41">
        <f t="shared" si="213"/>
        <v>5.0111455733768033E-4</v>
      </c>
      <c r="U464" s="42">
        <f t="shared" si="232"/>
        <v>0.57484502657288983</v>
      </c>
      <c r="V464" s="42">
        <f t="shared" si="233"/>
        <v>1.2362540821007164</v>
      </c>
      <c r="W464" s="42">
        <f t="shared" si="234"/>
        <v>1.2192721904924033</v>
      </c>
      <c r="X464" s="42">
        <f t="shared" si="235"/>
        <v>1.6981891608313093E-2</v>
      </c>
      <c r="Y464" s="42">
        <f t="shared" si="209"/>
        <v>1.1629941890106237E-2</v>
      </c>
      <c r="Z464" s="10">
        <f t="shared" si="236"/>
        <v>23.208150152120407</v>
      </c>
      <c r="AA464">
        <f t="shared" si="214"/>
        <v>7367257.2946489127</v>
      </c>
      <c r="AB464" s="10">
        <f t="shared" si="215"/>
        <v>7.3672572946489128</v>
      </c>
      <c r="AC464" s="10">
        <f t="shared" si="216"/>
        <v>7.2662572946489128</v>
      </c>
      <c r="AD464" s="3">
        <f t="shared" si="217"/>
        <v>1053.8444227192042</v>
      </c>
      <c r="AI464" s="94">
        <f t="shared" si="218"/>
        <v>1.2192721904924033</v>
      </c>
    </row>
    <row r="465" spans="2:35">
      <c r="B465" s="39">
        <f t="shared" si="219"/>
        <v>437</v>
      </c>
      <c r="C465" s="42">
        <f t="shared" si="220"/>
        <v>8.2264988009583906</v>
      </c>
      <c r="D465" s="10">
        <f t="shared" si="221"/>
        <v>7.4735011990415394</v>
      </c>
      <c r="E465" s="40">
        <f t="shared" si="222"/>
        <v>32.652997601916923</v>
      </c>
      <c r="F465" s="40">
        <f t="shared" si="223"/>
        <v>47.6</v>
      </c>
      <c r="G465" s="3">
        <f t="shared" si="224"/>
        <v>342.73501199041226</v>
      </c>
      <c r="H465" s="3">
        <f t="shared" si="225"/>
        <v>147.82900988183601</v>
      </c>
      <c r="I465">
        <f t="shared" si="210"/>
        <v>1.4782900988183603E-4</v>
      </c>
      <c r="J465" s="4">
        <f t="shared" si="226"/>
        <v>867.43948297688348</v>
      </c>
      <c r="K465" s="40">
        <f t="shared" si="227"/>
        <v>5.8678569495273818</v>
      </c>
      <c r="L465" s="40">
        <f t="shared" si="211"/>
        <v>0.13214305047261821</v>
      </c>
      <c r="M465" s="10">
        <f t="shared" si="228"/>
        <v>7.3672572946489128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15.618905938423117</v>
      </c>
      <c r="Q465" s="42">
        <f t="shared" si="230"/>
        <v>0.54609667760666847</v>
      </c>
      <c r="R465" s="4">
        <f t="shared" si="231"/>
        <v>322896.78478008398</v>
      </c>
      <c r="S465">
        <f t="shared" si="212"/>
        <v>3.22896784780084E-4</v>
      </c>
      <c r="T465" s="41">
        <f t="shared" si="213"/>
        <v>5.0195375048855723E-4</v>
      </c>
      <c r="U465" s="42">
        <f t="shared" si="232"/>
        <v>0.57335490486260388</v>
      </c>
      <c r="V465" s="42">
        <f t="shared" si="233"/>
        <v>1.2363423612751683</v>
      </c>
      <c r="W465" s="42">
        <f t="shared" si="234"/>
        <v>1.2193764789508248</v>
      </c>
      <c r="X465" s="42">
        <f t="shared" si="235"/>
        <v>1.6965882324343484E-2</v>
      </c>
      <c r="Y465" s="42">
        <f t="shared" si="209"/>
        <v>1.1650390295319486E-2</v>
      </c>
      <c r="Z465" s="10">
        <f t="shared" si="236"/>
        <v>23.210087152412012</v>
      </c>
      <c r="AA465">
        <f t="shared" si="214"/>
        <v>7367863.7515360983</v>
      </c>
      <c r="AB465" s="10">
        <f t="shared" si="215"/>
        <v>7.3678637515360981</v>
      </c>
      <c r="AC465" s="10">
        <f t="shared" si="216"/>
        <v>7.2668637515360981</v>
      </c>
      <c r="AD465" s="3">
        <f t="shared" si="217"/>
        <v>1053.9323787579549</v>
      </c>
      <c r="AI465" s="94">
        <f t="shared" si="218"/>
        <v>1.2193764789508248</v>
      </c>
    </row>
    <row r="466" spans="2:35">
      <c r="B466" s="39">
        <f t="shared" si="219"/>
        <v>438</v>
      </c>
      <c r="C466" s="42">
        <f t="shared" si="220"/>
        <v>8.2453237410063505</v>
      </c>
      <c r="D466" s="10">
        <f t="shared" si="221"/>
        <v>7.4546762589935796</v>
      </c>
      <c r="E466" s="40">
        <f t="shared" si="222"/>
        <v>32.690647482012842</v>
      </c>
      <c r="F466" s="40">
        <f t="shared" si="223"/>
        <v>47.6</v>
      </c>
      <c r="G466" s="3">
        <f t="shared" si="224"/>
        <v>342.54676258993265</v>
      </c>
      <c r="H466" s="3">
        <f t="shared" si="225"/>
        <v>147.82900988183601</v>
      </c>
      <c r="I466">
        <f t="shared" si="210"/>
        <v>1.4782900988183603E-4</v>
      </c>
      <c r="J466" s="4">
        <f t="shared" si="226"/>
        <v>869.37170414658647</v>
      </c>
      <c r="K466" s="40">
        <f t="shared" si="227"/>
        <v>5.8809275989976548</v>
      </c>
      <c r="L466" s="40">
        <f t="shared" si="211"/>
        <v>0.11907240100234517</v>
      </c>
      <c r="M466" s="10">
        <f t="shared" si="228"/>
        <v>7.3678637515360981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15.619316070006766</v>
      </c>
      <c r="Q466" s="42">
        <f t="shared" si="230"/>
        <v>0.54730191219975721</v>
      </c>
      <c r="R466" s="4">
        <f t="shared" si="231"/>
        <v>322057.55554666976</v>
      </c>
      <c r="S466">
        <f t="shared" si="212"/>
        <v>3.2205755554666975E-4</v>
      </c>
      <c r="T466" s="41">
        <f t="shared" si="213"/>
        <v>5.0279297972197147E-4</v>
      </c>
      <c r="U466" s="42">
        <f t="shared" si="232"/>
        <v>0.57186471908199965</v>
      </c>
      <c r="V466" s="42">
        <f t="shared" si="233"/>
        <v>1.236427986011599</v>
      </c>
      <c r="W466" s="42">
        <f t="shared" si="234"/>
        <v>1.2194782506379185</v>
      </c>
      <c r="X466" s="42">
        <f t="shared" si="235"/>
        <v>1.6949735373680497E-2</v>
      </c>
      <c r="Y466" s="42">
        <f t="shared" si="209"/>
        <v>1.1670818702735546E-2</v>
      </c>
      <c r="Z466" s="10">
        <f t="shared" si="236"/>
        <v>23.211976247538576</v>
      </c>
      <c r="AA466">
        <f t="shared" si="214"/>
        <v>7368455.2097589085</v>
      </c>
      <c r="AB466" s="10">
        <f t="shared" si="215"/>
        <v>7.3684552097589089</v>
      </c>
      <c r="AC466" s="10">
        <f t="shared" si="216"/>
        <v>7.2674552097589089</v>
      </c>
      <c r="AD466" s="3">
        <f t="shared" si="217"/>
        <v>1054.0181595009294</v>
      </c>
      <c r="AI466" s="94">
        <f t="shared" si="218"/>
        <v>1.2194782506379185</v>
      </c>
    </row>
    <row r="467" spans="2:35">
      <c r="B467" s="39">
        <f t="shared" si="219"/>
        <v>439</v>
      </c>
      <c r="C467" s="42">
        <f t="shared" si="220"/>
        <v>8.2641486810543103</v>
      </c>
      <c r="D467" s="10">
        <f t="shared" si="221"/>
        <v>7.4358513189456197</v>
      </c>
      <c r="E467" s="40">
        <f t="shared" si="222"/>
        <v>32.728297362108762</v>
      </c>
      <c r="F467" s="40">
        <f t="shared" si="223"/>
        <v>47.6</v>
      </c>
      <c r="G467" s="3">
        <f t="shared" si="224"/>
        <v>342.35851318945305</v>
      </c>
      <c r="H467" s="3">
        <f t="shared" si="225"/>
        <v>147.82900988183601</v>
      </c>
      <c r="I467">
        <f t="shared" si="210"/>
        <v>1.4782900988183603E-4</v>
      </c>
      <c r="J467" s="4">
        <f t="shared" si="226"/>
        <v>871.30615194124323</v>
      </c>
      <c r="K467" s="40">
        <f t="shared" si="227"/>
        <v>5.8940133106330306</v>
      </c>
      <c r="L467" s="40">
        <f t="shared" si="211"/>
        <v>0.10598668936696942</v>
      </c>
      <c r="M467" s="10">
        <f t="shared" si="228"/>
        <v>7.3684552097589089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15.619716036226805</v>
      </c>
      <c r="Q467" s="42">
        <f t="shared" si="230"/>
        <v>0.54850711593100931</v>
      </c>
      <c r="R467" s="4">
        <f t="shared" si="231"/>
        <v>321218.29148820043</v>
      </c>
      <c r="S467">
        <f t="shared" si="212"/>
        <v>3.2121829148820045E-4</v>
      </c>
      <c r="T467" s="41">
        <f t="shared" si="213"/>
        <v>5.0363224378044066E-4</v>
      </c>
      <c r="U467" s="42">
        <f t="shared" si="232"/>
        <v>0.57037447146393805</v>
      </c>
      <c r="V467" s="42">
        <f t="shared" si="233"/>
        <v>1.2365109561296856</v>
      </c>
      <c r="W467" s="42">
        <f t="shared" si="234"/>
        <v>1.2195775053458004</v>
      </c>
      <c r="X467" s="42">
        <f t="shared" si="235"/>
        <v>1.6933450783885196E-2</v>
      </c>
      <c r="Y467" s="42">
        <f t="shared" si="209"/>
        <v>1.1691226960803259E-2</v>
      </c>
      <c r="Z467" s="10">
        <f t="shared" si="236"/>
        <v>23.213817433619418</v>
      </c>
      <c r="AA467">
        <f t="shared" si="214"/>
        <v>7369031.668102337</v>
      </c>
      <c r="AB467" s="10">
        <f t="shared" si="215"/>
        <v>7.3690316681023367</v>
      </c>
      <c r="AC467" s="10">
        <f t="shared" si="216"/>
        <v>7.2680316681023367</v>
      </c>
      <c r="AD467" s="3">
        <f t="shared" si="217"/>
        <v>1054.1017647719125</v>
      </c>
      <c r="AI467" s="94">
        <f t="shared" si="218"/>
        <v>1.2195775053458004</v>
      </c>
    </row>
    <row r="468" spans="2:35">
      <c r="B468" s="39">
        <f t="shared" si="219"/>
        <v>440</v>
      </c>
      <c r="C468" s="42">
        <f t="shared" si="220"/>
        <v>8.2829736211022702</v>
      </c>
      <c r="D468" s="10">
        <f t="shared" si="221"/>
        <v>7.4170263788976598</v>
      </c>
      <c r="E468" s="40">
        <f t="shared" si="222"/>
        <v>32.765947242204682</v>
      </c>
      <c r="F468" s="40">
        <f t="shared" si="223"/>
        <v>47.6</v>
      </c>
      <c r="G468" s="3">
        <f t="shared" si="224"/>
        <v>342.17026378897344</v>
      </c>
      <c r="H468" s="3">
        <f t="shared" si="225"/>
        <v>147.82900988183601</v>
      </c>
      <c r="I468">
        <f t="shared" si="210"/>
        <v>1.4782900988183603E-4</v>
      </c>
      <c r="J468" s="4">
        <f t="shared" si="226"/>
        <v>873.24282636085388</v>
      </c>
      <c r="K468" s="40">
        <f t="shared" si="227"/>
        <v>5.907114084433509</v>
      </c>
      <c r="L468" s="40">
        <f t="shared" si="211"/>
        <v>9.2885915566490951E-2</v>
      </c>
      <c r="M468" s="10">
        <f t="shared" si="228"/>
        <v>7.3690316681023367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15.620105837927975</v>
      </c>
      <c r="Q468" s="42">
        <f t="shared" si="230"/>
        <v>0.54971228958625118</v>
      </c>
      <c r="R468" s="4">
        <f t="shared" si="231"/>
        <v>320378.99386215856</v>
      </c>
      <c r="S468">
        <f t="shared" si="212"/>
        <v>3.2037899386215855E-4</v>
      </c>
      <c r="T468" s="41">
        <f t="shared" si="213"/>
        <v>5.0447154140648262E-4</v>
      </c>
      <c r="U468" s="42">
        <f t="shared" si="232"/>
        <v>0.56888416424128052</v>
      </c>
      <c r="V468" s="42">
        <f t="shared" si="233"/>
        <v>1.2365912714532745</v>
      </c>
      <c r="W468" s="42">
        <f t="shared" si="234"/>
        <v>1.2196742428705769</v>
      </c>
      <c r="X468" s="42">
        <f t="shared" si="235"/>
        <v>1.6917028582697613E-2</v>
      </c>
      <c r="Y468" s="42">
        <f t="shared" si="209"/>
        <v>1.17116149179761E-2</v>
      </c>
      <c r="Z468" s="10">
        <f t="shared" si="236"/>
        <v>23.215610706847301</v>
      </c>
      <c r="AA468">
        <f t="shared" si="214"/>
        <v>7369593.1253743721</v>
      </c>
      <c r="AB468" s="10">
        <f t="shared" si="215"/>
        <v>7.3695931253743723</v>
      </c>
      <c r="AC468" s="10">
        <f t="shared" si="216"/>
        <v>7.2685931253743723</v>
      </c>
      <c r="AD468" s="3">
        <f t="shared" si="217"/>
        <v>1054.1831943980235</v>
      </c>
      <c r="AI468" s="94">
        <f t="shared" si="218"/>
        <v>1.2196742428705769</v>
      </c>
    </row>
    <row r="469" spans="2:35">
      <c r="B469" s="39">
        <f t="shared" si="219"/>
        <v>441</v>
      </c>
      <c r="C469" s="42">
        <f t="shared" si="220"/>
        <v>8.3017985611502301</v>
      </c>
      <c r="D469" s="10">
        <f t="shared" si="221"/>
        <v>7.3982014388496999</v>
      </c>
      <c r="E469" s="40">
        <f t="shared" si="222"/>
        <v>32.803597122300602</v>
      </c>
      <c r="F469" s="40">
        <f t="shared" si="223"/>
        <v>47.6</v>
      </c>
      <c r="G469" s="3">
        <f t="shared" si="224"/>
        <v>341.98201438849384</v>
      </c>
      <c r="H469" s="3">
        <f t="shared" si="225"/>
        <v>147.82900988183601</v>
      </c>
      <c r="I469">
        <f t="shared" si="210"/>
        <v>1.4782900988183603E-4</v>
      </c>
      <c r="J469" s="4">
        <f t="shared" si="226"/>
        <v>875.1817274054182</v>
      </c>
      <c r="K469" s="40">
        <f t="shared" si="227"/>
        <v>5.9202299203990894</v>
      </c>
      <c r="L469" s="40">
        <f t="shared" si="211"/>
        <v>7.9770079600910648E-2</v>
      </c>
      <c r="M469" s="10">
        <f t="shared" si="228"/>
        <v>7.3695931253743723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15.620485475928124</v>
      </c>
      <c r="Q469" s="42">
        <f t="shared" si="230"/>
        <v>0.55091743395112824</v>
      </c>
      <c r="R469" s="4">
        <f t="shared" si="231"/>
        <v>319539.66392602655</v>
      </c>
      <c r="S469">
        <f t="shared" si="212"/>
        <v>3.1953966392602655E-4</v>
      </c>
      <c r="T469" s="41">
        <f t="shared" si="213"/>
        <v>5.0531087134261462E-4</v>
      </c>
      <c r="U469" s="42">
        <f t="shared" si="232"/>
        <v>0.5673937996468883</v>
      </c>
      <c r="V469" s="42">
        <f t="shared" si="233"/>
        <v>1.2366689318123765</v>
      </c>
      <c r="W469" s="42">
        <f t="shared" si="234"/>
        <v>1.2197684630122114</v>
      </c>
      <c r="X469" s="42">
        <f t="shared" si="235"/>
        <v>1.6900468800165047E-2</v>
      </c>
      <c r="Y469" s="42">
        <f t="shared" si="209"/>
        <v>1.17319824227144E-2</v>
      </c>
      <c r="Z469" s="10">
        <f t="shared" si="236"/>
        <v>23.217356063491053</v>
      </c>
      <c r="AA469">
        <f t="shared" si="214"/>
        <v>7370139.5804068204</v>
      </c>
      <c r="AB469" s="10">
        <f t="shared" si="215"/>
        <v>7.3701395804068204</v>
      </c>
      <c r="AC469" s="10">
        <f t="shared" si="216"/>
        <v>7.2691395804068204</v>
      </c>
      <c r="AD469" s="3">
        <f t="shared" si="217"/>
        <v>1054.2624482098361</v>
      </c>
      <c r="AI469" s="94">
        <f t="shared" si="218"/>
        <v>1.2197684630122114</v>
      </c>
    </row>
    <row r="470" spans="2:35">
      <c r="B470" s="39">
        <f t="shared" si="219"/>
        <v>442</v>
      </c>
      <c r="C470" s="42">
        <f t="shared" si="220"/>
        <v>8.3206235011981899</v>
      </c>
      <c r="D470" s="10">
        <f t="shared" si="221"/>
        <v>7.3793764988017401</v>
      </c>
      <c r="E470" s="40">
        <f t="shared" si="222"/>
        <v>32.841247002396521</v>
      </c>
      <c r="F470" s="40">
        <f t="shared" si="223"/>
        <v>47.6</v>
      </c>
      <c r="G470" s="3">
        <f t="shared" si="224"/>
        <v>341.79376498801423</v>
      </c>
      <c r="H470" s="3">
        <f t="shared" si="225"/>
        <v>147.82900988183601</v>
      </c>
      <c r="I470">
        <f t="shared" si="210"/>
        <v>1.4782900988183603E-4</v>
      </c>
      <c r="J470" s="4">
        <f t="shared" si="226"/>
        <v>877.12285507493641</v>
      </c>
      <c r="K470" s="40">
        <f t="shared" si="227"/>
        <v>5.9333608185297724</v>
      </c>
      <c r="L470" s="40">
        <f t="shared" si="211"/>
        <v>6.6639181470227626E-2</v>
      </c>
      <c r="M470" s="10">
        <f t="shared" si="228"/>
        <v>7.3701395804068204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15.620854951018766</v>
      </c>
      <c r="Q470" s="42">
        <f t="shared" si="230"/>
        <v>0.55212254981111075</v>
      </c>
      <c r="R470" s="4">
        <f t="shared" si="231"/>
        <v>318700.30293728679</v>
      </c>
      <c r="S470">
        <f t="shared" si="212"/>
        <v>3.187003029372868E-4</v>
      </c>
      <c r="T470" s="41">
        <f t="shared" si="213"/>
        <v>5.0615023233135437E-4</v>
      </c>
      <c r="U470" s="42">
        <f t="shared" si="232"/>
        <v>0.56590337991362261</v>
      </c>
      <c r="V470" s="42">
        <f t="shared" si="233"/>
        <v>1.2367439370413096</v>
      </c>
      <c r="W470" s="42">
        <f t="shared" si="234"/>
        <v>1.2198601655746659</v>
      </c>
      <c r="X470" s="42">
        <f t="shared" si="235"/>
        <v>1.688377146664366E-2</v>
      </c>
      <c r="Y470" s="42">
        <f t="shared" si="209"/>
        <v>1.1752329323485173E-2</v>
      </c>
      <c r="Z470" s="10">
        <f t="shared" si="236"/>
        <v>23.219053499893363</v>
      </c>
      <c r="AA470">
        <f t="shared" si="214"/>
        <v>7370671.0320546096</v>
      </c>
      <c r="AB470" s="10">
        <f t="shared" si="215"/>
        <v>7.3706710320546094</v>
      </c>
      <c r="AC470" s="10">
        <f t="shared" si="216"/>
        <v>7.2696710320546094</v>
      </c>
      <c r="AD470" s="3">
        <f t="shared" si="217"/>
        <v>1054.3395260412776</v>
      </c>
      <c r="AI470" s="94">
        <f t="shared" si="218"/>
        <v>1.2198601655746659</v>
      </c>
    </row>
    <row r="471" spans="2:35">
      <c r="B471" s="39">
        <f t="shared" si="219"/>
        <v>443</v>
      </c>
      <c r="C471" s="42">
        <f t="shared" si="220"/>
        <v>8.3394484412461498</v>
      </c>
      <c r="D471" s="10">
        <f t="shared" si="221"/>
        <v>7.3605515587537802</v>
      </c>
      <c r="E471" s="40">
        <f t="shared" si="222"/>
        <v>32.878896882492441</v>
      </c>
      <c r="F471" s="40">
        <f t="shared" si="223"/>
        <v>47.6</v>
      </c>
      <c r="G471" s="3">
        <f t="shared" si="224"/>
        <v>341.60551558753463</v>
      </c>
      <c r="H471" s="3">
        <f t="shared" si="225"/>
        <v>147.82900988183601</v>
      </c>
      <c r="I471">
        <f t="shared" si="210"/>
        <v>1.4782900988183603E-4</v>
      </c>
      <c r="J471" s="4">
        <f t="shared" si="226"/>
        <v>879.0662093694084</v>
      </c>
      <c r="K471" s="40">
        <f t="shared" si="227"/>
        <v>5.946506778825559</v>
      </c>
      <c r="L471" s="40">
        <f t="shared" si="211"/>
        <v>5.3493221174440997E-2</v>
      </c>
      <c r="M471" s="10">
        <f t="shared" si="228"/>
        <v>7.3706710320546094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15.621214263964628</v>
      </c>
      <c r="Q471" s="42">
        <f t="shared" si="230"/>
        <v>0.55332763795149853</v>
      </c>
      <c r="R471" s="4">
        <f t="shared" si="231"/>
        <v>317860.91215342173</v>
      </c>
      <c r="S471">
        <f t="shared" si="212"/>
        <v>3.1786091215342175E-4</v>
      </c>
      <c r="T471" s="41">
        <f t="shared" si="213"/>
        <v>5.0698962311521937E-4</v>
      </c>
      <c r="U471" s="42">
        <f t="shared" si="232"/>
        <v>0.56441290727434479</v>
      </c>
      <c r="V471" s="42">
        <f t="shared" si="233"/>
        <v>1.2368162869798121</v>
      </c>
      <c r="W471" s="42">
        <f t="shared" si="234"/>
        <v>1.219949350365781</v>
      </c>
      <c r="X471" s="42">
        <f t="shared" si="235"/>
        <v>1.6866936614031047E-2</v>
      </c>
      <c r="Y471" s="42">
        <f t="shared" si="209"/>
        <v>1.1772655468763415E-2</v>
      </c>
      <c r="Z471" s="10">
        <f t="shared" si="236"/>
        <v>23.220703012471599</v>
      </c>
      <c r="AA471">
        <f t="shared" si="214"/>
        <v>7371187.4791960511</v>
      </c>
      <c r="AB471" s="10">
        <f t="shared" si="215"/>
        <v>7.3711874791960508</v>
      </c>
      <c r="AC471" s="10">
        <f t="shared" si="216"/>
        <v>7.2701874791960508</v>
      </c>
      <c r="AD471" s="3">
        <f t="shared" si="217"/>
        <v>1054.4144277296666</v>
      </c>
      <c r="AI471" s="94">
        <f t="shared" si="218"/>
        <v>1.219949350365781</v>
      </c>
    </row>
    <row r="472" spans="2:35">
      <c r="B472" s="39">
        <f t="shared" si="219"/>
        <v>444</v>
      </c>
      <c r="C472" s="42">
        <f t="shared" si="220"/>
        <v>8.3582733812941097</v>
      </c>
      <c r="D472" s="10">
        <f t="shared" si="221"/>
        <v>7.3417266187058203</v>
      </c>
      <c r="E472" s="40">
        <f t="shared" si="222"/>
        <v>32.916546762588361</v>
      </c>
      <c r="F472" s="40">
        <f t="shared" si="223"/>
        <v>47.6</v>
      </c>
      <c r="G472" s="3">
        <f t="shared" si="224"/>
        <v>341.41726618705502</v>
      </c>
      <c r="H472" s="3">
        <f t="shared" si="225"/>
        <v>147.82900988183601</v>
      </c>
      <c r="I472">
        <f t="shared" si="210"/>
        <v>1.4782900988183603E-4</v>
      </c>
      <c r="J472" s="4">
        <f t="shared" si="226"/>
        <v>881.01179028883439</v>
      </c>
      <c r="K472" s="40">
        <f t="shared" si="227"/>
        <v>5.9596678012864492</v>
      </c>
      <c r="L472" s="40">
        <f t="shared" si="211"/>
        <v>4.033219871355076E-2</v>
      </c>
      <c r="M472" s="10">
        <f t="shared" si="228"/>
        <v>7.3711874791960508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15.621563415503845</v>
      </c>
      <c r="Q472" s="42">
        <f t="shared" si="230"/>
        <v>0.55453269915742598</v>
      </c>
      <c r="R472" s="4">
        <f t="shared" si="231"/>
        <v>317021.49283191375</v>
      </c>
      <c r="S472">
        <f t="shared" si="212"/>
        <v>3.1702149283191375E-4</v>
      </c>
      <c r="T472" s="41">
        <f t="shared" si="213"/>
        <v>5.0782904243672742E-4</v>
      </c>
      <c r="U472" s="42">
        <f t="shared" si="232"/>
        <v>0.56292238396191596</v>
      </c>
      <c r="V472" s="42">
        <f t="shared" si="233"/>
        <v>1.2368859814731799</v>
      </c>
      <c r="W472" s="42">
        <f t="shared" si="234"/>
        <v>1.220036017197323</v>
      </c>
      <c r="X472" s="42">
        <f t="shared" si="235"/>
        <v>1.6849964275856832E-2</v>
      </c>
      <c r="Y472" s="42">
        <f t="shared" si="209"/>
        <v>1.1792960707033513E-2</v>
      </c>
      <c r="Z472" s="10">
        <f t="shared" si="236"/>
        <v>23.222304597718725</v>
      </c>
      <c r="AA472">
        <f t="shared" si="214"/>
        <v>7371688.9207331259</v>
      </c>
      <c r="AB472" s="10">
        <f t="shared" si="215"/>
        <v>7.371688920733126</v>
      </c>
      <c r="AC472" s="10">
        <f t="shared" si="216"/>
        <v>7.270688920733126</v>
      </c>
      <c r="AD472" s="3">
        <f t="shared" si="217"/>
        <v>1054.4871531157544</v>
      </c>
      <c r="AI472" s="94">
        <f t="shared" si="218"/>
        <v>1.220036017197323</v>
      </c>
    </row>
    <row r="473" spans="2:35">
      <c r="B473" s="39">
        <f t="shared" si="219"/>
        <v>445</v>
      </c>
      <c r="C473" s="42">
        <f t="shared" si="220"/>
        <v>8.3770983213420696</v>
      </c>
      <c r="D473" s="10">
        <f t="shared" si="221"/>
        <v>7.3229016786578605</v>
      </c>
      <c r="E473" s="40">
        <f t="shared" si="222"/>
        <v>32.954196642684281</v>
      </c>
      <c r="F473" s="40">
        <f t="shared" si="223"/>
        <v>47.6</v>
      </c>
      <c r="G473" s="3">
        <f t="shared" si="224"/>
        <v>341.22901678657541</v>
      </c>
      <c r="H473" s="3">
        <f t="shared" si="225"/>
        <v>147.82900988183601</v>
      </c>
      <c r="I473">
        <f t="shared" si="210"/>
        <v>1.4782900988183603E-4</v>
      </c>
      <c r="J473" s="4">
        <f t="shared" si="226"/>
        <v>882.95959783321382</v>
      </c>
      <c r="K473" s="40">
        <f t="shared" si="227"/>
        <v>5.9728438859124395</v>
      </c>
      <c r="L473" s="40">
        <f t="shared" si="211"/>
        <v>2.7156114087560468E-2</v>
      </c>
      <c r="M473" s="10">
        <f t="shared" si="228"/>
        <v>7.371688920733126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15.621902406348148</v>
      </c>
      <c r="Q473" s="42">
        <f t="shared" si="230"/>
        <v>0.55573773421386763</v>
      </c>
      <c r="R473" s="4">
        <f t="shared" si="231"/>
        <v>316182.04623024556</v>
      </c>
      <c r="S473">
        <f t="shared" si="212"/>
        <v>3.1618204623024557E-4</v>
      </c>
      <c r="T473" s="41">
        <f t="shared" si="213"/>
        <v>5.086684890383956E-4</v>
      </c>
      <c r="U473" s="42">
        <f t="shared" si="232"/>
        <v>0.5614318122091978</v>
      </c>
      <c r="V473" s="42">
        <f t="shared" si="233"/>
        <v>1.236953020370771</v>
      </c>
      <c r="W473" s="42">
        <f t="shared" si="234"/>
        <v>1.2201201658850289</v>
      </c>
      <c r="X473" s="42">
        <f t="shared" si="235"/>
        <v>1.6832854485742121E-2</v>
      </c>
      <c r="Y473" s="42">
        <f t="shared" si="209"/>
        <v>1.1813244886788813E-2</v>
      </c>
      <c r="Z473" s="10">
        <f t="shared" si="236"/>
        <v>23.223858252200717</v>
      </c>
      <c r="AA473">
        <f t="shared" si="214"/>
        <v>7372175.3555906722</v>
      </c>
      <c r="AB473" s="10">
        <f t="shared" si="215"/>
        <v>7.3721753555906719</v>
      </c>
      <c r="AC473" s="10">
        <f t="shared" si="216"/>
        <v>7.271175355590672</v>
      </c>
      <c r="AD473" s="3">
        <f t="shared" si="217"/>
        <v>1054.5577020436074</v>
      </c>
      <c r="AI473" s="94">
        <f t="shared" si="218"/>
        <v>1.2201201658850289</v>
      </c>
    </row>
    <row r="474" spans="2:35">
      <c r="B474" s="39">
        <f t="shared" si="219"/>
        <v>446</v>
      </c>
      <c r="C474" s="42">
        <f t="shared" si="220"/>
        <v>8.3959232613900294</v>
      </c>
      <c r="D474" s="10">
        <f t="shared" si="221"/>
        <v>7.3040767386099006</v>
      </c>
      <c r="E474" s="40">
        <f t="shared" si="222"/>
        <v>32.9918465227802</v>
      </c>
      <c r="F474" s="40">
        <f t="shared" si="223"/>
        <v>47.6</v>
      </c>
      <c r="G474" s="3">
        <f t="shared" si="224"/>
        <v>341.04076738609581</v>
      </c>
      <c r="H474" s="3">
        <f t="shared" si="225"/>
        <v>147.82900988183601</v>
      </c>
      <c r="I474">
        <f t="shared" si="210"/>
        <v>1.4782900988183603E-4</v>
      </c>
      <c r="J474" s="4">
        <f t="shared" si="226"/>
        <v>884.90963200254726</v>
      </c>
      <c r="K474" s="40">
        <f t="shared" si="227"/>
        <v>5.9860350327035334</v>
      </c>
      <c r="L474" s="40">
        <f t="shared" si="211"/>
        <v>1.3964967296466568E-2</v>
      </c>
      <c r="M474" s="10">
        <f t="shared" si="228"/>
        <v>7.3721753555906719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15.622231237182344</v>
      </c>
      <c r="Q474" s="42">
        <f t="shared" si="230"/>
        <v>0.55694274390564291</v>
      </c>
      <c r="R474" s="4">
        <f t="shared" si="231"/>
        <v>315342.57360589929</v>
      </c>
      <c r="S474">
        <f t="shared" si="212"/>
        <v>3.153425736058993E-4</v>
      </c>
      <c r="T474" s="41">
        <f t="shared" si="213"/>
        <v>5.0950796166274182E-4</v>
      </c>
      <c r="U474" s="42">
        <f t="shared" si="232"/>
        <v>0.5599411942490512</v>
      </c>
      <c r="V474" s="42">
        <f t="shared" si="233"/>
        <v>1.2370174035285517</v>
      </c>
      <c r="W474" s="42">
        <f t="shared" si="234"/>
        <v>1.2202017962484719</v>
      </c>
      <c r="X474" s="42">
        <f t="shared" si="235"/>
        <v>1.6815607280079803E-2</v>
      </c>
      <c r="Y474" s="42">
        <f t="shared" si="209"/>
        <v>1.1833507856534396E-2</v>
      </c>
      <c r="Z474" s="10">
        <f t="shared" si="236"/>
        <v>23.225363972560139</v>
      </c>
      <c r="AA474">
        <f t="shared" si="214"/>
        <v>7372646.7827175055</v>
      </c>
      <c r="AB474" s="10">
        <f t="shared" si="215"/>
        <v>7.3726467827175055</v>
      </c>
      <c r="AC474" s="10">
        <f t="shared" si="216"/>
        <v>7.2716467827175055</v>
      </c>
      <c r="AD474" s="3">
        <f t="shared" si="217"/>
        <v>1054.6260743607695</v>
      </c>
      <c r="AI474" s="94">
        <f t="shared" si="218"/>
        <v>1.2202017962484719</v>
      </c>
    </row>
    <row r="475" spans="2:35">
      <c r="B475" s="39">
        <f t="shared" si="219"/>
        <v>447</v>
      </c>
      <c r="C475" s="42">
        <f t="shared" si="220"/>
        <v>8.4147482014379893</v>
      </c>
      <c r="D475" s="10">
        <f t="shared" si="221"/>
        <v>7.2852517985619407</v>
      </c>
      <c r="E475" s="40">
        <f t="shared" si="222"/>
        <v>33.02949640287612</v>
      </c>
      <c r="F475" s="40">
        <f t="shared" si="223"/>
        <v>47.6</v>
      </c>
      <c r="G475" s="3">
        <f t="shared" si="224"/>
        <v>340.8525179856162</v>
      </c>
      <c r="H475" s="3">
        <f t="shared" si="225"/>
        <v>147.82900988183601</v>
      </c>
      <c r="I475">
        <f t="shared" si="210"/>
        <v>1.4782900988183603E-4</v>
      </c>
      <c r="J475" s="4">
        <f t="shared" si="226"/>
        <v>886.86189279683447</v>
      </c>
      <c r="K475" s="40">
        <f t="shared" si="227"/>
        <v>5.9992412416597309</v>
      </c>
      <c r="L475" s="40">
        <f t="shared" si="211"/>
        <v>7.5875834026906119E-4</v>
      </c>
      <c r="M475" s="10">
        <f t="shared" si="228"/>
        <v>7.3726467827175055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15.62254990866507</v>
      </c>
      <c r="Q475" s="42">
        <f t="shared" si="230"/>
        <v>0.55814772901742149</v>
      </c>
      <c r="R475" s="4">
        <f t="shared" si="231"/>
        <v>314503.07621635747</v>
      </c>
      <c r="S475">
        <f t="shared" si="212"/>
        <v>3.1450307621635749E-4</v>
      </c>
      <c r="T475" s="41">
        <f t="shared" si="213"/>
        <v>5.1034745905228368E-4</v>
      </c>
      <c r="U475" s="42">
        <f t="shared" si="232"/>
        <v>0.55845053231433728</v>
      </c>
      <c r="V475" s="42">
        <f t="shared" si="233"/>
        <v>1.2370791308065872</v>
      </c>
      <c r="W475" s="42">
        <f t="shared" si="234"/>
        <v>1.2202809081112493</v>
      </c>
      <c r="X475" s="42">
        <f t="shared" si="235"/>
        <v>1.6798222695337817E-2</v>
      </c>
      <c r="Y475" s="42">
        <f t="shared" si="209"/>
        <v>1.1853749464786619E-2</v>
      </c>
      <c r="Z475" s="10">
        <f t="shared" si="236"/>
        <v>23.226821755513502</v>
      </c>
      <c r="AA475">
        <f t="shared" si="214"/>
        <v>7373103.2010855982</v>
      </c>
      <c r="AB475" s="10">
        <f t="shared" si="215"/>
        <v>7.3731032010855984</v>
      </c>
      <c r="AC475" s="10">
        <f t="shared" si="216"/>
        <v>7.2721032010855984</v>
      </c>
      <c r="AD475" s="3">
        <f t="shared" si="217"/>
        <v>1054.6922699181432</v>
      </c>
      <c r="AI475" s="94">
        <f t="shared" si="218"/>
        <v>1.2202809081112493</v>
      </c>
    </row>
    <row r="476" spans="2:35">
      <c r="B476" s="39">
        <f t="shared" si="219"/>
        <v>448</v>
      </c>
      <c r="C476" s="42">
        <f t="shared" si="220"/>
        <v>8.4335731414859492</v>
      </c>
      <c r="D476" s="10">
        <f t="shared" si="221"/>
        <v>7.2664268585139808</v>
      </c>
      <c r="E476" s="40">
        <f t="shared" si="222"/>
        <v>33.06714628297204</v>
      </c>
      <c r="F476" s="40">
        <f t="shared" si="223"/>
        <v>47.6</v>
      </c>
      <c r="G476" s="3">
        <f t="shared" si="224"/>
        <v>340.6642685851366</v>
      </c>
      <c r="H476" s="3">
        <f t="shared" si="225"/>
        <v>147.82900988183601</v>
      </c>
      <c r="I476">
        <f t="shared" si="210"/>
        <v>1.4782900988183603E-4</v>
      </c>
      <c r="J476" s="4">
        <f t="shared" si="226"/>
        <v>888.81638021607569</v>
      </c>
      <c r="K476" s="40">
        <f t="shared" si="227"/>
        <v>6.0124625127810312</v>
      </c>
      <c r="L476" s="40">
        <f t="shared" si="211"/>
        <v>0</v>
      </c>
      <c r="M476" s="10">
        <f t="shared" si="228"/>
        <v>7.3731032010855984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15.622858421428258</v>
      </c>
      <c r="Q476" s="42">
        <f t="shared" si="230"/>
        <v>0.55935269033372836</v>
      </c>
      <c r="R476" s="4">
        <f t="shared" si="231"/>
        <v>313663.55531910254</v>
      </c>
      <c r="S476">
        <f t="shared" si="212"/>
        <v>3.1366355531910255E-4</v>
      </c>
      <c r="T476" s="41">
        <f t="shared" si="213"/>
        <v>5.1118697994953868E-4</v>
      </c>
      <c r="U476" s="42">
        <f t="shared" si="232"/>
        <v>0.5569598286379176</v>
      </c>
      <c r="V476" s="42">
        <f t="shared" si="233"/>
        <v>1.2371382020699115</v>
      </c>
      <c r="W476" s="42">
        <f t="shared" si="234"/>
        <v>1.2203575013008443</v>
      </c>
      <c r="X476" s="42">
        <f t="shared" si="235"/>
        <v>1.6780700769067236E-2</v>
      </c>
      <c r="Y476" s="42">
        <f t="shared" si="209"/>
        <v>1.1873969560073866E-2</v>
      </c>
      <c r="Z476" s="10">
        <f t="shared" si="236"/>
        <v>23.228231597850932</v>
      </c>
      <c r="AA476">
        <f t="shared" si="214"/>
        <v>7373544.6096899686</v>
      </c>
      <c r="AB476" s="10">
        <f t="shared" si="215"/>
        <v>7.3735446096899686</v>
      </c>
      <c r="AC476" s="10">
        <f t="shared" si="216"/>
        <v>7.2725446096899686</v>
      </c>
      <c r="AD476" s="3">
        <f t="shared" si="217"/>
        <v>1054.7562885699738</v>
      </c>
      <c r="AI476" s="94">
        <f t="shared" si="218"/>
        <v>1.2203575013008443</v>
      </c>
    </row>
    <row r="477" spans="2:35">
      <c r="B477" s="39">
        <f t="shared" si="219"/>
        <v>449</v>
      </c>
      <c r="C477" s="42">
        <f t="shared" si="220"/>
        <v>8.452398081533909</v>
      </c>
      <c r="D477" s="10">
        <f t="shared" si="221"/>
        <v>7.247601918466021</v>
      </c>
      <c r="E477" s="40">
        <f t="shared" si="222"/>
        <v>33.104796163067959</v>
      </c>
      <c r="F477" s="40">
        <f t="shared" si="223"/>
        <v>47.6</v>
      </c>
      <c r="G477" s="3">
        <f t="shared" si="224"/>
        <v>340.47601918465699</v>
      </c>
      <c r="H477" s="3">
        <f t="shared" si="225"/>
        <v>147.82900988183601</v>
      </c>
      <c r="I477">
        <f t="shared" si="210"/>
        <v>1.4782900988183603E-4</v>
      </c>
      <c r="J477" s="4">
        <f t="shared" si="226"/>
        <v>890.77309426027034</v>
      </c>
      <c r="K477" s="40">
        <f t="shared" si="227"/>
        <v>6.0256988460674323</v>
      </c>
      <c r="L477" s="40">
        <f t="shared" si="211"/>
        <v>0</v>
      </c>
      <c r="M477" s="10">
        <f t="shared" si="228"/>
        <v>7.3735446096899686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15.623156776077058</v>
      </c>
      <c r="Q477" s="42">
        <f t="shared" si="230"/>
        <v>0.56055762863894876</v>
      </c>
      <c r="R477" s="4">
        <f t="shared" si="231"/>
        <v>312824.01217161707</v>
      </c>
      <c r="S477">
        <f t="shared" si="212"/>
        <v>3.1282401217161708E-4</v>
      </c>
      <c r="T477" s="41">
        <f t="shared" si="213"/>
        <v>5.1202652309702409E-4</v>
      </c>
      <c r="U477" s="42">
        <f t="shared" si="232"/>
        <v>0.55546908545265361</v>
      </c>
      <c r="V477" s="42">
        <f t="shared" si="233"/>
        <v>1.2371946171893988</v>
      </c>
      <c r="W477" s="42">
        <f t="shared" si="234"/>
        <v>1.2204315756486066</v>
      </c>
      <c r="X477" s="42">
        <f t="shared" si="235"/>
        <v>1.6763041540792223E-2</v>
      </c>
      <c r="Y477" s="42">
        <f t="shared" si="209"/>
        <v>1.1894167990938367E-2</v>
      </c>
      <c r="Z477" s="10">
        <f t="shared" si="236"/>
        <v>23.22959349643795</v>
      </c>
      <c r="AA477">
        <f t="shared" si="214"/>
        <v>7373971.0075492384</v>
      </c>
      <c r="AB477" s="10">
        <f t="shared" si="215"/>
        <v>7.3739710075492386</v>
      </c>
      <c r="AC477" s="10">
        <f t="shared" si="216"/>
        <v>7.2729710075492386</v>
      </c>
      <c r="AD477" s="3">
        <f t="shared" si="217"/>
        <v>1054.8181301739287</v>
      </c>
      <c r="AI477" s="94">
        <f t="shared" si="218"/>
        <v>1.2204315756486066</v>
      </c>
    </row>
    <row r="478" spans="2:35">
      <c r="B478" s="39">
        <f t="shared" si="219"/>
        <v>450</v>
      </c>
      <c r="C478" s="42">
        <f t="shared" si="220"/>
        <v>8.4712230215818689</v>
      </c>
      <c r="D478" s="10">
        <f t="shared" si="221"/>
        <v>7.2287769784180611</v>
      </c>
      <c r="E478" s="40">
        <f t="shared" si="222"/>
        <v>33.142446043163879</v>
      </c>
      <c r="F478" s="40">
        <f t="shared" si="223"/>
        <v>47.6</v>
      </c>
      <c r="G478" s="3">
        <f t="shared" si="224"/>
        <v>340.28776978417739</v>
      </c>
      <c r="H478" s="3">
        <f t="shared" si="225"/>
        <v>147.82900988183601</v>
      </c>
      <c r="I478">
        <f t="shared" si="210"/>
        <v>1.4782900988183603E-4</v>
      </c>
      <c r="J478" s="4">
        <f t="shared" si="226"/>
        <v>892.732034929419</v>
      </c>
      <c r="K478" s="40">
        <f t="shared" si="227"/>
        <v>6.0389502415189371</v>
      </c>
      <c r="L478" s="40">
        <f t="shared" si="211"/>
        <v>0</v>
      </c>
      <c r="M478" s="10">
        <f t="shared" si="228"/>
        <v>7.3739710075492386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15.623444973190241</v>
      </c>
      <c r="Q478" s="42">
        <f t="shared" si="230"/>
        <v>0.56176254471733367</v>
      </c>
      <c r="R478" s="4">
        <f t="shared" si="231"/>
        <v>311984.44803138328</v>
      </c>
      <c r="S478">
        <f t="shared" si="212"/>
        <v>3.1198444803138327E-4</v>
      </c>
      <c r="T478" s="41">
        <f t="shared" si="213"/>
        <v>5.1286608723725784E-4</v>
      </c>
      <c r="U478" s="42">
        <f t="shared" si="232"/>
        <v>0.55397830499140599</v>
      </c>
      <c r="V478" s="42">
        <f t="shared" si="233"/>
        <v>1.2372483760411663</v>
      </c>
      <c r="W478" s="42">
        <f t="shared" si="234"/>
        <v>1.2205031309898484</v>
      </c>
      <c r="X478" s="42">
        <f t="shared" si="235"/>
        <v>1.6745245051317914E-2</v>
      </c>
      <c r="Y478" s="42">
        <f t="shared" ref="Y478:Y541" si="239">IF((X478*(Q478-Q477)+Y477)&lt;0,0,X478*(Q478-Q477)+Y477)</f>
        <v>1.1914344605937195E-2</v>
      </c>
      <c r="Z478" s="10">
        <f t="shared" si="236"/>
        <v>23.230907448215582</v>
      </c>
      <c r="AA478">
        <f t="shared" si="214"/>
        <v>7374382.3937056735</v>
      </c>
      <c r="AB478" s="10">
        <f t="shared" si="215"/>
        <v>7.3743823937056732</v>
      </c>
      <c r="AC478" s="10">
        <f t="shared" si="216"/>
        <v>7.2733823937056732</v>
      </c>
      <c r="AD478" s="3">
        <f t="shared" si="217"/>
        <v>1054.8777945911056</v>
      </c>
      <c r="AI478" s="94">
        <f t="shared" si="218"/>
        <v>1.2205031309898484</v>
      </c>
    </row>
    <row r="479" spans="2:35">
      <c r="B479" s="39">
        <f t="shared" si="219"/>
        <v>451</v>
      </c>
      <c r="C479" s="42">
        <f t="shared" si="220"/>
        <v>8.4900479616298288</v>
      </c>
      <c r="D479" s="10">
        <f t="shared" si="221"/>
        <v>7.2099520383701012</v>
      </c>
      <c r="E479" s="40">
        <f t="shared" si="222"/>
        <v>33.180095923259799</v>
      </c>
      <c r="F479" s="40">
        <f t="shared" si="223"/>
        <v>47.6</v>
      </c>
      <c r="G479" s="3">
        <f t="shared" si="224"/>
        <v>340.09952038369778</v>
      </c>
      <c r="H479" s="3">
        <f t="shared" si="225"/>
        <v>147.82900988183601</v>
      </c>
      <c r="I479">
        <f t="shared" si="210"/>
        <v>1.4782900988183603E-4</v>
      </c>
      <c r="J479" s="4">
        <f t="shared" si="226"/>
        <v>894.69320222352144</v>
      </c>
      <c r="K479" s="40">
        <f t="shared" si="227"/>
        <v>6.0522166991355455</v>
      </c>
      <c r="L479" s="40">
        <f t="shared" si="211"/>
        <v>0</v>
      </c>
      <c r="M479" s="10">
        <f t="shared" si="228"/>
        <v>7.3743823937056732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15.623723013320214</v>
      </c>
      <c r="Q479" s="42">
        <f t="shared" si="230"/>
        <v>0.56296743935300475</v>
      </c>
      <c r="R479" s="4">
        <f t="shared" si="231"/>
        <v>311144.86415588378</v>
      </c>
      <c r="S479">
        <f t="shared" si="212"/>
        <v>3.111448641558838E-4</v>
      </c>
      <c r="T479" s="41">
        <f t="shared" si="213"/>
        <v>5.1370567111275731E-4</v>
      </c>
      <c r="U479" s="42">
        <f t="shared" si="232"/>
        <v>0.55248748948703663</v>
      </c>
      <c r="V479" s="42">
        <f t="shared" si="233"/>
        <v>1.2372994785050457</v>
      </c>
      <c r="W479" s="42">
        <f t="shared" si="234"/>
        <v>1.2205721671638485</v>
      </c>
      <c r="X479" s="42">
        <f t="shared" si="235"/>
        <v>1.6727311341197204E-2</v>
      </c>
      <c r="Y479" s="42">
        <f t="shared" si="239"/>
        <v>1.1934499253641404E-2</v>
      </c>
      <c r="Z479" s="10">
        <f t="shared" si="236"/>
        <v>23.232173450196946</v>
      </c>
      <c r="AA479">
        <f t="shared" si="214"/>
        <v>7374778.7672241069</v>
      </c>
      <c r="AB479" s="10">
        <f t="shared" si="215"/>
        <v>7.3747787672241065</v>
      </c>
      <c r="AC479" s="10">
        <f t="shared" si="216"/>
        <v>7.2737787672241065</v>
      </c>
      <c r="AD479" s="3">
        <f t="shared" si="217"/>
        <v>1054.9352816858748</v>
      </c>
      <c r="AI479" s="94">
        <f t="shared" si="218"/>
        <v>1.2205721671638485</v>
      </c>
    </row>
    <row r="480" spans="2:35">
      <c r="B480" s="39">
        <f t="shared" si="219"/>
        <v>452</v>
      </c>
      <c r="C480" s="42">
        <f t="shared" si="220"/>
        <v>8.5088729016777886</v>
      </c>
      <c r="D480" s="10">
        <f t="shared" si="221"/>
        <v>7.1911270983221414</v>
      </c>
      <c r="E480" s="40">
        <f t="shared" si="222"/>
        <v>33.217745803355719</v>
      </c>
      <c r="F480" s="40">
        <f t="shared" si="223"/>
        <v>47.6</v>
      </c>
      <c r="G480" s="3">
        <f t="shared" si="224"/>
        <v>339.91127098321817</v>
      </c>
      <c r="H480" s="3">
        <f t="shared" si="225"/>
        <v>147.82900988183601</v>
      </c>
      <c r="I480">
        <f t="shared" si="210"/>
        <v>1.4782900988183603E-4</v>
      </c>
      <c r="J480" s="4">
        <f t="shared" si="226"/>
        <v>896.65659614257765</v>
      </c>
      <c r="K480" s="40">
        <f t="shared" si="227"/>
        <v>6.0654982189172548</v>
      </c>
      <c r="L480" s="40">
        <f t="shared" si="211"/>
        <v>0</v>
      </c>
      <c r="M480" s="10">
        <f t="shared" si="228"/>
        <v>7.3747787672241065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15.623990896992327</v>
      </c>
      <c r="Q480" s="42">
        <f t="shared" si="230"/>
        <v>0.56417231332995921</v>
      </c>
      <c r="R480" s="4">
        <f t="shared" si="231"/>
        <v>310305.26180260093</v>
      </c>
      <c r="S480">
        <f t="shared" si="212"/>
        <v>3.1030526180260095E-4</v>
      </c>
      <c r="T480" s="41">
        <f t="shared" si="213"/>
        <v>5.1454527346604022E-4</v>
      </c>
      <c r="U480" s="42">
        <f t="shared" si="232"/>
        <v>0.55099664117240643</v>
      </c>
      <c r="V480" s="42">
        <f t="shared" si="233"/>
        <v>1.237347924468081</v>
      </c>
      <c r="W480" s="42">
        <f t="shared" si="234"/>
        <v>1.2206386840136734</v>
      </c>
      <c r="X480" s="42">
        <f t="shared" si="235"/>
        <v>1.6709240454407581E-2</v>
      </c>
      <c r="Y480" s="42">
        <f t="shared" si="239"/>
        <v>1.1954631782639594E-2</v>
      </c>
      <c r="Z480" s="10">
        <f t="shared" si="236"/>
        <v>23.233391499472386</v>
      </c>
      <c r="AA480">
        <f t="shared" si="214"/>
        <v>7375160.1271935524</v>
      </c>
      <c r="AB480" s="10">
        <f t="shared" si="215"/>
        <v>7.3751601271935527</v>
      </c>
      <c r="AC480" s="10">
        <f t="shared" si="216"/>
        <v>7.2741601271935528</v>
      </c>
      <c r="AD480" s="3">
        <f t="shared" si="217"/>
        <v>1054.9905913261134</v>
      </c>
      <c r="AI480" s="94">
        <f t="shared" si="218"/>
        <v>1.2206386840136734</v>
      </c>
    </row>
    <row r="481" spans="2:35">
      <c r="B481" s="39">
        <f t="shared" si="219"/>
        <v>453</v>
      </c>
      <c r="C481" s="42">
        <f t="shared" si="220"/>
        <v>8.5276978417257485</v>
      </c>
      <c r="D481" s="10">
        <f t="shared" si="221"/>
        <v>7.1723021582741815</v>
      </c>
      <c r="E481" s="40">
        <f t="shared" si="222"/>
        <v>33.255395683451638</v>
      </c>
      <c r="F481" s="40">
        <f t="shared" si="223"/>
        <v>47.6</v>
      </c>
      <c r="G481" s="3">
        <f t="shared" si="224"/>
        <v>339.72302158273857</v>
      </c>
      <c r="H481" s="3">
        <f t="shared" si="225"/>
        <v>147.82900988183601</v>
      </c>
      <c r="I481">
        <f t="shared" si="210"/>
        <v>1.4782900988183603E-4</v>
      </c>
      <c r="J481" s="4">
        <f t="shared" si="226"/>
        <v>898.62221668658776</v>
      </c>
      <c r="K481" s="40">
        <f t="shared" si="227"/>
        <v>6.0787948008640686</v>
      </c>
      <c r="L481" s="40">
        <f t="shared" si="211"/>
        <v>0</v>
      </c>
      <c r="M481" s="10">
        <f t="shared" si="228"/>
        <v>7.3751601271935527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15.624248624705942</v>
      </c>
      <c r="Q481" s="42">
        <f t="shared" si="230"/>
        <v>0.56537716743207533</v>
      </c>
      <c r="R481" s="4">
        <f t="shared" si="231"/>
        <v>309465.6422290171</v>
      </c>
      <c r="S481">
        <f t="shared" si="212"/>
        <v>3.0946564222901712E-4</v>
      </c>
      <c r="T481" s="41">
        <f t="shared" si="213"/>
        <v>5.1538489303962405E-4</v>
      </c>
      <c r="U481" s="42">
        <f t="shared" si="232"/>
        <v>0.54950576228037651</v>
      </c>
      <c r="V481" s="42">
        <f t="shared" si="233"/>
        <v>1.2373937138209861</v>
      </c>
      <c r="W481" s="42">
        <f t="shared" si="234"/>
        <v>1.2207026813864468</v>
      </c>
      <c r="X481" s="42">
        <f t="shared" si="235"/>
        <v>1.6691032434539288E-2</v>
      </c>
      <c r="Y481" s="42">
        <f t="shared" si="239"/>
        <v>1.1974742041536902E-2</v>
      </c>
      <c r="Z481" s="10">
        <f t="shared" si="236"/>
        <v>23.234561593205751</v>
      </c>
      <c r="AA481">
        <f t="shared" si="214"/>
        <v>7375526.4727260387</v>
      </c>
      <c r="AB481" s="10">
        <f t="shared" si="215"/>
        <v>7.3755264727260386</v>
      </c>
      <c r="AC481" s="10">
        <f t="shared" si="216"/>
        <v>7.2745264727260386</v>
      </c>
      <c r="AD481" s="3">
        <f t="shared" si="217"/>
        <v>1055.0437233830369</v>
      </c>
      <c r="AI481" s="94">
        <f t="shared" si="218"/>
        <v>1.2207026813864468</v>
      </c>
    </row>
    <row r="482" spans="2:35">
      <c r="B482" s="39">
        <f t="shared" si="219"/>
        <v>454</v>
      </c>
      <c r="C482" s="42">
        <f t="shared" si="220"/>
        <v>8.5465227817737084</v>
      </c>
      <c r="D482" s="10">
        <f t="shared" si="221"/>
        <v>7.1534772182262216</v>
      </c>
      <c r="E482" s="40">
        <f t="shared" si="222"/>
        <v>33.293045563547558</v>
      </c>
      <c r="F482" s="40">
        <f t="shared" si="223"/>
        <v>47.6</v>
      </c>
      <c r="G482" s="3">
        <f t="shared" si="224"/>
        <v>339.53477218225896</v>
      </c>
      <c r="H482" s="3">
        <f t="shared" si="225"/>
        <v>147.82900988183601</v>
      </c>
      <c r="I482">
        <f t="shared" si="210"/>
        <v>1.4782900988183603E-4</v>
      </c>
      <c r="J482" s="4">
        <f t="shared" si="226"/>
        <v>900.59006385555142</v>
      </c>
      <c r="K482" s="40">
        <f t="shared" si="227"/>
        <v>6.0921064449759825</v>
      </c>
      <c r="L482" s="40">
        <f t="shared" si="211"/>
        <v>0</v>
      </c>
      <c r="M482" s="10">
        <f t="shared" si="228"/>
        <v>7.3755264727260386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15.624496196933679</v>
      </c>
      <c r="Q482" s="42">
        <f t="shared" si="230"/>
        <v>0.56658200244311741</v>
      </c>
      <c r="R482" s="4">
        <f t="shared" si="231"/>
        <v>308626.00669261493</v>
      </c>
      <c r="S482">
        <f t="shared" si="212"/>
        <v>3.0862600669261494E-4</v>
      </c>
      <c r="T482" s="41">
        <f t="shared" si="213"/>
        <v>5.1622452857602629E-4</v>
      </c>
      <c r="U482" s="42">
        <f t="shared" si="232"/>
        <v>0.54801485504380854</v>
      </c>
      <c r="V482" s="42">
        <f t="shared" si="233"/>
        <v>1.2374368464595626</v>
      </c>
      <c r="W482" s="42">
        <f t="shared" si="234"/>
        <v>1.2207641591331559</v>
      </c>
      <c r="X482" s="42">
        <f t="shared" si="235"/>
        <v>1.6672687326406699E-2</v>
      </c>
      <c r="Y482" s="42">
        <f t="shared" si="239"/>
        <v>1.1994829878955915E-2</v>
      </c>
      <c r="Z482" s="10">
        <f t="shared" si="236"/>
        <v>23.235683728634356</v>
      </c>
      <c r="AA482">
        <f t="shared" si="214"/>
        <v>7375877.8029565923</v>
      </c>
      <c r="AB482" s="10">
        <f t="shared" si="215"/>
        <v>7.3758778029565919</v>
      </c>
      <c r="AC482" s="10">
        <f t="shared" si="216"/>
        <v>7.2748778029565919</v>
      </c>
      <c r="AD482" s="3">
        <f t="shared" si="217"/>
        <v>1055.0946777311954</v>
      </c>
      <c r="AI482" s="94">
        <f t="shared" si="218"/>
        <v>1.2207641591331559</v>
      </c>
    </row>
    <row r="483" spans="2:35">
      <c r="B483" s="39">
        <f t="shared" si="219"/>
        <v>455</v>
      </c>
      <c r="C483" s="42">
        <f t="shared" si="220"/>
        <v>8.5653477218216683</v>
      </c>
      <c r="D483" s="10">
        <f t="shared" si="221"/>
        <v>7.1346522781782618</v>
      </c>
      <c r="E483" s="40">
        <f t="shared" si="222"/>
        <v>33.330695443643478</v>
      </c>
      <c r="F483" s="40">
        <f t="shared" si="223"/>
        <v>47.6</v>
      </c>
      <c r="G483" s="3">
        <f t="shared" si="224"/>
        <v>339.34652278177936</v>
      </c>
      <c r="H483" s="3">
        <f t="shared" si="225"/>
        <v>147.82900988183601</v>
      </c>
      <c r="I483">
        <f t="shared" si="210"/>
        <v>1.4782900988183603E-4</v>
      </c>
      <c r="J483" s="4">
        <f t="shared" si="226"/>
        <v>902.56013764946908</v>
      </c>
      <c r="K483" s="40">
        <f t="shared" si="227"/>
        <v>6.1054331512530009</v>
      </c>
      <c r="L483" s="40">
        <f t="shared" si="211"/>
        <v>0</v>
      </c>
      <c r="M483" s="10">
        <f t="shared" si="228"/>
        <v>7.3758778029565919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15.624733614121396</v>
      </c>
      <c r="Q483" s="42">
        <f t="shared" si="230"/>
        <v>0.56778681914674078</v>
      </c>
      <c r="R483" s="4">
        <f t="shared" si="231"/>
        <v>307786.35645087663</v>
      </c>
      <c r="S483">
        <f t="shared" si="212"/>
        <v>3.0778635645087662E-4</v>
      </c>
      <c r="T483" s="41">
        <f t="shared" si="213"/>
        <v>5.1706417881776455E-4</v>
      </c>
      <c r="U483" s="42">
        <f t="shared" si="232"/>
        <v>0.54652392169556363</v>
      </c>
      <c r="V483" s="42">
        <f t="shared" si="233"/>
        <v>1.2374773222856683</v>
      </c>
      <c r="W483" s="42">
        <f t="shared" si="234"/>
        <v>1.2208231171086459</v>
      </c>
      <c r="X483" s="42">
        <f t="shared" si="235"/>
        <v>1.665420517702243E-2</v>
      </c>
      <c r="Y483" s="42">
        <f t="shared" si="239"/>
        <v>1.2014895143538764E-2</v>
      </c>
      <c r="Z483" s="10">
        <f t="shared" si="236"/>
        <v>23.236757903071304</v>
      </c>
      <c r="AA483">
        <f t="shared" si="214"/>
        <v>7376214.1170439729</v>
      </c>
      <c r="AB483" s="10">
        <f t="shared" si="215"/>
        <v>7.3762141170439728</v>
      </c>
      <c r="AC483" s="10">
        <f t="shared" si="216"/>
        <v>7.2752141170439728</v>
      </c>
      <c r="AD483" s="3">
        <f t="shared" si="217"/>
        <v>1055.143454248582</v>
      </c>
      <c r="AI483" s="94">
        <f t="shared" si="218"/>
        <v>1.2208231171086459</v>
      </c>
    </row>
    <row r="484" spans="2:35">
      <c r="B484" s="39">
        <f t="shared" si="219"/>
        <v>456</v>
      </c>
      <c r="C484" s="42">
        <f t="shared" si="220"/>
        <v>8.5841726618696281</v>
      </c>
      <c r="D484" s="10">
        <f t="shared" si="221"/>
        <v>7.1158273381303019</v>
      </c>
      <c r="E484" s="40">
        <f t="shared" si="222"/>
        <v>33.368345323739398</v>
      </c>
      <c r="F484" s="40">
        <f t="shared" si="223"/>
        <v>47.6</v>
      </c>
      <c r="G484" s="3">
        <f t="shared" si="224"/>
        <v>339.15827338129975</v>
      </c>
      <c r="H484" s="3">
        <f t="shared" si="225"/>
        <v>147.82900988183601</v>
      </c>
      <c r="I484">
        <f t="shared" si="210"/>
        <v>1.4782900988183603E-4</v>
      </c>
      <c r="J484" s="4">
        <f t="shared" si="226"/>
        <v>904.53243806834041</v>
      </c>
      <c r="K484" s="40">
        <f t="shared" si="227"/>
        <v>6.1187749196951211</v>
      </c>
      <c r="L484" s="40">
        <f t="shared" si="211"/>
        <v>0</v>
      </c>
      <c r="M484" s="10">
        <f t="shared" si="228"/>
        <v>7.3762141170439728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15.624960876688696</v>
      </c>
      <c r="Q484" s="42">
        <f t="shared" si="230"/>
        <v>0.56899161832649714</v>
      </c>
      <c r="R484" s="4">
        <f t="shared" si="231"/>
        <v>306946.69276128482</v>
      </c>
      <c r="S484">
        <f t="shared" si="212"/>
        <v>3.069466927612848E-4</v>
      </c>
      <c r="T484" s="41">
        <f t="shared" si="213"/>
        <v>5.1790384250735631E-4</v>
      </c>
      <c r="U484" s="42">
        <f t="shared" si="232"/>
        <v>0.54503296446850302</v>
      </c>
      <c r="V484" s="42">
        <f t="shared" si="233"/>
        <v>1.2375151412056256</v>
      </c>
      <c r="W484" s="42">
        <f t="shared" si="234"/>
        <v>1.2208795551717453</v>
      </c>
      <c r="X484" s="42">
        <f t="shared" si="235"/>
        <v>1.6635586033880267E-2</v>
      </c>
      <c r="Y484" s="42">
        <f t="shared" si="239"/>
        <v>1.203493768394715E-2</v>
      </c>
      <c r="Z484" s="10">
        <f t="shared" si="236"/>
        <v>23.237784113903743</v>
      </c>
      <c r="AA484">
        <f t="shared" si="214"/>
        <v>7376535.4141701199</v>
      </c>
      <c r="AB484" s="10">
        <f t="shared" si="215"/>
        <v>7.37653541417012</v>
      </c>
      <c r="AC484" s="10">
        <f t="shared" si="216"/>
        <v>7.2755354141701201</v>
      </c>
      <c r="AD484" s="3">
        <f t="shared" si="217"/>
        <v>1055.1900528165511</v>
      </c>
      <c r="AI484" s="94">
        <f t="shared" si="218"/>
        <v>1.2208795551717453</v>
      </c>
    </row>
    <row r="485" spans="2:35">
      <c r="B485" s="39">
        <f t="shared" si="219"/>
        <v>457</v>
      </c>
      <c r="C485" s="42">
        <f t="shared" si="220"/>
        <v>8.602997601917588</v>
      </c>
      <c r="D485" s="10">
        <f t="shared" si="221"/>
        <v>7.097002398082342</v>
      </c>
      <c r="E485" s="40">
        <f t="shared" si="222"/>
        <v>33.405995203835317</v>
      </c>
      <c r="F485" s="40">
        <f t="shared" si="223"/>
        <v>47.6</v>
      </c>
      <c r="G485" s="3">
        <f t="shared" si="224"/>
        <v>338.97002398082014</v>
      </c>
      <c r="H485" s="3">
        <f t="shared" si="225"/>
        <v>147.82900988183601</v>
      </c>
      <c r="I485">
        <f t="shared" si="210"/>
        <v>1.4782900988183603E-4</v>
      </c>
      <c r="J485" s="4">
        <f t="shared" si="226"/>
        <v>906.50696511216574</v>
      </c>
      <c r="K485" s="40">
        <f t="shared" si="227"/>
        <v>6.1321317503023449</v>
      </c>
      <c r="L485" s="40">
        <f t="shared" si="211"/>
        <v>0</v>
      </c>
      <c r="M485" s="10">
        <f t="shared" si="228"/>
        <v>7.37653541417012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15.625177985028566</v>
      </c>
      <c r="Q485" s="42">
        <f t="shared" si="230"/>
        <v>0.57019640076583944</v>
      </c>
      <c r="R485" s="4">
        <f t="shared" si="231"/>
        <v>306107.01688132179</v>
      </c>
      <c r="S485">
        <f t="shared" si="212"/>
        <v>3.0610701688132177E-4</v>
      </c>
      <c r="T485" s="41">
        <f t="shared" si="213"/>
        <v>5.187435183873194E-4</v>
      </c>
      <c r="U485" s="42">
        <f t="shared" si="232"/>
        <v>0.54354198559548783</v>
      </c>
      <c r="V485" s="42">
        <f t="shared" si="233"/>
        <v>1.2375503031311847</v>
      </c>
      <c r="W485" s="42">
        <f t="shared" si="234"/>
        <v>1.2209334731851724</v>
      </c>
      <c r="X485" s="42">
        <f t="shared" si="235"/>
        <v>1.6616829946012324E-2</v>
      </c>
      <c r="Y485" s="42">
        <f t="shared" si="239"/>
        <v>1.2054957348863643E-2</v>
      </c>
      <c r="Z485" s="10">
        <f t="shared" si="236"/>
        <v>23.238762358593597</v>
      </c>
      <c r="AA485">
        <f t="shared" si="214"/>
        <v>7376841.6935403841</v>
      </c>
      <c r="AB485" s="10">
        <f t="shared" si="215"/>
        <v>7.376841693540384</v>
      </c>
      <c r="AC485" s="10">
        <f t="shared" si="216"/>
        <v>7.275841693540384</v>
      </c>
      <c r="AD485" s="3">
        <f t="shared" si="217"/>
        <v>1055.2344733198527</v>
      </c>
      <c r="AI485" s="94">
        <f t="shared" si="218"/>
        <v>1.2209334731851724</v>
      </c>
    </row>
    <row r="486" spans="2:35">
      <c r="B486" s="39">
        <f t="shared" si="219"/>
        <v>458</v>
      </c>
      <c r="C486" s="42">
        <f t="shared" si="220"/>
        <v>8.6218225419655479</v>
      </c>
      <c r="D486" s="10">
        <f t="shared" si="221"/>
        <v>7.0781774580343821</v>
      </c>
      <c r="E486" s="40">
        <f t="shared" si="222"/>
        <v>33.443645083931237</v>
      </c>
      <c r="F486" s="40">
        <f t="shared" si="223"/>
        <v>47.6</v>
      </c>
      <c r="G486" s="3">
        <f t="shared" si="224"/>
        <v>338.78177458034054</v>
      </c>
      <c r="H486" s="3">
        <f t="shared" si="225"/>
        <v>147.82900988183601</v>
      </c>
      <c r="I486">
        <f t="shared" si="210"/>
        <v>1.4782900988183603E-4</v>
      </c>
      <c r="J486" s="4">
        <f t="shared" si="226"/>
        <v>908.48371878094486</v>
      </c>
      <c r="K486" s="40">
        <f t="shared" si="227"/>
        <v>6.1455036430746715</v>
      </c>
      <c r="L486" s="40">
        <f t="shared" si="211"/>
        <v>0</v>
      </c>
      <c r="M486" s="10">
        <f t="shared" si="228"/>
        <v>7.376841693540384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15.625384939507521</v>
      </c>
      <c r="Q486" s="42">
        <f t="shared" si="230"/>
        <v>0.57140116724812695</v>
      </c>
      <c r="R486" s="4">
        <f t="shared" si="231"/>
        <v>305267.3300684701</v>
      </c>
      <c r="S486">
        <f t="shared" si="212"/>
        <v>3.0526733006847008E-4</v>
      </c>
      <c r="T486" s="41">
        <f t="shared" si="213"/>
        <v>5.1958320520017109E-4</v>
      </c>
      <c r="U486" s="42">
        <f t="shared" si="232"/>
        <v>0.54205098730937962</v>
      </c>
      <c r="V486" s="42">
        <f t="shared" si="233"/>
        <v>1.2375828079788782</v>
      </c>
      <c r="W486" s="42">
        <f t="shared" si="234"/>
        <v>1.2209848710155746</v>
      </c>
      <c r="X486" s="42">
        <f t="shared" si="235"/>
        <v>1.6597936963303583E-2</v>
      </c>
      <c r="Y486" s="42">
        <f t="shared" si="239"/>
        <v>1.2074953986992152E-2</v>
      </c>
      <c r="Z486" s="10">
        <f t="shared" si="236"/>
        <v>23.239692634676747</v>
      </c>
      <c r="AA486">
        <f t="shared" si="214"/>
        <v>7377132.9543832745</v>
      </c>
      <c r="AB486" s="10">
        <f t="shared" si="215"/>
        <v>7.3771329543832742</v>
      </c>
      <c r="AC486" s="10">
        <f t="shared" si="216"/>
        <v>7.2761329543832742</v>
      </c>
      <c r="AD486" s="3">
        <f t="shared" si="217"/>
        <v>1055.2767156465952</v>
      </c>
      <c r="AI486" s="94">
        <f t="shared" si="218"/>
        <v>1.2209848710155746</v>
      </c>
    </row>
    <row r="487" spans="2:35">
      <c r="B487" s="39">
        <f t="shared" si="219"/>
        <v>459</v>
      </c>
      <c r="C487" s="42">
        <f t="shared" si="220"/>
        <v>8.6406474820135077</v>
      </c>
      <c r="D487" s="10">
        <f t="shared" si="221"/>
        <v>7.0593525179864223</v>
      </c>
      <c r="E487" s="40">
        <f t="shared" si="222"/>
        <v>33.481294964027157</v>
      </c>
      <c r="F487" s="40">
        <f t="shared" si="223"/>
        <v>47.6</v>
      </c>
      <c r="G487" s="3">
        <f t="shared" si="224"/>
        <v>338.59352517986093</v>
      </c>
      <c r="H487" s="3">
        <f t="shared" si="225"/>
        <v>147.82900988183601</v>
      </c>
      <c r="I487">
        <f t="shared" ref="I487:I550" si="240">H487/1000^2</f>
        <v>1.4782900988183603E-4</v>
      </c>
      <c r="J487" s="4">
        <f t="shared" si="226"/>
        <v>910.46269907467752</v>
      </c>
      <c r="K487" s="40">
        <f t="shared" si="227"/>
        <v>6.1588905980120989</v>
      </c>
      <c r="L487" s="40">
        <f t="shared" ref="L487:L550" si="241">IF((gstar-K487)&lt;0,0,gstar-K487)</f>
        <v>0</v>
      </c>
      <c r="M487" s="10">
        <f t="shared" si="228"/>
        <v>7.3771329543832742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15.625581740465471</v>
      </c>
      <c r="Q487" s="42">
        <f t="shared" si="230"/>
        <v>0.57260591855663079</v>
      </c>
      <c r="R487" s="4">
        <f t="shared" si="231"/>
        <v>304427.63358021213</v>
      </c>
      <c r="S487">
        <f t="shared" ref="S487:S550" si="242">R487/1000^3</f>
        <v>3.0442763358021213E-4</v>
      </c>
      <c r="T487" s="41">
        <f t="shared" ref="T487:T550" si="243">(vc/1000^3-S487)</f>
        <v>5.2042290168842899E-4</v>
      </c>
      <c r="U487" s="42">
        <f t="shared" si="232"/>
        <v>0.5405599718430395</v>
      </c>
      <c r="V487" s="42">
        <f t="shared" si="233"/>
        <v>1.2376126556706439</v>
      </c>
      <c r="W487" s="42">
        <f t="shared" si="234"/>
        <v>1.2210337485334848</v>
      </c>
      <c r="X487" s="42">
        <f t="shared" si="235"/>
        <v>1.6578907137159149E-2</v>
      </c>
      <c r="Y487" s="42">
        <f t="shared" si="239"/>
        <v>1.2094927447059209E-2</v>
      </c>
      <c r="Z487" s="10">
        <f t="shared" si="236"/>
        <v>23.240574939763697</v>
      </c>
      <c r="AA487">
        <f t="shared" ref="AA487:AA550" si="244">Z487*rat*to+patm*1000000</f>
        <v>7377409.1959506599</v>
      </c>
      <c r="AB487" s="10">
        <f t="shared" ref="AB487:AB550" si="245">AA487/1000000</f>
        <v>7.3774091959506602</v>
      </c>
      <c r="AC487" s="10">
        <f t="shared" ref="AC487:AC550" si="246">AB487-patm</f>
        <v>7.2764091959506603</v>
      </c>
      <c r="AD487" s="3">
        <f t="shared" ref="AD487:AD550" si="247">AC487*1000000/6895</f>
        <v>1055.3167796882756</v>
      </c>
      <c r="AI487" s="94">
        <f t="shared" ref="AI487:AI550" si="248">($M487-patm)*1000000*$I487/SQRT(rat*to)*SQRT(k)*(2/(k+1))^((k+1)/2/(k-1))</f>
        <v>1.2210337485334848</v>
      </c>
    </row>
    <row r="488" spans="2:35">
      <c r="B488" s="39">
        <f t="shared" ref="B488:B551" si="249">1+B487</f>
        <v>460</v>
      </c>
      <c r="C488" s="42">
        <f t="shared" ref="C488:C551" si="250">xincp+C487</f>
        <v>8.6594724220614676</v>
      </c>
      <c r="D488" s="10">
        <f t="shared" ref="D488:D551" si="251">(F488-E488)/2</f>
        <v>7.0405275779384624</v>
      </c>
      <c r="E488" s="40">
        <f t="shared" ref="E488:E551" si="252">E487+ci*2*xincp</f>
        <v>33.518944844123077</v>
      </c>
      <c r="F488" s="40">
        <f t="shared" ref="F488:F551" si="253">F487-osi*2*xincp</f>
        <v>47.6</v>
      </c>
      <c r="G488" s="3">
        <f t="shared" ref="G488:G551" si="254">G487-ei*n*2*xincp</f>
        <v>338.40527577938133</v>
      </c>
      <c r="H488" s="3">
        <f t="shared" ref="H488:H551" si="255">PI()/4*(dto+erate*(two-D488)/two)^2</f>
        <v>147.82900988183601</v>
      </c>
      <c r="I488">
        <f t="shared" si="240"/>
        <v>1.4782900988183603E-4</v>
      </c>
      <c r="J488" s="4">
        <f t="shared" ref="J488:J551" si="256">PI()/4*dc^2-PI()/4*(F488^2-E488^2)</f>
        <v>912.44390599336441</v>
      </c>
      <c r="K488" s="40">
        <f t="shared" ref="K488:K551" si="257">J488/H488</f>
        <v>6.1722926151146318</v>
      </c>
      <c r="L488" s="40">
        <f t="shared" si="241"/>
        <v>0</v>
      </c>
      <c r="M488" s="10">
        <f t="shared" ref="M488:M551" si="258">AB487</f>
        <v>7.3774091959506602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15.625768388215832</v>
      </c>
      <c r="Q488" s="42">
        <f t="shared" ref="Q488:Q551" si="260">xincp/P488+Q487</f>
        <v>0.57381065547453858</v>
      </c>
      <c r="R488" s="4">
        <f t="shared" ref="R488:R551" si="261">PI()/4*(F488^2-E488^2)*G488</f>
        <v>303587.92867403023</v>
      </c>
      <c r="S488">
        <f t="shared" si="242"/>
        <v>3.0358792867403022E-4</v>
      </c>
      <c r="T488" s="41">
        <f t="shared" si="243"/>
        <v>5.212626065946109E-4</v>
      </c>
      <c r="U488" s="42">
        <f t="shared" ref="U488:U551" si="262">rhopgrain*R488/1000^2</f>
        <v>0.53906894142932849</v>
      </c>
      <c r="V488" s="42">
        <f t="shared" ref="V488:V551" si="263">(U487-U488)/(Q488-Q487)</f>
        <v>1.2376398461337248</v>
      </c>
      <c r="W488" s="42">
        <f t="shared" ref="W488:W551" si="264">IF(V488&lt;AI488,IF(AB487&gt;pbd,AI488,0),AI488)</f>
        <v>1.2210801056133567</v>
      </c>
      <c r="X488" s="42">
        <f t="shared" ref="X488:X551" si="265">V488-W488</f>
        <v>1.6559740520368127E-2</v>
      </c>
      <c r="Y488" s="42">
        <f t="shared" si="239"/>
        <v>1.211487757781507E-2</v>
      </c>
      <c r="Z488" s="10">
        <f t="shared" ref="Z488:Z551" si="266">Y488/T488</f>
        <v>23.241409271539947</v>
      </c>
      <c r="AA488">
        <f t="shared" si="244"/>
        <v>7377670.4175178949</v>
      </c>
      <c r="AB488" s="10">
        <f t="shared" si="245"/>
        <v>7.3776704175178951</v>
      </c>
      <c r="AC488" s="10">
        <f t="shared" si="246"/>
        <v>7.2766704175178951</v>
      </c>
      <c r="AD488" s="3">
        <f t="shared" si="247"/>
        <v>1055.3546653397962</v>
      </c>
      <c r="AI488" s="94">
        <f t="shared" si="248"/>
        <v>1.2210801056133567</v>
      </c>
    </row>
    <row r="489" spans="2:35">
      <c r="B489" s="39">
        <f t="shared" si="249"/>
        <v>461</v>
      </c>
      <c r="C489" s="42">
        <f t="shared" si="250"/>
        <v>8.6782973621094275</v>
      </c>
      <c r="D489" s="10">
        <f t="shared" si="251"/>
        <v>7.0217026378905025</v>
      </c>
      <c r="E489" s="40">
        <f t="shared" si="252"/>
        <v>33.556594724218996</v>
      </c>
      <c r="F489" s="40">
        <f t="shared" si="253"/>
        <v>47.6</v>
      </c>
      <c r="G489" s="3">
        <f t="shared" si="254"/>
        <v>338.21702637890172</v>
      </c>
      <c r="H489" s="3">
        <f t="shared" si="255"/>
        <v>147.82900988183601</v>
      </c>
      <c r="I489">
        <f t="shared" si="240"/>
        <v>1.4782900988183603E-4</v>
      </c>
      <c r="J489" s="4">
        <f t="shared" si="256"/>
        <v>914.42733953700474</v>
      </c>
      <c r="K489" s="40">
        <f t="shared" si="257"/>
        <v>6.1857096943822656</v>
      </c>
      <c r="L489" s="40">
        <f t="shared" si="241"/>
        <v>0</v>
      </c>
      <c r="M489" s="10">
        <f t="shared" si="258"/>
        <v>7.3776704175178951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15.625944883045625</v>
      </c>
      <c r="Q489" s="42">
        <f t="shared" si="260"/>
        <v>0.57501537878495967</v>
      </c>
      <c r="R489" s="4">
        <f t="shared" si="261"/>
        <v>302748.21660740708</v>
      </c>
      <c r="S489">
        <f t="shared" si="242"/>
        <v>3.0274821660740707E-4</v>
      </c>
      <c r="T489" s="41">
        <f t="shared" si="243"/>
        <v>5.221023186612341E-4</v>
      </c>
      <c r="U489" s="42">
        <f t="shared" si="262"/>
        <v>0.53757789830110847</v>
      </c>
      <c r="V489" s="42">
        <f t="shared" si="263"/>
        <v>1.2376643792995417</v>
      </c>
      <c r="W489" s="42">
        <f t="shared" si="264"/>
        <v>1.2211239421335853</v>
      </c>
      <c r="X489" s="42">
        <f t="shared" si="265"/>
        <v>1.6540437165956323E-2</v>
      </c>
      <c r="Y489" s="42">
        <f t="shared" si="239"/>
        <v>1.2134804228033452E-2</v>
      </c>
      <c r="Z489" s="10">
        <f t="shared" si="266"/>
        <v>23.242195627763753</v>
      </c>
      <c r="AA489">
        <f t="shared" si="244"/>
        <v>7377916.6183831068</v>
      </c>
      <c r="AB489" s="10">
        <f t="shared" si="245"/>
        <v>7.3779166183831064</v>
      </c>
      <c r="AC489" s="10">
        <f t="shared" si="246"/>
        <v>7.2769166183831064</v>
      </c>
      <c r="AD489" s="3">
        <f t="shared" si="247"/>
        <v>1055.3903724993629</v>
      </c>
      <c r="AI489" s="94">
        <f t="shared" si="248"/>
        <v>1.2211239421335853</v>
      </c>
    </row>
    <row r="490" spans="2:35">
      <c r="B490" s="39">
        <f t="shared" si="249"/>
        <v>462</v>
      </c>
      <c r="C490" s="42">
        <f t="shared" si="250"/>
        <v>8.6971223021573874</v>
      </c>
      <c r="D490" s="10">
        <f t="shared" si="251"/>
        <v>7.0028776978425427</v>
      </c>
      <c r="E490" s="40">
        <f t="shared" si="252"/>
        <v>33.594244604314916</v>
      </c>
      <c r="F490" s="40">
        <f t="shared" si="253"/>
        <v>47.6</v>
      </c>
      <c r="G490" s="3">
        <f t="shared" si="254"/>
        <v>338.02877697842212</v>
      </c>
      <c r="H490" s="3">
        <f t="shared" si="255"/>
        <v>147.82900988183601</v>
      </c>
      <c r="I490">
        <f t="shared" si="240"/>
        <v>1.4782900988183603E-4</v>
      </c>
      <c r="J490" s="4">
        <f t="shared" si="256"/>
        <v>916.41299970559908</v>
      </c>
      <c r="K490" s="40">
        <f t="shared" si="257"/>
        <v>6.199141835815003</v>
      </c>
      <c r="L490" s="40">
        <f t="shared" si="241"/>
        <v>0</v>
      </c>
      <c r="M490" s="10">
        <f t="shared" si="258"/>
        <v>7.3779166183831064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15.626111225215006</v>
      </c>
      <c r="Q490" s="42">
        <f t="shared" si="260"/>
        <v>0.57622008927093027</v>
      </c>
      <c r="R490" s="4">
        <f t="shared" si="261"/>
        <v>301908.49863782484</v>
      </c>
      <c r="S490">
        <f t="shared" si="242"/>
        <v>3.0190849863782486E-4</v>
      </c>
      <c r="T490" s="41">
        <f t="shared" si="243"/>
        <v>5.2294203663081631E-4</v>
      </c>
      <c r="U490" s="42">
        <f t="shared" si="262"/>
        <v>0.53608684469124013</v>
      </c>
      <c r="V490" s="42">
        <f t="shared" si="263"/>
        <v>1.2376862551063881</v>
      </c>
      <c r="W490" s="42">
        <f t="shared" si="264"/>
        <v>1.2211652579763859</v>
      </c>
      <c r="X490" s="42">
        <f t="shared" si="265"/>
        <v>1.6520997130002213E-2</v>
      </c>
      <c r="Y490" s="42">
        <f t="shared" si="239"/>
        <v>1.2154707246514657E-2</v>
      </c>
      <c r="Z490" s="10">
        <f t="shared" si="266"/>
        <v>23.242934006270314</v>
      </c>
      <c r="AA490">
        <f t="shared" si="244"/>
        <v>7378147.7978685182</v>
      </c>
      <c r="AB490" s="10">
        <f t="shared" si="245"/>
        <v>7.3781477978685182</v>
      </c>
      <c r="AC490" s="10">
        <f t="shared" si="246"/>
        <v>7.2771477978685182</v>
      </c>
      <c r="AD490" s="3">
        <f t="shared" si="247"/>
        <v>1055.4239010686756</v>
      </c>
      <c r="AI490" s="94">
        <f t="shared" si="248"/>
        <v>1.2211652579763859</v>
      </c>
    </row>
    <row r="491" spans="2:35">
      <c r="B491" s="39">
        <f t="shared" si="249"/>
        <v>463</v>
      </c>
      <c r="C491" s="42">
        <f t="shared" si="250"/>
        <v>8.7159472422053472</v>
      </c>
      <c r="D491" s="10">
        <f t="shared" si="251"/>
        <v>6.9840527577945828</v>
      </c>
      <c r="E491" s="40">
        <f t="shared" si="252"/>
        <v>33.631894484410836</v>
      </c>
      <c r="F491" s="40">
        <f t="shared" si="253"/>
        <v>47.6</v>
      </c>
      <c r="G491" s="3">
        <f t="shared" si="254"/>
        <v>337.84052757794251</v>
      </c>
      <c r="H491" s="3">
        <f t="shared" si="255"/>
        <v>147.82900988183601</v>
      </c>
      <c r="I491">
        <f t="shared" si="240"/>
        <v>1.4782900988183603E-4</v>
      </c>
      <c r="J491" s="4">
        <f t="shared" si="256"/>
        <v>918.40088649914696</v>
      </c>
      <c r="K491" s="40">
        <f t="shared" si="257"/>
        <v>6.2125890394128405</v>
      </c>
      <c r="L491" s="40">
        <f t="shared" si="241"/>
        <v>0</v>
      </c>
      <c r="M491" s="10">
        <f t="shared" si="258"/>
        <v>7.3781477978685182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15.626267414958161</v>
      </c>
      <c r="Q491" s="42">
        <f t="shared" si="260"/>
        <v>0.57742478771541861</v>
      </c>
      <c r="R491" s="4">
        <f t="shared" si="261"/>
        <v>301068.77602276619</v>
      </c>
      <c r="S491">
        <f t="shared" si="242"/>
        <v>3.0106877602276621E-4</v>
      </c>
      <c r="T491" s="41">
        <f t="shared" si="243"/>
        <v>5.2378175924587501E-4</v>
      </c>
      <c r="U491" s="42">
        <f t="shared" si="262"/>
        <v>0.53459578283258502</v>
      </c>
      <c r="V491" s="42">
        <f t="shared" si="263"/>
        <v>1.2377054734958115</v>
      </c>
      <c r="W491" s="42">
        <f t="shared" si="264"/>
        <v>1.2212040530280195</v>
      </c>
      <c r="X491" s="42">
        <f t="shared" si="265"/>
        <v>1.6501420467792016E-2</v>
      </c>
      <c r="Y491" s="42">
        <f t="shared" si="239"/>
        <v>1.2174586482084054E-2</v>
      </c>
      <c r="Z491" s="10">
        <f t="shared" si="266"/>
        <v>23.243624404967161</v>
      </c>
      <c r="AA491">
        <f t="shared" si="244"/>
        <v>7378363.9553189958</v>
      </c>
      <c r="AB491" s="10">
        <f t="shared" si="245"/>
        <v>7.3783639553189957</v>
      </c>
      <c r="AC491" s="10">
        <f t="shared" si="246"/>
        <v>7.2773639553189957</v>
      </c>
      <c r="AD491" s="3">
        <f t="shared" si="247"/>
        <v>1055.4552509527186</v>
      </c>
      <c r="AI491" s="94">
        <f t="shared" si="248"/>
        <v>1.2212040530280195</v>
      </c>
    </row>
    <row r="492" spans="2:35">
      <c r="B492" s="39">
        <f t="shared" si="249"/>
        <v>464</v>
      </c>
      <c r="C492" s="42">
        <f t="shared" si="250"/>
        <v>8.7347721822533071</v>
      </c>
      <c r="D492" s="10">
        <f t="shared" si="251"/>
        <v>6.9652278177466229</v>
      </c>
      <c r="E492" s="40">
        <f t="shared" si="252"/>
        <v>33.669544364506756</v>
      </c>
      <c r="F492" s="40">
        <f t="shared" si="253"/>
        <v>47.6</v>
      </c>
      <c r="G492" s="3">
        <f t="shared" si="254"/>
        <v>337.6522781774629</v>
      </c>
      <c r="H492" s="3">
        <f t="shared" si="255"/>
        <v>147.82900988183601</v>
      </c>
      <c r="I492">
        <f t="shared" si="240"/>
        <v>1.4782900988183603E-4</v>
      </c>
      <c r="J492" s="4">
        <f t="shared" si="256"/>
        <v>920.39099991764874</v>
      </c>
      <c r="K492" s="40">
        <f t="shared" si="257"/>
        <v>6.2260513051757824</v>
      </c>
      <c r="L492" s="40">
        <f t="shared" si="241"/>
        <v>0</v>
      </c>
      <c r="M492" s="10">
        <f t="shared" si="258"/>
        <v>7.3783639553189957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15.626413452482327</v>
      </c>
      <c r="Q492" s="42">
        <f t="shared" si="260"/>
        <v>0.5786294749013301</v>
      </c>
      <c r="R492" s="4">
        <f t="shared" si="261"/>
        <v>300229.05001971347</v>
      </c>
      <c r="S492">
        <f t="shared" si="242"/>
        <v>3.0022905001971347E-4</v>
      </c>
      <c r="T492" s="41">
        <f t="shared" si="243"/>
        <v>5.246214852489277E-4</v>
      </c>
      <c r="U492" s="42">
        <f t="shared" si="262"/>
        <v>0.53310471495800438</v>
      </c>
      <c r="V492" s="42">
        <f t="shared" si="263"/>
        <v>1.2377220344154909</v>
      </c>
      <c r="W492" s="42">
        <f t="shared" si="264"/>
        <v>1.2212403271785448</v>
      </c>
      <c r="X492" s="42">
        <f t="shared" si="265"/>
        <v>1.6481707236946086E-2</v>
      </c>
      <c r="Y492" s="42">
        <f t="shared" si="239"/>
        <v>1.2194441783594348E-2</v>
      </c>
      <c r="Z492" s="10">
        <f t="shared" si="266"/>
        <v>23.24426682183671</v>
      </c>
      <c r="AA492">
        <f t="shared" si="244"/>
        <v>7378565.0901028523</v>
      </c>
      <c r="AB492" s="10">
        <f t="shared" si="245"/>
        <v>7.3785650901028523</v>
      </c>
      <c r="AC492" s="10">
        <f t="shared" si="246"/>
        <v>7.2775650901028524</v>
      </c>
      <c r="AD492" s="3">
        <f t="shared" si="247"/>
        <v>1055.484422059877</v>
      </c>
      <c r="AI492" s="94">
        <f t="shared" si="248"/>
        <v>1.2212403271785448</v>
      </c>
    </row>
    <row r="493" spans="2:35">
      <c r="B493" s="39">
        <f t="shared" si="249"/>
        <v>465</v>
      </c>
      <c r="C493" s="42">
        <f t="shared" si="250"/>
        <v>8.753597122301267</v>
      </c>
      <c r="D493" s="10">
        <f t="shared" si="251"/>
        <v>6.946402877698663</v>
      </c>
      <c r="E493" s="40">
        <f t="shared" si="252"/>
        <v>33.707194244602675</v>
      </c>
      <c r="F493" s="40">
        <f t="shared" si="253"/>
        <v>47.6</v>
      </c>
      <c r="G493" s="3">
        <f t="shared" si="254"/>
        <v>337.4640287769833</v>
      </c>
      <c r="H493" s="3">
        <f t="shared" si="255"/>
        <v>147.82900988183601</v>
      </c>
      <c r="I493">
        <f t="shared" si="240"/>
        <v>1.4782900988183603E-4</v>
      </c>
      <c r="J493" s="4">
        <f t="shared" si="256"/>
        <v>922.38333996110453</v>
      </c>
      <c r="K493" s="40">
        <f t="shared" si="257"/>
        <v>6.239528633103828</v>
      </c>
      <c r="L493" s="40">
        <f t="shared" si="241"/>
        <v>0</v>
      </c>
      <c r="M493" s="10">
        <f t="shared" si="258"/>
        <v>7.3785650901028523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15.62654933796833</v>
      </c>
      <c r="Q493" s="42">
        <f t="shared" si="260"/>
        <v>0.57983415161151208</v>
      </c>
      <c r="R493" s="4">
        <f t="shared" si="261"/>
        <v>299389.32188614894</v>
      </c>
      <c r="S493">
        <f t="shared" si="242"/>
        <v>2.9938932188614892E-4</v>
      </c>
      <c r="T493" s="41">
        <f t="shared" si="243"/>
        <v>5.254612133824923E-4</v>
      </c>
      <c r="U493" s="42">
        <f t="shared" si="262"/>
        <v>0.53161364330035921</v>
      </c>
      <c r="V493" s="42">
        <f t="shared" si="263"/>
        <v>1.2377359378184727</v>
      </c>
      <c r="W493" s="42">
        <f t="shared" si="264"/>
        <v>1.2212740803219566</v>
      </c>
      <c r="X493" s="42">
        <f t="shared" si="265"/>
        <v>1.6461857496516075E-2</v>
      </c>
      <c r="Y493" s="42">
        <f t="shared" si="239"/>
        <v>1.2214272999926735E-2</v>
      </c>
      <c r="Z493" s="10">
        <f t="shared" si="266"/>
        <v>23.244861254936726</v>
      </c>
      <c r="AA493">
        <f t="shared" si="244"/>
        <v>7378751.201611992</v>
      </c>
      <c r="AB493" s="10">
        <f t="shared" si="245"/>
        <v>7.3787512016119923</v>
      </c>
      <c r="AC493" s="10">
        <f t="shared" si="246"/>
        <v>7.2777512016119923</v>
      </c>
      <c r="AD493" s="3">
        <f t="shared" si="247"/>
        <v>1055.5114143019568</v>
      </c>
      <c r="AI493" s="94">
        <f t="shared" si="248"/>
        <v>1.2212740803219566</v>
      </c>
    </row>
    <row r="494" spans="2:35">
      <c r="B494" s="39">
        <f t="shared" si="249"/>
        <v>466</v>
      </c>
      <c r="C494" s="42">
        <f t="shared" si="250"/>
        <v>8.7724220623492268</v>
      </c>
      <c r="D494" s="10">
        <f t="shared" si="251"/>
        <v>6.9275779376507032</v>
      </c>
      <c r="E494" s="40">
        <f t="shared" si="252"/>
        <v>33.744844124698595</v>
      </c>
      <c r="F494" s="40">
        <f t="shared" si="253"/>
        <v>47.6</v>
      </c>
      <c r="G494" s="3">
        <f t="shared" si="254"/>
        <v>337.27577937650369</v>
      </c>
      <c r="H494" s="3">
        <f t="shared" si="255"/>
        <v>147.82900988183601</v>
      </c>
      <c r="I494">
        <f t="shared" si="240"/>
        <v>1.4782900988183603E-4</v>
      </c>
      <c r="J494" s="4">
        <f t="shared" si="256"/>
        <v>924.37790662951386</v>
      </c>
      <c r="K494" s="40">
        <f t="shared" si="257"/>
        <v>6.2530210231969745</v>
      </c>
      <c r="L494" s="40">
        <f t="shared" si="241"/>
        <v>0</v>
      </c>
      <c r="M494" s="10">
        <f t="shared" si="258"/>
        <v>7.3787512016119923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15.626675071570697</v>
      </c>
      <c r="Q494" s="42">
        <f t="shared" si="260"/>
        <v>0.58103881862875928</v>
      </c>
      <c r="R494" s="4">
        <f t="shared" si="261"/>
        <v>298549.59287955536</v>
      </c>
      <c r="S494">
        <f t="shared" si="242"/>
        <v>2.9854959287955535E-4</v>
      </c>
      <c r="T494" s="41">
        <f t="shared" si="243"/>
        <v>5.2630094238908577E-4</v>
      </c>
      <c r="U494" s="42">
        <f t="shared" si="262"/>
        <v>0.53012257009251129</v>
      </c>
      <c r="V494" s="42">
        <f t="shared" si="263"/>
        <v>1.2377471836617475</v>
      </c>
      <c r="W494" s="42">
        <f t="shared" si="264"/>
        <v>1.2213053123562083</v>
      </c>
      <c r="X494" s="42">
        <f t="shared" si="265"/>
        <v>1.6441871305539202E-2</v>
      </c>
      <c r="Y494" s="42">
        <f t="shared" si="239"/>
        <v>1.2234079979990341E-2</v>
      </c>
      <c r="Z494" s="10">
        <f t="shared" si="266"/>
        <v>23.245407702397547</v>
      </c>
      <c r="AA494">
        <f t="shared" si="244"/>
        <v>7378922.289261044</v>
      </c>
      <c r="AB494" s="10">
        <f t="shared" si="245"/>
        <v>7.3789222892610438</v>
      </c>
      <c r="AC494" s="10">
        <f t="shared" si="246"/>
        <v>7.2779222892610438</v>
      </c>
      <c r="AD494" s="3">
        <f t="shared" si="247"/>
        <v>1055.5362275940599</v>
      </c>
      <c r="AI494" s="94">
        <f t="shared" si="248"/>
        <v>1.2213053123562083</v>
      </c>
    </row>
    <row r="495" spans="2:35">
      <c r="B495" s="39">
        <f t="shared" si="249"/>
        <v>467</v>
      </c>
      <c r="C495" s="42">
        <f t="shared" si="250"/>
        <v>8.7912470023971867</v>
      </c>
      <c r="D495" s="10">
        <f t="shared" si="251"/>
        <v>6.9087529976027433</v>
      </c>
      <c r="E495" s="40">
        <f t="shared" si="252"/>
        <v>33.782494004794515</v>
      </c>
      <c r="F495" s="40">
        <f t="shared" si="253"/>
        <v>47.6</v>
      </c>
      <c r="G495" s="3">
        <f t="shared" si="254"/>
        <v>337.08752997602409</v>
      </c>
      <c r="H495" s="3">
        <f t="shared" si="255"/>
        <v>147.82900988183601</v>
      </c>
      <c r="I495">
        <f t="shared" si="240"/>
        <v>1.4782900988183603E-4</v>
      </c>
      <c r="J495" s="4">
        <f t="shared" si="256"/>
        <v>926.3746999228772</v>
      </c>
      <c r="K495" s="40">
        <f t="shared" si="257"/>
        <v>6.2665284754552246</v>
      </c>
      <c r="L495" s="40">
        <f t="shared" si="241"/>
        <v>0</v>
      </c>
      <c r="M495" s="10">
        <f t="shared" si="258"/>
        <v>7.3789222892610438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15.626790653417071</v>
      </c>
      <c r="Q495" s="42">
        <f t="shared" si="260"/>
        <v>0.58224347673581878</v>
      </c>
      <c r="R495" s="4">
        <f t="shared" si="261"/>
        <v>297709.86425741494</v>
      </c>
      <c r="S495">
        <f t="shared" si="242"/>
        <v>2.9770986425741493E-4</v>
      </c>
      <c r="T495" s="41">
        <f t="shared" si="243"/>
        <v>5.2714067101122624E-4</v>
      </c>
      <c r="U495" s="42">
        <f t="shared" si="262"/>
        <v>0.52863149756732142</v>
      </c>
      <c r="V495" s="42">
        <f t="shared" si="263"/>
        <v>1.2377557719090089</v>
      </c>
      <c r="W495" s="42">
        <f t="shared" si="264"/>
        <v>1.2213340231830661</v>
      </c>
      <c r="X495" s="42">
        <f t="shared" si="265"/>
        <v>1.642174872594282E-2</v>
      </c>
      <c r="Y495" s="42">
        <f t="shared" si="239"/>
        <v>1.2253862572725142E-2</v>
      </c>
      <c r="Z495" s="10">
        <f t="shared" si="266"/>
        <v>23.245906162425815</v>
      </c>
      <c r="AA495">
        <f t="shared" si="244"/>
        <v>7379078.3524885196</v>
      </c>
      <c r="AB495" s="10">
        <f t="shared" si="245"/>
        <v>7.37907835248852</v>
      </c>
      <c r="AC495" s="10">
        <f t="shared" si="246"/>
        <v>7.27807835248852</v>
      </c>
      <c r="AD495" s="3">
        <f t="shared" si="247"/>
        <v>1055.5588618547526</v>
      </c>
      <c r="AI495" s="94">
        <f t="shared" si="248"/>
        <v>1.2213340231830661</v>
      </c>
    </row>
    <row r="496" spans="2:35">
      <c r="B496" s="39">
        <f t="shared" si="249"/>
        <v>468</v>
      </c>
      <c r="C496" s="42">
        <f t="shared" si="250"/>
        <v>8.8100719424451466</v>
      </c>
      <c r="D496" s="10">
        <f t="shared" si="251"/>
        <v>6.8899280575547834</v>
      </c>
      <c r="E496" s="40">
        <f t="shared" si="252"/>
        <v>33.820143884890435</v>
      </c>
      <c r="F496" s="40">
        <f t="shared" si="253"/>
        <v>47.6</v>
      </c>
      <c r="G496" s="3">
        <f t="shared" si="254"/>
        <v>336.89928057554448</v>
      </c>
      <c r="H496" s="3">
        <f t="shared" si="255"/>
        <v>147.82900988183601</v>
      </c>
      <c r="I496">
        <f t="shared" si="240"/>
        <v>1.4782900988183603E-4</v>
      </c>
      <c r="J496" s="4">
        <f t="shared" si="256"/>
        <v>928.3737198411942</v>
      </c>
      <c r="K496" s="40">
        <f t="shared" si="257"/>
        <v>6.2800509898785766</v>
      </c>
      <c r="L496" s="40">
        <f t="shared" si="241"/>
        <v>0</v>
      </c>
      <c r="M496" s="10">
        <f t="shared" si="258"/>
        <v>7.37907835248852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15.626896083608997</v>
      </c>
      <c r="Q496" s="42">
        <f t="shared" si="260"/>
        <v>0.58344812671539503</v>
      </c>
      <c r="R496" s="4">
        <f t="shared" si="261"/>
        <v>296870.13727721019</v>
      </c>
      <c r="S496">
        <f t="shared" si="242"/>
        <v>2.9687013727721018E-4</v>
      </c>
      <c r="T496" s="41">
        <f t="shared" si="243"/>
        <v>5.2798039799143099E-4</v>
      </c>
      <c r="U496" s="42">
        <f t="shared" si="262"/>
        <v>0.52714042795765104</v>
      </c>
      <c r="V496" s="42">
        <f t="shared" si="263"/>
        <v>1.2377617025277965</v>
      </c>
      <c r="W496" s="42">
        <f t="shared" si="264"/>
        <v>1.2213602127083052</v>
      </c>
      <c r="X496" s="42">
        <f t="shared" si="265"/>
        <v>1.6401489819491299E-2</v>
      </c>
      <c r="Y496" s="42">
        <f t="shared" si="239"/>
        <v>1.2273620627101212E-2</v>
      </c>
      <c r="Z496" s="10">
        <f t="shared" si="266"/>
        <v>23.246356633301396</v>
      </c>
      <c r="AA496">
        <f t="shared" si="244"/>
        <v>7379219.3907558639</v>
      </c>
      <c r="AB496" s="10">
        <f t="shared" si="245"/>
        <v>7.3792193907558641</v>
      </c>
      <c r="AC496" s="10">
        <f t="shared" si="246"/>
        <v>7.2782193907558641</v>
      </c>
      <c r="AD496" s="3">
        <f t="shared" si="247"/>
        <v>1055.5793170059267</v>
      </c>
      <c r="AI496" s="94">
        <f t="shared" si="248"/>
        <v>1.2213602127083052</v>
      </c>
    </row>
    <row r="497" spans="2:35">
      <c r="B497" s="39">
        <f t="shared" si="249"/>
        <v>469</v>
      </c>
      <c r="C497" s="42">
        <f t="shared" si="250"/>
        <v>8.8288968824931064</v>
      </c>
      <c r="D497" s="10">
        <f t="shared" si="251"/>
        <v>6.8711031175068236</v>
      </c>
      <c r="E497" s="40">
        <f t="shared" si="252"/>
        <v>33.857793764986354</v>
      </c>
      <c r="F497" s="40">
        <f t="shared" si="253"/>
        <v>47.6</v>
      </c>
      <c r="G497" s="3">
        <f t="shared" si="254"/>
        <v>336.71103117506487</v>
      </c>
      <c r="H497" s="3">
        <f t="shared" si="255"/>
        <v>147.82900988183601</v>
      </c>
      <c r="I497">
        <f t="shared" si="240"/>
        <v>1.4782900988183603E-4</v>
      </c>
      <c r="J497" s="4">
        <f t="shared" si="256"/>
        <v>930.37496638446498</v>
      </c>
      <c r="K497" s="40">
        <f t="shared" si="257"/>
        <v>6.2935885664670312</v>
      </c>
      <c r="L497" s="40">
        <f t="shared" si="241"/>
        <v>0</v>
      </c>
      <c r="M497" s="10">
        <f t="shared" si="258"/>
        <v>7.3792193907558641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15.626991362221272</v>
      </c>
      <c r="Q497" s="42">
        <f t="shared" si="260"/>
        <v>0.58465276935015509</v>
      </c>
      <c r="R497" s="4">
        <f t="shared" si="261"/>
        <v>296030.41319642356</v>
      </c>
      <c r="S497">
        <f t="shared" si="242"/>
        <v>2.9603041319642355E-4</v>
      </c>
      <c r="T497" s="41">
        <f t="shared" si="243"/>
        <v>5.2882012207221762E-4</v>
      </c>
      <c r="U497" s="42">
        <f t="shared" si="262"/>
        <v>0.52564936349636138</v>
      </c>
      <c r="V497" s="42">
        <f t="shared" si="263"/>
        <v>1.2377649754913862</v>
      </c>
      <c r="W497" s="42">
        <f t="shared" si="264"/>
        <v>1.2213838808415491</v>
      </c>
      <c r="X497" s="42">
        <f t="shared" si="265"/>
        <v>1.6381094649837058E-2</v>
      </c>
      <c r="Y497" s="42">
        <f t="shared" si="239"/>
        <v>1.2293353992120445E-2</v>
      </c>
      <c r="Z497" s="10">
        <f t="shared" si="266"/>
        <v>23.246759113378857</v>
      </c>
      <c r="AA497">
        <f t="shared" si="244"/>
        <v>7379345.4035479054</v>
      </c>
      <c r="AB497" s="10">
        <f t="shared" si="245"/>
        <v>7.3793454035479051</v>
      </c>
      <c r="AC497" s="10">
        <f t="shared" si="246"/>
        <v>7.2783454035479052</v>
      </c>
      <c r="AD497" s="3">
        <f t="shared" si="247"/>
        <v>1055.5975929728652</v>
      </c>
      <c r="AI497" s="94">
        <f t="shared" si="248"/>
        <v>1.2213838808415491</v>
      </c>
    </row>
    <row r="498" spans="2:35">
      <c r="B498" s="39">
        <f t="shared" si="249"/>
        <v>470</v>
      </c>
      <c r="C498" s="42">
        <f t="shared" si="250"/>
        <v>8.8477218225410663</v>
      </c>
      <c r="D498" s="10">
        <f t="shared" si="251"/>
        <v>6.8522781774588637</v>
      </c>
      <c r="E498" s="40">
        <f t="shared" si="252"/>
        <v>33.895443645082274</v>
      </c>
      <c r="F498" s="40">
        <f t="shared" si="253"/>
        <v>47.6</v>
      </c>
      <c r="G498" s="3">
        <f t="shared" si="254"/>
        <v>336.52278177458527</v>
      </c>
      <c r="H498" s="3">
        <f t="shared" si="255"/>
        <v>147.82900988183601</v>
      </c>
      <c r="I498">
        <f t="shared" si="240"/>
        <v>1.4782900988183603E-4</v>
      </c>
      <c r="J498" s="4">
        <f t="shared" si="256"/>
        <v>932.37843955268977</v>
      </c>
      <c r="K498" s="40">
        <f t="shared" si="257"/>
        <v>6.3071412052205904</v>
      </c>
      <c r="L498" s="40">
        <f t="shared" si="241"/>
        <v>0</v>
      </c>
      <c r="M498" s="10">
        <f t="shared" si="258"/>
        <v>7.3793454035479051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15.62707648930226</v>
      </c>
      <c r="Q498" s="42">
        <f t="shared" si="260"/>
        <v>0.58585740542273379</v>
      </c>
      <c r="R498" s="4">
        <f t="shared" si="261"/>
        <v>295190.69327253744</v>
      </c>
      <c r="S498">
        <f t="shared" si="242"/>
        <v>2.9519069327253744E-4</v>
      </c>
      <c r="T498" s="41">
        <f t="shared" si="243"/>
        <v>5.2965984199610373E-4</v>
      </c>
      <c r="U498" s="42">
        <f t="shared" si="262"/>
        <v>0.52415830641631378</v>
      </c>
      <c r="V498" s="42">
        <f t="shared" si="263"/>
        <v>1.2377655907777765</v>
      </c>
      <c r="W498" s="42">
        <f t="shared" si="264"/>
        <v>1.2214050274963442</v>
      </c>
      <c r="X498" s="42">
        <f t="shared" si="265"/>
        <v>1.6360563281432317E-2</v>
      </c>
      <c r="Y498" s="42">
        <f t="shared" si="239"/>
        <v>1.2313062516816964E-2</v>
      </c>
      <c r="Z498" s="10">
        <f t="shared" si="266"/>
        <v>23.247113601086525</v>
      </c>
      <c r="AA498">
        <f t="shared" si="244"/>
        <v>7379456.3903725687</v>
      </c>
      <c r="AB498" s="10">
        <f t="shared" si="245"/>
        <v>7.3794563903725692</v>
      </c>
      <c r="AC498" s="10">
        <f t="shared" si="246"/>
        <v>7.2784563903725692</v>
      </c>
      <c r="AD498" s="3">
        <f t="shared" si="247"/>
        <v>1055.6136896842015</v>
      </c>
      <c r="AI498" s="94">
        <f t="shared" si="248"/>
        <v>1.2214050274963442</v>
      </c>
    </row>
    <row r="499" spans="2:35">
      <c r="B499" s="39">
        <f t="shared" si="249"/>
        <v>471</v>
      </c>
      <c r="C499" s="42">
        <f t="shared" si="250"/>
        <v>8.8665467625890262</v>
      </c>
      <c r="D499" s="10">
        <f t="shared" si="251"/>
        <v>6.8334532374109038</v>
      </c>
      <c r="E499" s="40">
        <f t="shared" si="252"/>
        <v>33.933093525178194</v>
      </c>
      <c r="F499" s="40">
        <f t="shared" si="253"/>
        <v>47.6</v>
      </c>
      <c r="G499" s="3">
        <f t="shared" si="254"/>
        <v>336.33453237410566</v>
      </c>
      <c r="H499" s="3">
        <f t="shared" si="255"/>
        <v>147.82900988183601</v>
      </c>
      <c r="I499">
        <f t="shared" si="240"/>
        <v>1.4782900988183603E-4</v>
      </c>
      <c r="J499" s="4">
        <f t="shared" si="256"/>
        <v>934.38413934586811</v>
      </c>
      <c r="K499" s="40">
        <f t="shared" si="257"/>
        <v>6.3207089061392496</v>
      </c>
      <c r="L499" s="40">
        <f t="shared" si="241"/>
        <v>0</v>
      </c>
      <c r="M499" s="10">
        <f t="shared" si="258"/>
        <v>7.3794563903725692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15.627151464873698</v>
      </c>
      <c r="Q499" s="42">
        <f t="shared" si="260"/>
        <v>0.58706203571573845</v>
      </c>
      <c r="R499" s="4">
        <f t="shared" si="261"/>
        <v>294350.97876303439</v>
      </c>
      <c r="S499">
        <f t="shared" si="242"/>
        <v>2.9435097876303441E-4</v>
      </c>
      <c r="T499" s="41">
        <f t="shared" si="243"/>
        <v>5.3049955650560682E-4</v>
      </c>
      <c r="U499" s="42">
        <f t="shared" si="262"/>
        <v>0.5226672589503697</v>
      </c>
      <c r="V499" s="42">
        <f t="shared" si="263"/>
        <v>1.2377635483705338</v>
      </c>
      <c r="W499" s="42">
        <f t="shared" si="264"/>
        <v>1.2214236525901141</v>
      </c>
      <c r="X499" s="42">
        <f t="shared" si="265"/>
        <v>1.6339895780419722E-2</v>
      </c>
      <c r="Y499" s="42">
        <f t="shared" si="239"/>
        <v>1.2332746050258596E-2</v>
      </c>
      <c r="Z499" s="10">
        <f t="shared" si="266"/>
        <v>23.247420094927548</v>
      </c>
      <c r="AA499">
        <f t="shared" si="244"/>
        <v>7379552.350761204</v>
      </c>
      <c r="AB499" s="10">
        <f t="shared" si="245"/>
        <v>7.3795523507612044</v>
      </c>
      <c r="AC499" s="10">
        <f t="shared" si="246"/>
        <v>7.2785523507612044</v>
      </c>
      <c r="AD499" s="3">
        <f t="shared" si="247"/>
        <v>1055.6276070719657</v>
      </c>
      <c r="AI499" s="94">
        <f t="shared" si="248"/>
        <v>1.2214236525901141</v>
      </c>
    </row>
    <row r="500" spans="2:35">
      <c r="B500" s="39">
        <f t="shared" si="249"/>
        <v>472</v>
      </c>
      <c r="C500" s="42">
        <f t="shared" si="250"/>
        <v>8.8853717026369861</v>
      </c>
      <c r="D500" s="10">
        <f t="shared" si="251"/>
        <v>6.814628297362944</v>
      </c>
      <c r="E500" s="40">
        <f t="shared" si="252"/>
        <v>33.970743405274114</v>
      </c>
      <c r="F500" s="40">
        <f t="shared" si="253"/>
        <v>47.6</v>
      </c>
      <c r="G500" s="3">
        <f t="shared" si="254"/>
        <v>336.14628297362606</v>
      </c>
      <c r="H500" s="3">
        <f t="shared" si="255"/>
        <v>147.82900988183601</v>
      </c>
      <c r="I500">
        <f t="shared" si="240"/>
        <v>1.4782900988183603E-4</v>
      </c>
      <c r="J500" s="4">
        <f t="shared" si="256"/>
        <v>936.39206576400034</v>
      </c>
      <c r="K500" s="40">
        <f t="shared" si="257"/>
        <v>6.3342916692230133</v>
      </c>
      <c r="L500" s="40">
        <f t="shared" si="241"/>
        <v>0</v>
      </c>
      <c r="M500" s="10">
        <f t="shared" si="258"/>
        <v>7.3795523507612044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15.627216288930917</v>
      </c>
      <c r="Q500" s="42">
        <f t="shared" si="260"/>
        <v>0.58826666101175451</v>
      </c>
      <c r="R500" s="4">
        <f t="shared" si="261"/>
        <v>293511.2709253967</v>
      </c>
      <c r="S500">
        <f t="shared" si="242"/>
        <v>2.9351127092539669E-4</v>
      </c>
      <c r="T500" s="41">
        <f t="shared" si="243"/>
        <v>5.3133926434324448E-4</v>
      </c>
      <c r="U500" s="42">
        <f t="shared" si="262"/>
        <v>0.52117622333138991</v>
      </c>
      <c r="V500" s="42">
        <f t="shared" si="263"/>
        <v>1.2377588482584112</v>
      </c>
      <c r="W500" s="42">
        <f t="shared" si="264"/>
        <v>1.2214397560442123</v>
      </c>
      <c r="X500" s="42">
        <f t="shared" si="265"/>
        <v>1.6319092214198916E-2</v>
      </c>
      <c r="Y500" s="42">
        <f t="shared" si="239"/>
        <v>1.2352404441547839E-2</v>
      </c>
      <c r="Z500" s="10">
        <f t="shared" si="266"/>
        <v>23.247678593479968</v>
      </c>
      <c r="AA500">
        <f t="shared" si="244"/>
        <v>7379633.2842686092</v>
      </c>
      <c r="AB500" s="10">
        <f t="shared" si="245"/>
        <v>7.3796332842686096</v>
      </c>
      <c r="AC500" s="10">
        <f t="shared" si="246"/>
        <v>7.2786332842686097</v>
      </c>
      <c r="AD500" s="3">
        <f t="shared" si="247"/>
        <v>1055.6393450715896</v>
      </c>
      <c r="AI500" s="94">
        <f t="shared" si="248"/>
        <v>1.2214397560442123</v>
      </c>
    </row>
    <row r="501" spans="2:35">
      <c r="B501" s="39">
        <f t="shared" si="249"/>
        <v>473</v>
      </c>
      <c r="C501" s="42">
        <f t="shared" si="250"/>
        <v>8.9041966426849459</v>
      </c>
      <c r="D501" s="10">
        <f t="shared" si="251"/>
        <v>6.7958033573149841</v>
      </c>
      <c r="E501" s="40">
        <f t="shared" si="252"/>
        <v>34.008393285370033</v>
      </c>
      <c r="F501" s="40">
        <f t="shared" si="253"/>
        <v>47.6</v>
      </c>
      <c r="G501" s="3">
        <f t="shared" si="254"/>
        <v>335.95803357314645</v>
      </c>
      <c r="H501" s="3">
        <f t="shared" si="255"/>
        <v>147.82900988183601</v>
      </c>
      <c r="I501">
        <f t="shared" si="240"/>
        <v>1.4782900988183603E-4</v>
      </c>
      <c r="J501" s="4">
        <f t="shared" si="256"/>
        <v>938.40221880708657</v>
      </c>
      <c r="K501" s="40">
        <f t="shared" si="257"/>
        <v>6.3478894944718798</v>
      </c>
      <c r="L501" s="40">
        <f t="shared" si="241"/>
        <v>0</v>
      </c>
      <c r="M501" s="10">
        <f t="shared" si="258"/>
        <v>7.3796332842686096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15.627270961442855</v>
      </c>
      <c r="Q501" s="42">
        <f t="shared" si="260"/>
        <v>0.58947128209334998</v>
      </c>
      <c r="R501" s="4">
        <f t="shared" si="261"/>
        <v>292671.57101710676</v>
      </c>
      <c r="S501">
        <f t="shared" si="242"/>
        <v>2.9267157101710674E-4</v>
      </c>
      <c r="T501" s="41">
        <f t="shared" si="243"/>
        <v>5.3217896425153443E-4</v>
      </c>
      <c r="U501" s="42">
        <f t="shared" si="262"/>
        <v>0.51968520179223576</v>
      </c>
      <c r="V501" s="42">
        <f t="shared" si="263"/>
        <v>1.2377514904349445</v>
      </c>
      <c r="W501" s="42">
        <f t="shared" si="264"/>
        <v>1.2214533377839287</v>
      </c>
      <c r="X501" s="42">
        <f t="shared" si="265"/>
        <v>1.6298152651015752E-2</v>
      </c>
      <c r="Y501" s="42">
        <f t="shared" si="239"/>
        <v>1.2372037539822314E-2</v>
      </c>
      <c r="Z501" s="10">
        <f t="shared" si="266"/>
        <v>23.247889095395866</v>
      </c>
      <c r="AA501">
        <f t="shared" si="244"/>
        <v>7379699.1904727612</v>
      </c>
      <c r="AB501" s="10">
        <f t="shared" si="245"/>
        <v>7.3796991904727616</v>
      </c>
      <c r="AC501" s="10">
        <f t="shared" si="246"/>
        <v>7.2786991904727616</v>
      </c>
      <c r="AD501" s="3">
        <f t="shared" si="247"/>
        <v>1055.6489036218652</v>
      </c>
      <c r="AI501" s="94">
        <f t="shared" si="248"/>
        <v>1.2214533377839287</v>
      </c>
    </row>
    <row r="502" spans="2:35">
      <c r="B502" s="39">
        <f t="shared" si="249"/>
        <v>474</v>
      </c>
      <c r="C502" s="42">
        <f t="shared" si="250"/>
        <v>8.9230215827329058</v>
      </c>
      <c r="D502" s="10">
        <f t="shared" si="251"/>
        <v>6.7769784172670242</v>
      </c>
      <c r="E502" s="40">
        <f t="shared" si="252"/>
        <v>34.046043165465953</v>
      </c>
      <c r="F502" s="40">
        <f t="shared" si="253"/>
        <v>47.6</v>
      </c>
      <c r="G502" s="3">
        <f t="shared" si="254"/>
        <v>335.76978417266685</v>
      </c>
      <c r="H502" s="3">
        <f t="shared" si="255"/>
        <v>147.82900988183601</v>
      </c>
      <c r="I502">
        <f t="shared" si="240"/>
        <v>1.4782900988183603E-4</v>
      </c>
      <c r="J502" s="4">
        <f t="shared" si="256"/>
        <v>940.41459847512635</v>
      </c>
      <c r="K502" s="40">
        <f t="shared" si="257"/>
        <v>6.361502381885848</v>
      </c>
      <c r="L502" s="40">
        <f t="shared" si="241"/>
        <v>0</v>
      </c>
      <c r="M502" s="10">
        <f t="shared" si="258"/>
        <v>7.3796991904727616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15.627315482351881</v>
      </c>
      <c r="Q502" s="42">
        <f t="shared" si="260"/>
        <v>0.59067589974308121</v>
      </c>
      <c r="R502" s="4">
        <f t="shared" si="261"/>
        <v>291831.88029564725</v>
      </c>
      <c r="S502">
        <f t="shared" si="242"/>
        <v>2.9183188029564724E-4</v>
      </c>
      <c r="T502" s="41">
        <f t="shared" si="243"/>
        <v>5.3301865497299393E-4</v>
      </c>
      <c r="U502" s="42">
        <f t="shared" si="262"/>
        <v>0.51819419656576893</v>
      </c>
      <c r="V502" s="42">
        <f t="shared" si="263"/>
        <v>1.23774147489828</v>
      </c>
      <c r="W502" s="42">
        <f t="shared" si="264"/>
        <v>1.2214643977384421</v>
      </c>
      <c r="X502" s="42">
        <f t="shared" si="265"/>
        <v>1.6277077159837949E-2</v>
      </c>
      <c r="Y502" s="42">
        <f t="shared" si="239"/>
        <v>1.2391645194255093E-2</v>
      </c>
      <c r="Z502" s="10">
        <f t="shared" si="266"/>
        <v>23.24805159940027</v>
      </c>
      <c r="AA502">
        <f t="shared" si="244"/>
        <v>7379750.068974481</v>
      </c>
      <c r="AB502" s="10">
        <f t="shared" si="245"/>
        <v>7.3797500689744808</v>
      </c>
      <c r="AC502" s="10">
        <f t="shared" si="246"/>
        <v>7.2787500689744808</v>
      </c>
      <c r="AD502" s="3">
        <f t="shared" si="247"/>
        <v>1055.6562826648994</v>
      </c>
      <c r="AI502" s="94">
        <f t="shared" si="248"/>
        <v>1.2214643977384421</v>
      </c>
    </row>
    <row r="503" spans="2:35">
      <c r="B503" s="39">
        <f t="shared" si="249"/>
        <v>475</v>
      </c>
      <c r="C503" s="42">
        <f t="shared" si="250"/>
        <v>8.9418465227808657</v>
      </c>
      <c r="D503" s="10">
        <f t="shared" si="251"/>
        <v>6.7581534772190643</v>
      </c>
      <c r="E503" s="40">
        <f t="shared" si="252"/>
        <v>34.083693045561873</v>
      </c>
      <c r="F503" s="40">
        <f t="shared" si="253"/>
        <v>47.6</v>
      </c>
      <c r="G503" s="3">
        <f t="shared" si="254"/>
        <v>335.58153477218724</v>
      </c>
      <c r="H503" s="3">
        <f t="shared" si="255"/>
        <v>147.82900988183601</v>
      </c>
      <c r="I503">
        <f t="shared" si="240"/>
        <v>1.4782900988183603E-4</v>
      </c>
      <c r="J503" s="4">
        <f t="shared" si="256"/>
        <v>942.42920476812003</v>
      </c>
      <c r="K503" s="40">
        <f t="shared" si="257"/>
        <v>6.375130331464919</v>
      </c>
      <c r="L503" s="40">
        <f t="shared" si="241"/>
        <v>0</v>
      </c>
      <c r="M503" s="10">
        <f t="shared" si="258"/>
        <v>7.3797500689744808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15.627349851573564</v>
      </c>
      <c r="Q503" s="42">
        <f t="shared" si="260"/>
        <v>0.59188051474349757</v>
      </c>
      <c r="R503" s="4">
        <f t="shared" si="261"/>
        <v>290992.20001850044</v>
      </c>
      <c r="S503">
        <f t="shared" si="242"/>
        <v>2.9099220001850047E-4</v>
      </c>
      <c r="T503" s="41">
        <f t="shared" si="243"/>
        <v>5.338583352501407E-4</v>
      </c>
      <c r="U503" s="42">
        <f t="shared" si="262"/>
        <v>0.51670320988485052</v>
      </c>
      <c r="V503" s="42">
        <f t="shared" si="263"/>
        <v>1.2377288016528698</v>
      </c>
      <c r="W503" s="42">
        <f t="shared" si="264"/>
        <v>1.2214729358407643</v>
      </c>
      <c r="X503" s="42">
        <f t="shared" si="265"/>
        <v>1.6255865812105474E-2</v>
      </c>
      <c r="Y503" s="42">
        <f t="shared" si="239"/>
        <v>1.2411227254057111E-2</v>
      </c>
      <c r="Z503" s="10">
        <f t="shared" si="266"/>
        <v>23.248166104293936</v>
      </c>
      <c r="AA503">
        <f t="shared" si="244"/>
        <v>7379785.9193982948</v>
      </c>
      <c r="AB503" s="10">
        <f t="shared" si="245"/>
        <v>7.3797859193982944</v>
      </c>
      <c r="AC503" s="10">
        <f t="shared" si="246"/>
        <v>7.2787859193982944</v>
      </c>
      <c r="AD503" s="3">
        <f t="shared" si="247"/>
        <v>1055.6614821462356</v>
      </c>
      <c r="AI503" s="94">
        <f t="shared" si="248"/>
        <v>1.2214729358407643</v>
      </c>
    </row>
    <row r="504" spans="2:35">
      <c r="B504" s="39">
        <f t="shared" si="249"/>
        <v>476</v>
      </c>
      <c r="C504" s="42">
        <f t="shared" si="250"/>
        <v>8.9606714628288255</v>
      </c>
      <c r="D504" s="10">
        <f t="shared" si="251"/>
        <v>6.7393285371711045</v>
      </c>
      <c r="E504" s="40">
        <f t="shared" si="252"/>
        <v>34.121342925657792</v>
      </c>
      <c r="F504" s="40">
        <f t="shared" si="253"/>
        <v>47.6</v>
      </c>
      <c r="G504" s="3">
        <f t="shared" si="254"/>
        <v>335.39328537170763</v>
      </c>
      <c r="H504" s="3">
        <f t="shared" si="255"/>
        <v>147.82900988183601</v>
      </c>
      <c r="I504">
        <f t="shared" si="240"/>
        <v>1.4782900988183603E-4</v>
      </c>
      <c r="J504" s="4">
        <f t="shared" si="256"/>
        <v>944.44603768606737</v>
      </c>
      <c r="K504" s="40">
        <f t="shared" si="257"/>
        <v>6.3887733432090918</v>
      </c>
      <c r="L504" s="40">
        <f t="shared" si="241"/>
        <v>0</v>
      </c>
      <c r="M504" s="10">
        <f t="shared" si="258"/>
        <v>7.3797859193982944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15.627374068997254</v>
      </c>
      <c r="Q504" s="42">
        <f t="shared" si="260"/>
        <v>0.59308512787714651</v>
      </c>
      <c r="R504" s="4">
        <f t="shared" si="261"/>
        <v>290152.53144314885</v>
      </c>
      <c r="S504">
        <f t="shared" si="242"/>
        <v>2.9015253144314883E-4</v>
      </c>
      <c r="T504" s="41">
        <f t="shared" si="243"/>
        <v>5.3469800382549234E-4</v>
      </c>
      <c r="U504" s="42">
        <f t="shared" si="262"/>
        <v>0.51521224398234178</v>
      </c>
      <c r="V504" s="42">
        <f t="shared" si="263"/>
        <v>1.2377134707077244</v>
      </c>
      <c r="W504" s="42">
        <f t="shared" si="264"/>
        <v>1.2214789520278861</v>
      </c>
      <c r="X504" s="42">
        <f t="shared" si="265"/>
        <v>1.6234518679838272E-2</v>
      </c>
      <c r="Y504" s="42">
        <f t="shared" si="239"/>
        <v>1.2430783568477313E-2</v>
      </c>
      <c r="Z504" s="10">
        <f t="shared" si="266"/>
        <v>23.248232608951927</v>
      </c>
      <c r="AA504">
        <f t="shared" si="244"/>
        <v>7379806.7413919941</v>
      </c>
      <c r="AB504" s="10">
        <f t="shared" si="245"/>
        <v>7.3798067413919943</v>
      </c>
      <c r="AC504" s="10">
        <f t="shared" si="246"/>
        <v>7.2788067413919944</v>
      </c>
      <c r="AD504" s="3">
        <f t="shared" si="247"/>
        <v>1055.6645020147926</v>
      </c>
      <c r="AI504" s="94">
        <f t="shared" si="248"/>
        <v>1.2214789520278861</v>
      </c>
    </row>
    <row r="505" spans="2:35">
      <c r="B505" s="39">
        <f t="shared" si="249"/>
        <v>477</v>
      </c>
      <c r="C505" s="42">
        <f t="shared" si="250"/>
        <v>8.9794964028767854</v>
      </c>
      <c r="D505" s="10">
        <f t="shared" si="251"/>
        <v>6.7205035971231446</v>
      </c>
      <c r="E505" s="40">
        <f t="shared" si="252"/>
        <v>34.158992805753712</v>
      </c>
      <c r="F505" s="40">
        <f t="shared" si="253"/>
        <v>47.6</v>
      </c>
      <c r="G505" s="3">
        <f t="shared" si="254"/>
        <v>335.20503597122803</v>
      </c>
      <c r="H505" s="3">
        <f t="shared" si="255"/>
        <v>147.82900988183601</v>
      </c>
      <c r="I505">
        <f t="shared" si="240"/>
        <v>1.4782900988183603E-4</v>
      </c>
      <c r="J505" s="4">
        <f t="shared" si="256"/>
        <v>946.46509722896883</v>
      </c>
      <c r="K505" s="40">
        <f t="shared" si="257"/>
        <v>6.40243141711837</v>
      </c>
      <c r="L505" s="40">
        <f t="shared" si="241"/>
        <v>0</v>
      </c>
      <c r="M505" s="10">
        <f t="shared" si="258"/>
        <v>7.3798067413919943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15.627388134485786</v>
      </c>
      <c r="Q505" s="42">
        <f t="shared" si="260"/>
        <v>0.59428973992657896</v>
      </c>
      <c r="R505" s="4">
        <f t="shared" si="261"/>
        <v>289312.87582707475</v>
      </c>
      <c r="S505">
        <f t="shared" si="242"/>
        <v>2.8931287582707478E-4</v>
      </c>
      <c r="T505" s="41">
        <f t="shared" si="243"/>
        <v>5.3553765944156645E-4</v>
      </c>
      <c r="U505" s="42">
        <f t="shared" si="262"/>
        <v>0.51372130109110359</v>
      </c>
      <c r="V505" s="42">
        <f t="shared" si="263"/>
        <v>1.2376954820771062</v>
      </c>
      <c r="W505" s="42">
        <f t="shared" si="264"/>
        <v>1.2214824462407017</v>
      </c>
      <c r="X505" s="42">
        <f t="shared" si="265"/>
        <v>1.6213035836404543E-2</v>
      </c>
      <c r="Y505" s="42">
        <f t="shared" si="239"/>
        <v>1.2450313986803727E-2</v>
      </c>
      <c r="Z505" s="10">
        <f t="shared" si="266"/>
        <v>23.248251112323885</v>
      </c>
      <c r="AA505">
        <f t="shared" si="244"/>
        <v>7379812.5346267233</v>
      </c>
      <c r="AB505" s="10">
        <f t="shared" si="245"/>
        <v>7.3798125346267236</v>
      </c>
      <c r="AC505" s="10">
        <f t="shared" si="246"/>
        <v>7.2788125346267236</v>
      </c>
      <c r="AD505" s="3">
        <f t="shared" si="247"/>
        <v>1055.6653422228751</v>
      </c>
      <c r="AI505" s="94">
        <f t="shared" si="248"/>
        <v>1.2214824462407017</v>
      </c>
    </row>
    <row r="506" spans="2:35">
      <c r="B506" s="39">
        <f t="shared" si="249"/>
        <v>478</v>
      </c>
      <c r="C506" s="42">
        <f t="shared" si="250"/>
        <v>8.9983213429247453</v>
      </c>
      <c r="D506" s="10">
        <f t="shared" si="251"/>
        <v>6.7016786570751847</v>
      </c>
      <c r="E506" s="40">
        <f t="shared" si="252"/>
        <v>34.196642685849632</v>
      </c>
      <c r="F506" s="40">
        <f t="shared" si="253"/>
        <v>47.6</v>
      </c>
      <c r="G506" s="3">
        <f t="shared" si="254"/>
        <v>335.01678657074842</v>
      </c>
      <c r="H506" s="3">
        <f t="shared" si="255"/>
        <v>147.82900988183601</v>
      </c>
      <c r="I506">
        <f t="shared" si="240"/>
        <v>1.4782900988183603E-4</v>
      </c>
      <c r="J506" s="4">
        <f t="shared" si="256"/>
        <v>948.48638339682373</v>
      </c>
      <c r="K506" s="40">
        <f t="shared" si="257"/>
        <v>6.4161045531927474</v>
      </c>
      <c r="L506" s="40">
        <f t="shared" si="241"/>
        <v>0</v>
      </c>
      <c r="M506" s="10">
        <f t="shared" si="258"/>
        <v>7.3798125346267236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15.627392047875528</v>
      </c>
      <c r="Q506" s="42">
        <f t="shared" si="260"/>
        <v>0.59549435167435416</v>
      </c>
      <c r="R506" s="4">
        <f t="shared" si="261"/>
        <v>288473.23442776082</v>
      </c>
      <c r="S506">
        <f t="shared" si="242"/>
        <v>2.8847323442776081E-4</v>
      </c>
      <c r="T506" s="41">
        <f t="shared" si="243"/>
        <v>5.3637730084088041E-4</v>
      </c>
      <c r="U506" s="42">
        <f t="shared" si="262"/>
        <v>0.51223038344399774</v>
      </c>
      <c r="V506" s="42">
        <f t="shared" si="263"/>
        <v>1.2376748357796044</v>
      </c>
      <c r="W506" s="42">
        <f t="shared" si="264"/>
        <v>1.2214834184240253</v>
      </c>
      <c r="X506" s="42">
        <f t="shared" si="265"/>
        <v>1.6191417355579052E-2</v>
      </c>
      <c r="Y506" s="42">
        <f t="shared" si="239"/>
        <v>1.2469818358363388E-2</v>
      </c>
      <c r="Z506" s="10">
        <f t="shared" si="266"/>
        <v>23.248221613432214</v>
      </c>
      <c r="AA506">
        <f t="shared" si="244"/>
        <v>7379803.298796406</v>
      </c>
      <c r="AB506" s="10">
        <f t="shared" si="245"/>
        <v>7.3798032987964062</v>
      </c>
      <c r="AC506" s="10">
        <f t="shared" si="246"/>
        <v>7.2788032987964062</v>
      </c>
      <c r="AD506" s="3">
        <f t="shared" si="247"/>
        <v>1055.6640027260923</v>
      </c>
      <c r="AI506" s="94">
        <f t="shared" si="248"/>
        <v>1.2214834184240253</v>
      </c>
    </row>
    <row r="507" spans="2:35">
      <c r="B507" s="39">
        <f t="shared" si="249"/>
        <v>479</v>
      </c>
      <c r="C507" s="42">
        <f t="shared" si="250"/>
        <v>9.0171462829727052</v>
      </c>
      <c r="D507" s="10">
        <f t="shared" si="251"/>
        <v>6.6828537170272249</v>
      </c>
      <c r="E507" s="40">
        <f t="shared" si="252"/>
        <v>34.234292565945552</v>
      </c>
      <c r="F507" s="40">
        <f t="shared" si="253"/>
        <v>47.6</v>
      </c>
      <c r="G507" s="3">
        <f t="shared" si="254"/>
        <v>334.82853717026882</v>
      </c>
      <c r="H507" s="3">
        <f t="shared" si="255"/>
        <v>147.82900988183601</v>
      </c>
      <c r="I507">
        <f t="shared" si="240"/>
        <v>1.4782900988183603E-4</v>
      </c>
      <c r="J507" s="4">
        <f t="shared" si="256"/>
        <v>950.50989618963274</v>
      </c>
      <c r="K507" s="40">
        <f t="shared" si="257"/>
        <v>6.4297927514322302</v>
      </c>
      <c r="L507" s="40">
        <f t="shared" si="241"/>
        <v>0</v>
      </c>
      <c r="M507" s="10">
        <f t="shared" si="258"/>
        <v>7.3798032987964062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15.627385808976006</v>
      </c>
      <c r="Q507" s="42">
        <f t="shared" si="260"/>
        <v>0.59669896390304489</v>
      </c>
      <c r="R507" s="4">
        <f t="shared" si="261"/>
        <v>287633.60850268928</v>
      </c>
      <c r="S507">
        <f t="shared" si="242"/>
        <v>2.8763360850268929E-4</v>
      </c>
      <c r="T507" s="41">
        <f t="shared" si="243"/>
        <v>5.3721692676595182E-4</v>
      </c>
      <c r="U507" s="42">
        <f t="shared" si="262"/>
        <v>0.51073949327388524</v>
      </c>
      <c r="V507" s="42">
        <f t="shared" si="263"/>
        <v>1.2376515318401891</v>
      </c>
      <c r="W507" s="42">
        <f t="shared" si="264"/>
        <v>1.2214818685264925</v>
      </c>
      <c r="X507" s="42">
        <f t="shared" si="265"/>
        <v>1.6169663313696514E-2</v>
      </c>
      <c r="Y507" s="42">
        <f t="shared" si="239"/>
        <v>1.2489296532524879E-2</v>
      </c>
      <c r="Z507" s="10">
        <f t="shared" si="266"/>
        <v>23.248144111375076</v>
      </c>
      <c r="AA507">
        <f t="shared" si="244"/>
        <v>7379779.0336186839</v>
      </c>
      <c r="AB507" s="10">
        <f t="shared" si="245"/>
        <v>7.3797790336186839</v>
      </c>
      <c r="AC507" s="10">
        <f t="shared" si="246"/>
        <v>7.2787790336186839</v>
      </c>
      <c r="AD507" s="3">
        <f t="shared" si="247"/>
        <v>1055.660483483493</v>
      </c>
      <c r="AI507" s="94">
        <f t="shared" si="248"/>
        <v>1.2214818685264925</v>
      </c>
    </row>
    <row r="508" spans="2:35">
      <c r="B508" s="39">
        <f t="shared" si="249"/>
        <v>480</v>
      </c>
      <c r="C508" s="42">
        <f t="shared" si="250"/>
        <v>9.035971223020665</v>
      </c>
      <c r="D508" s="10">
        <f t="shared" si="251"/>
        <v>6.664028776979265</v>
      </c>
      <c r="E508" s="40">
        <f t="shared" si="252"/>
        <v>34.271942446041471</v>
      </c>
      <c r="F508" s="40">
        <f t="shared" si="253"/>
        <v>47.6</v>
      </c>
      <c r="G508" s="3">
        <f t="shared" si="254"/>
        <v>334.64028776978921</v>
      </c>
      <c r="H508" s="3">
        <f t="shared" si="255"/>
        <v>147.82900988183601</v>
      </c>
      <c r="I508">
        <f t="shared" si="240"/>
        <v>1.4782900988183603E-4</v>
      </c>
      <c r="J508" s="4">
        <f t="shared" si="256"/>
        <v>952.53563560739519</v>
      </c>
      <c r="K508" s="40">
        <f t="shared" si="257"/>
        <v>6.443496011836813</v>
      </c>
      <c r="L508" s="40">
        <f t="shared" si="241"/>
        <v>0</v>
      </c>
      <c r="M508" s="10">
        <f t="shared" si="258"/>
        <v>7.3797790336186839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15.627369417570531</v>
      </c>
      <c r="Q508" s="42">
        <f t="shared" si="260"/>
        <v>0.59790357739524236</v>
      </c>
      <c r="R508" s="4">
        <f t="shared" si="261"/>
        <v>286793.99930934276</v>
      </c>
      <c r="S508">
        <f t="shared" si="242"/>
        <v>2.8679399930934277E-4</v>
      </c>
      <c r="T508" s="41">
        <f t="shared" si="243"/>
        <v>5.380565359592984E-4</v>
      </c>
      <c r="U508" s="42">
        <f t="shared" si="262"/>
        <v>0.50924863281362764</v>
      </c>
      <c r="V508" s="42">
        <f t="shared" si="263"/>
        <v>1.2376255702880654</v>
      </c>
      <c r="W508" s="42">
        <f t="shared" si="264"/>
        <v>1.2214777965007204</v>
      </c>
      <c r="X508" s="42">
        <f t="shared" si="265"/>
        <v>1.6147773787344999E-2</v>
      </c>
      <c r="Y508" s="42">
        <f t="shared" si="239"/>
        <v>1.2508748358698068E-2</v>
      </c>
      <c r="Z508" s="10">
        <f t="shared" si="266"/>
        <v>23.248018605324216</v>
      </c>
      <c r="AA508">
        <f t="shared" si="244"/>
        <v>7379739.7388342395</v>
      </c>
      <c r="AB508" s="10">
        <f t="shared" si="245"/>
        <v>7.3797397388342398</v>
      </c>
      <c r="AC508" s="10">
        <f t="shared" si="246"/>
        <v>7.2787397388342399</v>
      </c>
      <c r="AD508" s="3">
        <f t="shared" si="247"/>
        <v>1055.6547844574677</v>
      </c>
      <c r="AI508" s="94">
        <f t="shared" si="248"/>
        <v>1.2214777965007204</v>
      </c>
    </row>
    <row r="509" spans="2:35">
      <c r="B509" s="39">
        <f t="shared" si="249"/>
        <v>481</v>
      </c>
      <c r="C509" s="42">
        <f t="shared" si="250"/>
        <v>9.0547961630686249</v>
      </c>
      <c r="D509" s="10">
        <f t="shared" si="251"/>
        <v>6.6452038369313051</v>
      </c>
      <c r="E509" s="40">
        <f t="shared" si="252"/>
        <v>34.309592326137391</v>
      </c>
      <c r="F509" s="40">
        <f t="shared" si="253"/>
        <v>47.6</v>
      </c>
      <c r="G509" s="3">
        <f t="shared" si="254"/>
        <v>334.45203836930961</v>
      </c>
      <c r="H509" s="3">
        <f t="shared" si="255"/>
        <v>147.82900988183601</v>
      </c>
      <c r="I509">
        <f t="shared" si="240"/>
        <v>1.4782900988183603E-4</v>
      </c>
      <c r="J509" s="4">
        <f t="shared" si="256"/>
        <v>954.56360165011165</v>
      </c>
      <c r="K509" s="40">
        <f t="shared" si="257"/>
        <v>6.4572143344065003</v>
      </c>
      <c r="L509" s="40">
        <f t="shared" si="241"/>
        <v>0</v>
      </c>
      <c r="M509" s="10">
        <f t="shared" si="258"/>
        <v>7.3797397388342398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15.627342873415722</v>
      </c>
      <c r="Q509" s="42">
        <f t="shared" si="260"/>
        <v>0.59910819293356166</v>
      </c>
      <c r="R509" s="4">
        <f t="shared" si="261"/>
        <v>285954.40810520359</v>
      </c>
      <c r="S509">
        <f t="shared" si="242"/>
        <v>2.859544081052036E-4</v>
      </c>
      <c r="T509" s="41">
        <f t="shared" si="243"/>
        <v>5.3889612716343763E-4</v>
      </c>
      <c r="U509" s="42">
        <f t="shared" si="262"/>
        <v>0.50775780429608575</v>
      </c>
      <c r="V509" s="42">
        <f t="shared" si="263"/>
        <v>1.2375969511583169</v>
      </c>
      <c r="W509" s="42">
        <f t="shared" si="264"/>
        <v>1.2214712023031913</v>
      </c>
      <c r="X509" s="42">
        <f t="shared" si="265"/>
        <v>1.6125748855125632E-2</v>
      </c>
      <c r="Y509" s="42">
        <f t="shared" si="239"/>
        <v>1.2528173686335986E-2</v>
      </c>
      <c r="Z509" s="10">
        <f t="shared" si="266"/>
        <v>23.247845094526749</v>
      </c>
      <c r="AA509">
        <f t="shared" si="244"/>
        <v>7379685.4142073514</v>
      </c>
      <c r="AB509" s="10">
        <f t="shared" si="245"/>
        <v>7.3796854142073514</v>
      </c>
      <c r="AC509" s="10">
        <f t="shared" si="246"/>
        <v>7.2786854142073514</v>
      </c>
      <c r="AD509" s="3">
        <f t="shared" si="247"/>
        <v>1055.6469056138292</v>
      </c>
      <c r="AI509" s="94">
        <f t="shared" si="248"/>
        <v>1.2214712023031913</v>
      </c>
    </row>
    <row r="510" spans="2:35">
      <c r="B510" s="39">
        <f t="shared" si="249"/>
        <v>482</v>
      </c>
      <c r="C510" s="42">
        <f t="shared" si="250"/>
        <v>9.0736211031165848</v>
      </c>
      <c r="D510" s="10">
        <f t="shared" si="251"/>
        <v>6.6263788968833452</v>
      </c>
      <c r="E510" s="40">
        <f t="shared" si="252"/>
        <v>34.347242206233311</v>
      </c>
      <c r="F510" s="40">
        <f t="shared" si="253"/>
        <v>47.6</v>
      </c>
      <c r="G510" s="3">
        <f t="shared" si="254"/>
        <v>334.26378896883</v>
      </c>
      <c r="H510" s="3">
        <f t="shared" si="255"/>
        <v>147.82900988183601</v>
      </c>
      <c r="I510">
        <f t="shared" si="240"/>
        <v>1.4782900988183603E-4</v>
      </c>
      <c r="J510" s="4">
        <f t="shared" si="256"/>
        <v>956.59379431778211</v>
      </c>
      <c r="K510" s="40">
        <f t="shared" si="257"/>
        <v>6.4709477191412912</v>
      </c>
      <c r="L510" s="40">
        <f t="shared" si="241"/>
        <v>0</v>
      </c>
      <c r="M510" s="10">
        <f t="shared" si="258"/>
        <v>7.3796854142073514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15.627306176241907</v>
      </c>
      <c r="Q510" s="42">
        <f t="shared" si="260"/>
        <v>0.60031281130064651</v>
      </c>
      <c r="R510" s="4">
        <f t="shared" si="261"/>
        <v>285114.8361477541</v>
      </c>
      <c r="S510">
        <f t="shared" si="242"/>
        <v>2.8511483614775411E-4</v>
      </c>
      <c r="T510" s="41">
        <f t="shared" si="243"/>
        <v>5.39735699120887E-4</v>
      </c>
      <c r="U510" s="42">
        <f t="shared" si="262"/>
        <v>0.50626700995412111</v>
      </c>
      <c r="V510" s="42">
        <f t="shared" si="263"/>
        <v>1.2375656744901926</v>
      </c>
      <c r="W510" s="42">
        <f t="shared" si="264"/>
        <v>1.2214620858943483</v>
      </c>
      <c r="X510" s="42">
        <f t="shared" si="265"/>
        <v>1.6103588595844265E-2</v>
      </c>
      <c r="Y510" s="42">
        <f t="shared" si="239"/>
        <v>1.2547572364934518E-2</v>
      </c>
      <c r="Z510" s="10">
        <f t="shared" si="266"/>
        <v>23.247623578302875</v>
      </c>
      <c r="AA510">
        <f t="shared" si="244"/>
        <v>7379616.0595251778</v>
      </c>
      <c r="AB510" s="10">
        <f t="shared" si="245"/>
        <v>7.3796160595251781</v>
      </c>
      <c r="AC510" s="10">
        <f t="shared" si="246"/>
        <v>7.2786160595251781</v>
      </c>
      <c r="AD510" s="3">
        <f t="shared" si="247"/>
        <v>1055.6368469217082</v>
      </c>
      <c r="AI510" s="94">
        <f t="shared" si="248"/>
        <v>1.2214620858943483</v>
      </c>
    </row>
    <row r="511" spans="2:35">
      <c r="B511" s="39">
        <f t="shared" si="249"/>
        <v>483</v>
      </c>
      <c r="C511" s="42">
        <f t="shared" si="250"/>
        <v>9.0924460431645446</v>
      </c>
      <c r="D511" s="10">
        <f t="shared" si="251"/>
        <v>6.6075539568353854</v>
      </c>
      <c r="E511" s="40">
        <f t="shared" si="252"/>
        <v>34.384892086329231</v>
      </c>
      <c r="F511" s="40">
        <f t="shared" si="253"/>
        <v>47.6</v>
      </c>
      <c r="G511" s="3">
        <f t="shared" si="254"/>
        <v>334.07553956835039</v>
      </c>
      <c r="H511" s="3">
        <f t="shared" si="255"/>
        <v>147.82900988183601</v>
      </c>
      <c r="I511">
        <f t="shared" si="240"/>
        <v>1.4782900988183603E-4</v>
      </c>
      <c r="J511" s="4">
        <f t="shared" si="256"/>
        <v>958.62621361040613</v>
      </c>
      <c r="K511" s="40">
        <f t="shared" si="257"/>
        <v>6.484696166041183</v>
      </c>
      <c r="L511" s="40">
        <f t="shared" si="241"/>
        <v>0</v>
      </c>
      <c r="M511" s="10">
        <f t="shared" si="258"/>
        <v>7.3796160595251781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15.627259325752608</v>
      </c>
      <c r="Q511" s="42">
        <f t="shared" si="260"/>
        <v>0.60151743327917462</v>
      </c>
      <c r="R511" s="4">
        <f t="shared" si="261"/>
        <v>284275.28469447693</v>
      </c>
      <c r="S511">
        <f t="shared" si="242"/>
        <v>2.8427528469447693E-4</v>
      </c>
      <c r="T511" s="41">
        <f t="shared" si="243"/>
        <v>5.4057525057416424E-4</v>
      </c>
      <c r="U511" s="42">
        <f t="shared" si="262"/>
        <v>0.50477625202059495</v>
      </c>
      <c r="V511" s="42">
        <f t="shared" si="263"/>
        <v>1.2375317403287516</v>
      </c>
      <c r="W511" s="42">
        <f t="shared" si="264"/>
        <v>1.2214504472384742</v>
      </c>
      <c r="X511" s="42">
        <f t="shared" si="265"/>
        <v>1.6081293090277393E-2</v>
      </c>
      <c r="Y511" s="42">
        <f t="shared" si="239"/>
        <v>1.2566944244034218E-2</v>
      </c>
      <c r="Z511" s="10">
        <f t="shared" si="266"/>
        <v>23.247354056047552</v>
      </c>
      <c r="AA511">
        <f t="shared" si="244"/>
        <v>7379531.6745982897</v>
      </c>
      <c r="AB511" s="10">
        <f t="shared" si="245"/>
        <v>7.3795316745982893</v>
      </c>
      <c r="AC511" s="10">
        <f t="shared" si="246"/>
        <v>7.2785316745982893</v>
      </c>
      <c r="AD511" s="3">
        <f t="shared" si="247"/>
        <v>1055.6246083536316</v>
      </c>
      <c r="AI511" s="94">
        <f t="shared" si="248"/>
        <v>1.2214504472384742</v>
      </c>
    </row>
    <row r="512" spans="2:35">
      <c r="B512" s="39">
        <f t="shared" si="249"/>
        <v>484</v>
      </c>
      <c r="C512" s="42">
        <f t="shared" si="250"/>
        <v>9.1112709832125045</v>
      </c>
      <c r="D512" s="10">
        <f t="shared" si="251"/>
        <v>6.5887290167874255</v>
      </c>
      <c r="E512" s="40">
        <f t="shared" si="252"/>
        <v>34.42254196642515</v>
      </c>
      <c r="F512" s="40">
        <f t="shared" si="253"/>
        <v>47.6</v>
      </c>
      <c r="G512" s="3">
        <f t="shared" si="254"/>
        <v>333.88729016787079</v>
      </c>
      <c r="H512" s="3">
        <f t="shared" si="255"/>
        <v>147.82900988183601</v>
      </c>
      <c r="I512">
        <f t="shared" si="240"/>
        <v>1.4782900988183603E-4</v>
      </c>
      <c r="J512" s="4">
        <f t="shared" si="256"/>
        <v>960.66085952798403</v>
      </c>
      <c r="K512" s="40">
        <f t="shared" si="257"/>
        <v>6.4984596751061776</v>
      </c>
      <c r="L512" s="40">
        <f t="shared" si="241"/>
        <v>0</v>
      </c>
      <c r="M512" s="10">
        <f t="shared" si="258"/>
        <v>7.3795316745982893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15.627202321624917</v>
      </c>
      <c r="Q512" s="42">
        <f t="shared" si="260"/>
        <v>0.60272205965186254</v>
      </c>
      <c r="R512" s="4">
        <f t="shared" si="261"/>
        <v>283435.75500285439</v>
      </c>
      <c r="S512">
        <f t="shared" si="242"/>
        <v>2.8343575500285441E-4</v>
      </c>
      <c r="T512" s="41">
        <f t="shared" si="243"/>
        <v>5.4141478026578671E-4</v>
      </c>
      <c r="U512" s="42">
        <f t="shared" si="262"/>
        <v>0.5032855327283684</v>
      </c>
      <c r="V512" s="42">
        <f t="shared" si="263"/>
        <v>1.2374951487242132</v>
      </c>
      <c r="W512" s="42">
        <f t="shared" si="264"/>
        <v>1.2214362863037793</v>
      </c>
      <c r="X512" s="42">
        <f t="shared" si="265"/>
        <v>1.6058862420433861E-2</v>
      </c>
      <c r="Y512" s="42">
        <f t="shared" si="239"/>
        <v>1.258628917322124E-2</v>
      </c>
      <c r="Z512" s="10">
        <f t="shared" si="266"/>
        <v>23.247036527230541</v>
      </c>
      <c r="AA512">
        <f t="shared" si="244"/>
        <v>7379432.2592606712</v>
      </c>
      <c r="AB512" s="10">
        <f t="shared" si="245"/>
        <v>7.3794322592606711</v>
      </c>
      <c r="AC512" s="10">
        <f t="shared" si="246"/>
        <v>7.2784322592606712</v>
      </c>
      <c r="AD512" s="3">
        <f t="shared" si="247"/>
        <v>1055.6101898855215</v>
      </c>
      <c r="AI512" s="94">
        <f t="shared" si="248"/>
        <v>1.2214362863037793</v>
      </c>
    </row>
    <row r="513" spans="2:35">
      <c r="B513" s="39">
        <f t="shared" si="249"/>
        <v>485</v>
      </c>
      <c r="C513" s="42">
        <f t="shared" si="250"/>
        <v>9.1300959232604644</v>
      </c>
      <c r="D513" s="10">
        <f t="shared" si="251"/>
        <v>6.5699040767394656</v>
      </c>
      <c r="E513" s="40">
        <f t="shared" si="252"/>
        <v>34.46019184652107</v>
      </c>
      <c r="F513" s="40">
        <f t="shared" si="253"/>
        <v>47.6</v>
      </c>
      <c r="G513" s="3">
        <f t="shared" si="254"/>
        <v>333.69904076739118</v>
      </c>
      <c r="H513" s="3">
        <f t="shared" si="255"/>
        <v>147.82900988183601</v>
      </c>
      <c r="I513">
        <f t="shared" si="240"/>
        <v>1.4782900988183603E-4</v>
      </c>
      <c r="J513" s="4">
        <f t="shared" si="256"/>
        <v>962.69773207051571</v>
      </c>
      <c r="K513" s="40">
        <f t="shared" si="257"/>
        <v>6.5122382463362758</v>
      </c>
      <c r="L513" s="40">
        <f t="shared" si="241"/>
        <v>0</v>
      </c>
      <c r="M513" s="10">
        <f t="shared" si="258"/>
        <v>7.3794322592606711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15.62713516350947</v>
      </c>
      <c r="Q513" s="42">
        <f t="shared" si="260"/>
        <v>0.60392669120147102</v>
      </c>
      <c r="R513" s="4">
        <f t="shared" si="261"/>
        <v>282596.24833036901</v>
      </c>
      <c r="S513">
        <f t="shared" si="242"/>
        <v>2.8259624833036899E-4</v>
      </c>
      <c r="T513" s="41">
        <f t="shared" si="243"/>
        <v>5.4225428693827223E-4</v>
      </c>
      <c r="U513" s="42">
        <f t="shared" si="262"/>
        <v>0.50179485431030302</v>
      </c>
      <c r="V513" s="42">
        <f t="shared" si="263"/>
        <v>1.2374558997312251</v>
      </c>
      <c r="W513" s="42">
        <f t="shared" si="264"/>
        <v>1.2214196030624043</v>
      </c>
      <c r="X513" s="42">
        <f t="shared" si="265"/>
        <v>1.6036296668820782E-2</v>
      </c>
      <c r="Y513" s="42">
        <f t="shared" si="239"/>
        <v>1.2605607002127383E-2</v>
      </c>
      <c r="Z513" s="10">
        <f t="shared" si="266"/>
        <v>23.246670991394758</v>
      </c>
      <c r="AA513">
        <f t="shared" si="244"/>
        <v>7379317.8133692155</v>
      </c>
      <c r="AB513" s="10">
        <f t="shared" si="245"/>
        <v>7.3793178133692159</v>
      </c>
      <c r="AC513" s="10">
        <f t="shared" si="246"/>
        <v>7.2783178133692159</v>
      </c>
      <c r="AD513" s="3">
        <f t="shared" si="247"/>
        <v>1055.593591496623</v>
      </c>
      <c r="AI513" s="94">
        <f t="shared" si="248"/>
        <v>1.2214196030624043</v>
      </c>
    </row>
    <row r="514" spans="2:35">
      <c r="B514" s="39">
        <f t="shared" si="249"/>
        <v>486</v>
      </c>
      <c r="C514" s="42">
        <f t="shared" si="250"/>
        <v>9.1489208633084242</v>
      </c>
      <c r="D514" s="10">
        <f t="shared" si="251"/>
        <v>6.5510791366915058</v>
      </c>
      <c r="E514" s="40">
        <f t="shared" si="252"/>
        <v>34.49784172661699</v>
      </c>
      <c r="F514" s="40">
        <f t="shared" si="253"/>
        <v>47.6</v>
      </c>
      <c r="G514" s="3">
        <f t="shared" si="254"/>
        <v>333.51079136691158</v>
      </c>
      <c r="H514" s="3">
        <f t="shared" si="255"/>
        <v>147.82900988183601</v>
      </c>
      <c r="I514">
        <f t="shared" si="240"/>
        <v>1.4782900988183603E-4</v>
      </c>
      <c r="J514" s="4">
        <f t="shared" si="256"/>
        <v>964.73683123800106</v>
      </c>
      <c r="K514" s="40">
        <f t="shared" si="257"/>
        <v>6.5260318797314749</v>
      </c>
      <c r="L514" s="40">
        <f t="shared" si="241"/>
        <v>0</v>
      </c>
      <c r="M514" s="10">
        <f t="shared" si="258"/>
        <v>7.3793178133692159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15.627057851030134</v>
      </c>
      <c r="Q514" s="42">
        <f t="shared" si="260"/>
        <v>0.60513132871080988</v>
      </c>
      <c r="R514" s="4">
        <f t="shared" si="261"/>
        <v>281756.76593450323</v>
      </c>
      <c r="S514">
        <f t="shared" si="242"/>
        <v>2.8175676593450324E-4</v>
      </c>
      <c r="T514" s="41">
        <f t="shared" si="243"/>
        <v>5.4309376933413798E-4</v>
      </c>
      <c r="U514" s="42">
        <f t="shared" si="262"/>
        <v>0.50030421899926003</v>
      </c>
      <c r="V514" s="42">
        <f t="shared" si="263"/>
        <v>1.237413993410428</v>
      </c>
      <c r="W514" s="42">
        <f t="shared" si="264"/>
        <v>1.2214003974903342</v>
      </c>
      <c r="X514" s="42">
        <f t="shared" si="265"/>
        <v>1.6013595920093771E-2</v>
      </c>
      <c r="Y514" s="42">
        <f t="shared" si="239"/>
        <v>1.2624897580432124E-2</v>
      </c>
      <c r="Z514" s="10">
        <f t="shared" si="266"/>
        <v>23.246257448158399</v>
      </c>
      <c r="AA514">
        <f t="shared" si="244"/>
        <v>7379188.3368043806</v>
      </c>
      <c r="AB514" s="10">
        <f t="shared" si="245"/>
        <v>7.3791883368043809</v>
      </c>
      <c r="AC514" s="10">
        <f t="shared" si="246"/>
        <v>7.2781883368043809</v>
      </c>
      <c r="AD514" s="3">
        <f t="shared" si="247"/>
        <v>1055.5748131695984</v>
      </c>
      <c r="AI514" s="94">
        <f t="shared" si="248"/>
        <v>1.2214003974903342</v>
      </c>
    </row>
    <row r="515" spans="2:35">
      <c r="B515" s="39">
        <f t="shared" si="249"/>
        <v>487</v>
      </c>
      <c r="C515" s="42">
        <f t="shared" si="250"/>
        <v>9.1677458033563841</v>
      </c>
      <c r="D515" s="10">
        <f t="shared" si="251"/>
        <v>6.5322541966435459</v>
      </c>
      <c r="E515" s="40">
        <f t="shared" si="252"/>
        <v>34.53549160671291</v>
      </c>
      <c r="F515" s="40">
        <f t="shared" si="253"/>
        <v>47.6</v>
      </c>
      <c r="G515" s="3">
        <f t="shared" si="254"/>
        <v>333.32254196643197</v>
      </c>
      <c r="H515" s="3">
        <f t="shared" si="255"/>
        <v>147.82900988183601</v>
      </c>
      <c r="I515">
        <f t="shared" si="240"/>
        <v>1.4782900988183603E-4</v>
      </c>
      <c r="J515" s="4">
        <f t="shared" si="256"/>
        <v>966.77815703044052</v>
      </c>
      <c r="K515" s="40">
        <f t="shared" si="257"/>
        <v>6.5398405752917794</v>
      </c>
      <c r="L515" s="40">
        <f t="shared" si="241"/>
        <v>0</v>
      </c>
      <c r="M515" s="10">
        <f t="shared" si="258"/>
        <v>7.3791883368043809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15.626970383784407</v>
      </c>
      <c r="Q515" s="42">
        <f t="shared" si="260"/>
        <v>0.60633597296274333</v>
      </c>
      <c r="R515" s="4">
        <f t="shared" si="261"/>
        <v>280917.30907273933</v>
      </c>
      <c r="S515">
        <f t="shared" si="242"/>
        <v>2.8091730907273935E-4</v>
      </c>
      <c r="T515" s="41">
        <f t="shared" si="243"/>
        <v>5.4393322619590177E-4</v>
      </c>
      <c r="U515" s="42">
        <f t="shared" si="262"/>
        <v>0.49881362902810034</v>
      </c>
      <c r="V515" s="42">
        <f t="shared" si="263"/>
        <v>1.237369429827355</v>
      </c>
      <c r="W515" s="42">
        <f t="shared" si="264"/>
        <v>1.2213786695675075</v>
      </c>
      <c r="X515" s="42">
        <f t="shared" si="265"/>
        <v>1.599076025984747E-2</v>
      </c>
      <c r="Y515" s="42">
        <f t="shared" si="239"/>
        <v>1.2644160757863196E-2</v>
      </c>
      <c r="Z515" s="10">
        <f t="shared" si="266"/>
        <v>23.245795897214233</v>
      </c>
      <c r="AA515">
        <f t="shared" si="244"/>
        <v>7379043.8294699788</v>
      </c>
      <c r="AB515" s="10">
        <f t="shared" si="245"/>
        <v>7.3790438294699792</v>
      </c>
      <c r="AC515" s="10">
        <f t="shared" si="246"/>
        <v>7.2780438294699792</v>
      </c>
      <c r="AD515" s="3">
        <f t="shared" si="247"/>
        <v>1055.5538548904972</v>
      </c>
      <c r="AI515" s="94">
        <f t="shared" si="248"/>
        <v>1.2213786695675075</v>
      </c>
    </row>
    <row r="516" spans="2:35">
      <c r="B516" s="39">
        <f t="shared" si="249"/>
        <v>488</v>
      </c>
      <c r="C516" s="42">
        <f t="shared" si="250"/>
        <v>9.186570743404344</v>
      </c>
      <c r="D516" s="10">
        <f t="shared" si="251"/>
        <v>6.513429256595586</v>
      </c>
      <c r="E516" s="40">
        <f t="shared" si="252"/>
        <v>34.573141486808829</v>
      </c>
      <c r="F516" s="40">
        <f t="shared" si="253"/>
        <v>47.6</v>
      </c>
      <c r="G516" s="3">
        <f t="shared" si="254"/>
        <v>333.13429256595236</v>
      </c>
      <c r="H516" s="3">
        <f t="shared" si="255"/>
        <v>147.82900988183601</v>
      </c>
      <c r="I516">
        <f t="shared" si="240"/>
        <v>1.4782900988183603E-4</v>
      </c>
      <c r="J516" s="4">
        <f t="shared" si="256"/>
        <v>968.82170944783343</v>
      </c>
      <c r="K516" s="40">
        <f t="shared" si="257"/>
        <v>6.5536643330171831</v>
      </c>
      <c r="L516" s="40">
        <f t="shared" si="241"/>
        <v>0</v>
      </c>
      <c r="M516" s="10">
        <f t="shared" si="258"/>
        <v>7.3790438294699792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15.626872761343297</v>
      </c>
      <c r="Q516" s="42">
        <f t="shared" si="260"/>
        <v>0.60754062474019477</v>
      </c>
      <c r="R516" s="4">
        <f t="shared" si="261"/>
        <v>280077.87900255993</v>
      </c>
      <c r="S516">
        <f t="shared" si="242"/>
        <v>2.8007787900255992E-4</v>
      </c>
      <c r="T516" s="41">
        <f t="shared" si="243"/>
        <v>5.447726562660812E-4</v>
      </c>
      <c r="U516" s="42">
        <f t="shared" si="262"/>
        <v>0.49732308662968561</v>
      </c>
      <c r="V516" s="42">
        <f t="shared" si="263"/>
        <v>1.2373222090520815</v>
      </c>
      <c r="W516" s="42">
        <f t="shared" si="264"/>
        <v>1.2213544192777834</v>
      </c>
      <c r="X516" s="42">
        <f t="shared" si="265"/>
        <v>1.5967789774298025E-2</v>
      </c>
      <c r="Y516" s="42">
        <f t="shared" si="239"/>
        <v>1.2663396384196774E-2</v>
      </c>
      <c r="Z516" s="10">
        <f t="shared" si="266"/>
        <v>23.245286338328331</v>
      </c>
      <c r="AA516">
        <f t="shared" si="244"/>
        <v>7378884.2912927652</v>
      </c>
      <c r="AB516" s="10">
        <f t="shared" si="245"/>
        <v>7.3788842912927652</v>
      </c>
      <c r="AC516" s="10">
        <f t="shared" si="246"/>
        <v>7.2778842912927653</v>
      </c>
      <c r="AD516" s="3">
        <f t="shared" si="247"/>
        <v>1055.5307166486969</v>
      </c>
      <c r="AI516" s="94">
        <f t="shared" si="248"/>
        <v>1.2213544192777834</v>
      </c>
    </row>
    <row r="517" spans="2:35">
      <c r="B517" s="39">
        <f t="shared" si="249"/>
        <v>489</v>
      </c>
      <c r="C517" s="42">
        <f t="shared" si="250"/>
        <v>9.2053956834523039</v>
      </c>
      <c r="D517" s="10">
        <f t="shared" si="251"/>
        <v>6.4946043165476262</v>
      </c>
      <c r="E517" s="40">
        <f t="shared" si="252"/>
        <v>34.610791366904749</v>
      </c>
      <c r="F517" s="40">
        <f t="shared" si="253"/>
        <v>47.6</v>
      </c>
      <c r="G517" s="3">
        <f t="shared" si="254"/>
        <v>332.94604316547276</v>
      </c>
      <c r="H517" s="3">
        <f t="shared" si="255"/>
        <v>147.82900988183601</v>
      </c>
      <c r="I517">
        <f t="shared" si="240"/>
        <v>1.4782900988183603E-4</v>
      </c>
      <c r="J517" s="4">
        <f t="shared" si="256"/>
        <v>970.86748849018034</v>
      </c>
      <c r="K517" s="40">
        <f t="shared" si="257"/>
        <v>6.5675031529076913</v>
      </c>
      <c r="L517" s="40">
        <f t="shared" si="241"/>
        <v>0</v>
      </c>
      <c r="M517" s="10">
        <f t="shared" si="258"/>
        <v>7.3788842912927652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15.626764983251025</v>
      </c>
      <c r="Q517" s="42">
        <f t="shared" si="260"/>
        <v>0.6087452848261522</v>
      </c>
      <c r="R517" s="4">
        <f t="shared" si="261"/>
        <v>279238.47698144737</v>
      </c>
      <c r="S517">
        <f t="shared" si="242"/>
        <v>2.7923847698144735E-4</v>
      </c>
      <c r="T517" s="41">
        <f t="shared" si="243"/>
        <v>5.4561205828719387E-4</v>
      </c>
      <c r="U517" s="42">
        <f t="shared" si="262"/>
        <v>0.49583259403687685</v>
      </c>
      <c r="V517" s="42">
        <f t="shared" si="263"/>
        <v>1.237272331160663</v>
      </c>
      <c r="W517" s="42">
        <f t="shared" si="264"/>
        <v>1.2213276466088703</v>
      </c>
      <c r="X517" s="42">
        <f t="shared" si="265"/>
        <v>1.5944684551792765E-2</v>
      </c>
      <c r="Y517" s="42">
        <f t="shared" si="239"/>
        <v>1.26826043092595E-2</v>
      </c>
      <c r="Z517" s="10">
        <f t="shared" si="266"/>
        <v>23.244728771342068</v>
      </c>
      <c r="AA517">
        <f t="shared" si="244"/>
        <v>7378709.7222230798</v>
      </c>
      <c r="AB517" s="10">
        <f t="shared" si="245"/>
        <v>7.3787097222230802</v>
      </c>
      <c r="AC517" s="10">
        <f t="shared" si="246"/>
        <v>7.2777097222230802</v>
      </c>
      <c r="AD517" s="3">
        <f t="shared" si="247"/>
        <v>1055.5053984369949</v>
      </c>
      <c r="AI517" s="94">
        <f t="shared" si="248"/>
        <v>1.2213276466088703</v>
      </c>
    </row>
    <row r="518" spans="2:35">
      <c r="B518" s="39">
        <f t="shared" si="249"/>
        <v>490</v>
      </c>
      <c r="C518" s="42">
        <f t="shared" si="250"/>
        <v>9.2242206235002637</v>
      </c>
      <c r="D518" s="10">
        <f t="shared" si="251"/>
        <v>6.4757793764996663</v>
      </c>
      <c r="E518" s="40">
        <f t="shared" si="252"/>
        <v>34.648441247000669</v>
      </c>
      <c r="F518" s="40">
        <f t="shared" si="253"/>
        <v>47.6</v>
      </c>
      <c r="G518" s="3">
        <f t="shared" si="254"/>
        <v>332.75779376499315</v>
      </c>
      <c r="H518" s="3">
        <f t="shared" si="255"/>
        <v>147.82900988183601</v>
      </c>
      <c r="I518">
        <f t="shared" si="240"/>
        <v>1.4782900988183603E-4</v>
      </c>
      <c r="J518" s="4">
        <f t="shared" si="256"/>
        <v>972.91549415748102</v>
      </c>
      <c r="K518" s="40">
        <f t="shared" si="257"/>
        <v>6.5813570349633022</v>
      </c>
      <c r="L518" s="40">
        <f t="shared" si="241"/>
        <v>0</v>
      </c>
      <c r="M518" s="10">
        <f t="shared" si="258"/>
        <v>7.3787097222230802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15.626647049025463</v>
      </c>
      <c r="Q518" s="42">
        <f t="shared" si="260"/>
        <v>0.60994995400367313</v>
      </c>
      <c r="R518" s="4">
        <f t="shared" si="261"/>
        <v>278399.1042668841</v>
      </c>
      <c r="S518">
        <f t="shared" si="242"/>
        <v>2.7839910426688411E-4</v>
      </c>
      <c r="T518" s="41">
        <f t="shared" si="243"/>
        <v>5.4645143100175706E-4</v>
      </c>
      <c r="U518" s="42">
        <f t="shared" si="262"/>
        <v>0.49434215348253546</v>
      </c>
      <c r="V518" s="42">
        <f t="shared" si="263"/>
        <v>1.2372197962336329</v>
      </c>
      <c r="W518" s="42">
        <f t="shared" si="264"/>
        <v>1.2212983515524338</v>
      </c>
      <c r="X518" s="42">
        <f t="shared" si="265"/>
        <v>1.5921444681199048E-2</v>
      </c>
      <c r="Y518" s="42">
        <f t="shared" si="239"/>
        <v>1.2701784382928545E-2</v>
      </c>
      <c r="Z518" s="10">
        <f t="shared" si="266"/>
        <v>23.244123196170573</v>
      </c>
      <c r="AA518">
        <f t="shared" si="244"/>
        <v>7378520.1222343482</v>
      </c>
      <c r="AB518" s="10">
        <f t="shared" si="245"/>
        <v>7.3785201222343479</v>
      </c>
      <c r="AC518" s="10">
        <f t="shared" si="246"/>
        <v>7.277520122234348</v>
      </c>
      <c r="AD518" s="3">
        <f t="shared" si="247"/>
        <v>1055.477900251537</v>
      </c>
      <c r="AI518" s="94">
        <f t="shared" si="248"/>
        <v>1.2212983515524338</v>
      </c>
    </row>
    <row r="519" spans="2:35">
      <c r="B519" s="39">
        <f t="shared" si="249"/>
        <v>491</v>
      </c>
      <c r="C519" s="42">
        <f t="shared" si="250"/>
        <v>9.2430455635482236</v>
      </c>
      <c r="D519" s="10">
        <f t="shared" si="251"/>
        <v>6.4569544364517064</v>
      </c>
      <c r="E519" s="40">
        <f t="shared" si="252"/>
        <v>34.686091127096589</v>
      </c>
      <c r="F519" s="40">
        <f t="shared" si="253"/>
        <v>47.6</v>
      </c>
      <c r="G519" s="3">
        <f t="shared" si="254"/>
        <v>332.56954436451355</v>
      </c>
      <c r="H519" s="3">
        <f t="shared" si="255"/>
        <v>147.82900988183601</v>
      </c>
      <c r="I519">
        <f t="shared" si="240"/>
        <v>1.4782900988183603E-4</v>
      </c>
      <c r="J519" s="4">
        <f t="shared" si="256"/>
        <v>974.9657264497356</v>
      </c>
      <c r="K519" s="40">
        <f t="shared" si="257"/>
        <v>6.5952259791840167</v>
      </c>
      <c r="L519" s="40">
        <f t="shared" si="241"/>
        <v>0</v>
      </c>
      <c r="M519" s="10">
        <f t="shared" si="258"/>
        <v>7.3785201222343479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15.626518958157773</v>
      </c>
      <c r="Q519" s="42">
        <f t="shared" si="260"/>
        <v>0.6111546330558898</v>
      </c>
      <c r="R519" s="4">
        <f t="shared" si="261"/>
        <v>277559.76211635256</v>
      </c>
      <c r="S519">
        <f t="shared" si="242"/>
        <v>2.7755976211635259E-4</v>
      </c>
      <c r="T519" s="41">
        <f t="shared" si="243"/>
        <v>5.4729077315228858E-4</v>
      </c>
      <c r="U519" s="42">
        <f t="shared" si="262"/>
        <v>0.49285176719952256</v>
      </c>
      <c r="V519" s="42">
        <f t="shared" si="263"/>
        <v>1.2371646043570905</v>
      </c>
      <c r="W519" s="42">
        <f t="shared" si="264"/>
        <v>1.2212665341040152</v>
      </c>
      <c r="X519" s="42">
        <f t="shared" si="265"/>
        <v>1.5898070253075325E-2</v>
      </c>
      <c r="Y519" s="42">
        <f t="shared" si="239"/>
        <v>1.2720936455133095E-2</v>
      </c>
      <c r="Z519" s="10">
        <f t="shared" si="266"/>
        <v>23.243469612803757</v>
      </c>
      <c r="AA519">
        <f t="shared" si="244"/>
        <v>7378315.4913234115</v>
      </c>
      <c r="AB519" s="10">
        <f t="shared" si="245"/>
        <v>7.378315491323411</v>
      </c>
      <c r="AC519" s="10">
        <f t="shared" si="246"/>
        <v>7.277315491323411</v>
      </c>
      <c r="AD519" s="3">
        <f t="shared" si="247"/>
        <v>1055.4482220918653</v>
      </c>
      <c r="AI519" s="94">
        <f t="shared" si="248"/>
        <v>1.2212665341040152</v>
      </c>
    </row>
    <row r="520" spans="2:35">
      <c r="B520" s="39">
        <f t="shared" si="249"/>
        <v>492</v>
      </c>
      <c r="C520" s="42">
        <f t="shared" si="250"/>
        <v>9.2618705035961835</v>
      </c>
      <c r="D520" s="10">
        <f t="shared" si="251"/>
        <v>6.4381294964037465</v>
      </c>
      <c r="E520" s="40">
        <f t="shared" si="252"/>
        <v>34.723741007192508</v>
      </c>
      <c r="F520" s="40">
        <f t="shared" si="253"/>
        <v>47.6</v>
      </c>
      <c r="G520" s="3">
        <f t="shared" si="254"/>
        <v>332.38129496403394</v>
      </c>
      <c r="H520" s="3">
        <f t="shared" si="255"/>
        <v>147.82900988183601</v>
      </c>
      <c r="I520">
        <f t="shared" si="240"/>
        <v>1.4782900988183603E-4</v>
      </c>
      <c r="J520" s="4">
        <f t="shared" si="256"/>
        <v>977.01818536694373</v>
      </c>
      <c r="K520" s="40">
        <f t="shared" si="257"/>
        <v>6.6091099855698321</v>
      </c>
      <c r="L520" s="40">
        <f t="shared" si="241"/>
        <v>0</v>
      </c>
      <c r="M520" s="10">
        <f t="shared" si="258"/>
        <v>7.378315491323411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15.62638071011264</v>
      </c>
      <c r="Q520" s="42">
        <f t="shared" si="260"/>
        <v>0.61235932276601424</v>
      </c>
      <c r="R520" s="4">
        <f t="shared" si="261"/>
        <v>276720.45178733527</v>
      </c>
      <c r="S520">
        <f t="shared" si="242"/>
        <v>2.7672045178733529E-4</v>
      </c>
      <c r="T520" s="41">
        <f t="shared" si="243"/>
        <v>5.4813008348130582E-4</v>
      </c>
      <c r="U520" s="42">
        <f t="shared" si="262"/>
        <v>0.49136143742069976</v>
      </c>
      <c r="V520" s="42">
        <f t="shared" si="263"/>
        <v>1.2371067556216202</v>
      </c>
      <c r="W520" s="42">
        <f t="shared" si="264"/>
        <v>1.2212321942630844</v>
      </c>
      <c r="X520" s="42">
        <f t="shared" si="265"/>
        <v>1.5874561358535821E-2</v>
      </c>
      <c r="Y520" s="42">
        <f t="shared" si="239"/>
        <v>1.2740060375854461E-2</v>
      </c>
      <c r="Z520" s="10">
        <f t="shared" si="266"/>
        <v>23.242768021304865</v>
      </c>
      <c r="AA520">
        <f t="shared" si="244"/>
        <v>7378095.8295100713</v>
      </c>
      <c r="AB520" s="10">
        <f t="shared" si="245"/>
        <v>7.3780958295100714</v>
      </c>
      <c r="AC520" s="10">
        <f t="shared" si="246"/>
        <v>7.2770958295100714</v>
      </c>
      <c r="AD520" s="3">
        <f t="shared" si="247"/>
        <v>1055.4163639608516</v>
      </c>
      <c r="AI520" s="94">
        <f t="shared" si="248"/>
        <v>1.2212321942630844</v>
      </c>
    </row>
    <row r="521" spans="2:35">
      <c r="B521" s="39">
        <f t="shared" si="249"/>
        <v>493</v>
      </c>
      <c r="C521" s="42">
        <f t="shared" si="250"/>
        <v>9.2806954436441433</v>
      </c>
      <c r="D521" s="10">
        <f t="shared" si="251"/>
        <v>6.4193045563557867</v>
      </c>
      <c r="E521" s="40">
        <f t="shared" si="252"/>
        <v>34.761390887288428</v>
      </c>
      <c r="F521" s="40">
        <f t="shared" si="253"/>
        <v>47.6</v>
      </c>
      <c r="G521" s="3">
        <f t="shared" si="254"/>
        <v>332.19304556355434</v>
      </c>
      <c r="H521" s="3">
        <f t="shared" si="255"/>
        <v>147.82900988183601</v>
      </c>
      <c r="I521">
        <f t="shared" si="240"/>
        <v>1.4782900988183603E-4</v>
      </c>
      <c r="J521" s="4">
        <f t="shared" si="256"/>
        <v>979.07287090910586</v>
      </c>
      <c r="K521" s="40">
        <f t="shared" si="257"/>
        <v>6.6230090541207511</v>
      </c>
      <c r="L521" s="40">
        <f t="shared" si="241"/>
        <v>0</v>
      </c>
      <c r="M521" s="10">
        <f t="shared" si="258"/>
        <v>7.3780958295100714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15.626232304327948</v>
      </c>
      <c r="Q521" s="42">
        <f t="shared" si="260"/>
        <v>0.61356402391734333</v>
      </c>
      <c r="R521" s="4">
        <f t="shared" si="261"/>
        <v>275881.17453731451</v>
      </c>
      <c r="S521">
        <f t="shared" si="242"/>
        <v>2.7588117453731452E-4</v>
      </c>
      <c r="T521" s="41">
        <f t="shared" si="243"/>
        <v>5.489693607313266E-4</v>
      </c>
      <c r="U521" s="42">
        <f t="shared" si="262"/>
        <v>0.48987116637892786</v>
      </c>
      <c r="V521" s="42">
        <f t="shared" si="263"/>
        <v>1.2370462501241575</v>
      </c>
      <c r="W521" s="42">
        <f t="shared" si="264"/>
        <v>1.2211953320329638</v>
      </c>
      <c r="X521" s="42">
        <f t="shared" si="265"/>
        <v>1.5850918091193655E-2</v>
      </c>
      <c r="Y521" s="42">
        <f t="shared" si="239"/>
        <v>1.2759155995128545E-2</v>
      </c>
      <c r="Z521" s="10">
        <f t="shared" si="266"/>
        <v>23.242018421813267</v>
      </c>
      <c r="AA521">
        <f t="shared" si="244"/>
        <v>7377861.1368379621</v>
      </c>
      <c r="AB521" s="10">
        <f t="shared" si="245"/>
        <v>7.3778611368379625</v>
      </c>
      <c r="AC521" s="10">
        <f t="shared" si="246"/>
        <v>7.2768611368379625</v>
      </c>
      <c r="AD521" s="3">
        <f t="shared" si="247"/>
        <v>1055.382325864824</v>
      </c>
      <c r="AI521" s="94">
        <f t="shared" si="248"/>
        <v>1.2211953320329638</v>
      </c>
    </row>
    <row r="522" spans="2:35">
      <c r="B522" s="39">
        <f t="shared" si="249"/>
        <v>494</v>
      </c>
      <c r="C522" s="42">
        <f t="shared" si="250"/>
        <v>9.2995203836921032</v>
      </c>
      <c r="D522" s="10">
        <f t="shared" si="251"/>
        <v>6.4004796163078268</v>
      </c>
      <c r="E522" s="40">
        <f t="shared" si="252"/>
        <v>34.799040767384348</v>
      </c>
      <c r="F522" s="40">
        <f t="shared" si="253"/>
        <v>47.6</v>
      </c>
      <c r="G522" s="3">
        <f t="shared" si="254"/>
        <v>332.00479616307473</v>
      </c>
      <c r="H522" s="3">
        <f t="shared" si="255"/>
        <v>147.82900988183601</v>
      </c>
      <c r="I522">
        <f t="shared" si="240"/>
        <v>1.4782900988183603E-4</v>
      </c>
      <c r="J522" s="4">
        <f t="shared" si="256"/>
        <v>981.12978307622166</v>
      </c>
      <c r="K522" s="40">
        <f t="shared" si="257"/>
        <v>6.6369231848367711</v>
      </c>
      <c r="L522" s="40">
        <f t="shared" si="241"/>
        <v>0</v>
      </c>
      <c r="M522" s="10">
        <f t="shared" si="258"/>
        <v>7.3778611368379625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15.626073740215354</v>
      </c>
      <c r="Q522" s="42">
        <f t="shared" si="260"/>
        <v>0.61476873729326398</v>
      </c>
      <c r="R522" s="4">
        <f t="shared" si="261"/>
        <v>275041.93162377289</v>
      </c>
      <c r="S522">
        <f t="shared" si="242"/>
        <v>2.7504193162377288E-4</v>
      </c>
      <c r="T522" s="41">
        <f t="shared" si="243"/>
        <v>5.4980860364486829E-4</v>
      </c>
      <c r="U522" s="42">
        <f t="shared" si="262"/>
        <v>0.48838095630706857</v>
      </c>
      <c r="V522" s="42">
        <f t="shared" si="263"/>
        <v>1.2369830879651829</v>
      </c>
      <c r="W522" s="42">
        <f t="shared" si="264"/>
        <v>1.2211559474209761</v>
      </c>
      <c r="X522" s="42">
        <f t="shared" si="265"/>
        <v>1.5827140544206753E-2</v>
      </c>
      <c r="Y522" s="42">
        <f t="shared" si="239"/>
        <v>1.2778223163044727E-2</v>
      </c>
      <c r="Z522" s="10">
        <f t="shared" si="266"/>
        <v>23.241220814540803</v>
      </c>
      <c r="AA522">
        <f t="shared" si="244"/>
        <v>7377611.4133734116</v>
      </c>
      <c r="AB522" s="10">
        <f t="shared" si="245"/>
        <v>7.3776114133734119</v>
      </c>
      <c r="AC522" s="10">
        <f t="shared" si="246"/>
        <v>7.2766114133734119</v>
      </c>
      <c r="AD522" s="3">
        <f t="shared" si="247"/>
        <v>1055.3461078134028</v>
      </c>
      <c r="AI522" s="94">
        <f t="shared" si="248"/>
        <v>1.2211559474209761</v>
      </c>
    </row>
    <row r="523" spans="2:35">
      <c r="B523" s="39">
        <f t="shared" si="249"/>
        <v>495</v>
      </c>
      <c r="C523" s="42">
        <f t="shared" si="250"/>
        <v>9.3183453237400631</v>
      </c>
      <c r="D523" s="10">
        <f t="shared" si="251"/>
        <v>6.3816546762598669</v>
      </c>
      <c r="E523" s="40">
        <f t="shared" si="252"/>
        <v>34.836690647480268</v>
      </c>
      <c r="F523" s="40">
        <f t="shared" si="253"/>
        <v>47.6</v>
      </c>
      <c r="G523" s="3">
        <f t="shared" si="254"/>
        <v>331.81654676259512</v>
      </c>
      <c r="H523" s="3">
        <f t="shared" si="255"/>
        <v>147.82900988183601</v>
      </c>
      <c r="I523">
        <f t="shared" si="240"/>
        <v>1.4782900988183603E-4</v>
      </c>
      <c r="J523" s="4">
        <f t="shared" si="256"/>
        <v>983.18892186829157</v>
      </c>
      <c r="K523" s="40">
        <f t="shared" si="257"/>
        <v>6.6508523777178974</v>
      </c>
      <c r="L523" s="40">
        <f t="shared" si="241"/>
        <v>0</v>
      </c>
      <c r="M523" s="10">
        <f t="shared" si="258"/>
        <v>7.3776114133734119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15.625905017159532</v>
      </c>
      <c r="Q523" s="42">
        <f t="shared" si="260"/>
        <v>0.61597346367725814</v>
      </c>
      <c r="R523" s="4">
        <f t="shared" si="261"/>
        <v>274202.72430419258</v>
      </c>
      <c r="S523">
        <f t="shared" si="242"/>
        <v>2.7420272430419261E-4</v>
      </c>
      <c r="T523" s="41">
        <f t="shared" si="243"/>
        <v>5.5064781096444862E-4</v>
      </c>
      <c r="U523" s="42">
        <f t="shared" si="262"/>
        <v>0.48689080943798263</v>
      </c>
      <c r="V523" s="42">
        <f t="shared" si="263"/>
        <v>1.23691726925204</v>
      </c>
      <c r="W523" s="42">
        <f t="shared" si="264"/>
        <v>1.2211140404382519</v>
      </c>
      <c r="X523" s="42">
        <f t="shared" si="265"/>
        <v>1.580322881378815E-2</v>
      </c>
      <c r="Y523" s="42">
        <f t="shared" si="239"/>
        <v>1.2797261729748995E-2</v>
      </c>
      <c r="Z523" s="10">
        <f t="shared" si="266"/>
        <v>23.240375199775784</v>
      </c>
      <c r="AA523">
        <f t="shared" si="244"/>
        <v>7377346.6592066856</v>
      </c>
      <c r="AB523" s="10">
        <f t="shared" si="245"/>
        <v>7.3773466592066859</v>
      </c>
      <c r="AC523" s="10">
        <f t="shared" si="246"/>
        <v>7.2763466592066859</v>
      </c>
      <c r="AD523" s="3">
        <f t="shared" si="247"/>
        <v>1055.3077098196788</v>
      </c>
      <c r="AI523" s="94">
        <f t="shared" si="248"/>
        <v>1.2211140404382519</v>
      </c>
    </row>
    <row r="524" spans="2:35">
      <c r="B524" s="39">
        <f t="shared" si="249"/>
        <v>496</v>
      </c>
      <c r="C524" s="42">
        <f t="shared" si="250"/>
        <v>9.337170263788023</v>
      </c>
      <c r="D524" s="10">
        <f t="shared" si="251"/>
        <v>6.3628297362119071</v>
      </c>
      <c r="E524" s="40">
        <f t="shared" si="252"/>
        <v>34.874340527576187</v>
      </c>
      <c r="F524" s="40">
        <f t="shared" si="253"/>
        <v>47.6</v>
      </c>
      <c r="G524" s="3">
        <f t="shared" si="254"/>
        <v>331.62829736211552</v>
      </c>
      <c r="H524" s="3">
        <f t="shared" si="255"/>
        <v>147.82900988183601</v>
      </c>
      <c r="I524">
        <f t="shared" si="240"/>
        <v>1.4782900988183603E-4</v>
      </c>
      <c r="J524" s="4">
        <f t="shared" si="256"/>
        <v>985.25028728531493</v>
      </c>
      <c r="K524" s="40">
        <f t="shared" si="257"/>
        <v>6.6647966327641228</v>
      </c>
      <c r="L524" s="40">
        <f t="shared" si="241"/>
        <v>0</v>
      </c>
      <c r="M524" s="10">
        <f t="shared" si="258"/>
        <v>7.3773466592066859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15.625726134518978</v>
      </c>
      <c r="Q524" s="42">
        <f t="shared" si="260"/>
        <v>0.61717820385290811</v>
      </c>
      <c r="R524" s="4">
        <f t="shared" si="261"/>
        <v>273363.55383605638</v>
      </c>
      <c r="S524">
        <f t="shared" si="242"/>
        <v>2.7336355383605638E-4</v>
      </c>
      <c r="T524" s="41">
        <f t="shared" si="243"/>
        <v>5.5148698143258484E-4</v>
      </c>
      <c r="U524" s="42">
        <f t="shared" si="262"/>
        <v>0.48540072800453188</v>
      </c>
      <c r="V524" s="42">
        <f t="shared" si="263"/>
        <v>1.2368487940952322</v>
      </c>
      <c r="W524" s="42">
        <f t="shared" si="264"/>
        <v>1.2210696110999395</v>
      </c>
      <c r="X524" s="42">
        <f t="shared" si="265"/>
        <v>1.5779182995292684E-2</v>
      </c>
      <c r="Y524" s="42">
        <f t="shared" si="239"/>
        <v>1.2816271545442357E-2</v>
      </c>
      <c r="Z524" s="10">
        <f t="shared" si="266"/>
        <v>23.239481577878461</v>
      </c>
      <c r="AA524">
        <f t="shared" si="244"/>
        <v>7377066.8744505746</v>
      </c>
      <c r="AB524" s="10">
        <f t="shared" si="245"/>
        <v>7.3770668744505743</v>
      </c>
      <c r="AC524" s="10">
        <f t="shared" si="246"/>
        <v>7.2760668744505743</v>
      </c>
      <c r="AD524" s="3">
        <f t="shared" si="247"/>
        <v>1055.2671319000108</v>
      </c>
      <c r="AI524" s="94">
        <f t="shared" si="248"/>
        <v>1.2210696110999395</v>
      </c>
    </row>
    <row r="525" spans="2:35">
      <c r="B525" s="39">
        <f t="shared" si="249"/>
        <v>497</v>
      </c>
      <c r="C525" s="42">
        <f t="shared" si="250"/>
        <v>9.3559952038359828</v>
      </c>
      <c r="D525" s="10">
        <f t="shared" si="251"/>
        <v>6.3440047961639472</v>
      </c>
      <c r="E525" s="40">
        <f t="shared" si="252"/>
        <v>34.911990407672107</v>
      </c>
      <c r="F525" s="40">
        <f t="shared" si="253"/>
        <v>47.6</v>
      </c>
      <c r="G525" s="3">
        <f t="shared" si="254"/>
        <v>331.44004796163591</v>
      </c>
      <c r="H525" s="3">
        <f t="shared" si="255"/>
        <v>147.82900988183601</v>
      </c>
      <c r="I525">
        <f t="shared" si="240"/>
        <v>1.4782900988183603E-4</v>
      </c>
      <c r="J525" s="4">
        <f t="shared" si="256"/>
        <v>987.31387932729228</v>
      </c>
      <c r="K525" s="40">
        <f t="shared" si="257"/>
        <v>6.6787559499754527</v>
      </c>
      <c r="L525" s="40">
        <f t="shared" si="241"/>
        <v>0</v>
      </c>
      <c r="M525" s="10">
        <f t="shared" si="258"/>
        <v>7.3770668744505743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15.625537091625063</v>
      </c>
      <c r="Q525" s="42">
        <f t="shared" si="260"/>
        <v>0.61838295860390158</v>
      </c>
      <c r="R525" s="4">
        <f t="shared" si="261"/>
        <v>272524.4214768465</v>
      </c>
      <c r="S525">
        <f t="shared" si="242"/>
        <v>2.7252442147684649E-4</v>
      </c>
      <c r="T525" s="41">
        <f t="shared" si="243"/>
        <v>5.5232611379179468E-4</v>
      </c>
      <c r="U525" s="42">
        <f t="shared" si="262"/>
        <v>0.48391071423957727</v>
      </c>
      <c r="V525" s="42">
        <f t="shared" si="263"/>
        <v>1.2367776626121769</v>
      </c>
      <c r="W525" s="42">
        <f t="shared" si="264"/>
        <v>1.221022659424966</v>
      </c>
      <c r="X525" s="42">
        <f t="shared" si="265"/>
        <v>1.5755003187210903E-2</v>
      </c>
      <c r="Y525" s="42">
        <f t="shared" si="239"/>
        <v>1.2835252460384066E-2</v>
      </c>
      <c r="Z525" s="10">
        <f t="shared" si="266"/>
        <v>23.238539949285205</v>
      </c>
      <c r="AA525">
        <f t="shared" si="244"/>
        <v>7376772.0592417046</v>
      </c>
      <c r="AB525" s="10">
        <f t="shared" si="245"/>
        <v>7.3767720592417048</v>
      </c>
      <c r="AC525" s="10">
        <f t="shared" si="246"/>
        <v>7.2757720592417048</v>
      </c>
      <c r="AD525" s="3">
        <f t="shared" si="247"/>
        <v>1055.224374074214</v>
      </c>
      <c r="AI525" s="94">
        <f t="shared" si="248"/>
        <v>1.221022659424966</v>
      </c>
    </row>
    <row r="526" spans="2:35">
      <c r="B526" s="39">
        <f t="shared" si="249"/>
        <v>498</v>
      </c>
      <c r="C526" s="42">
        <f t="shared" si="250"/>
        <v>9.3748201438839427</v>
      </c>
      <c r="D526" s="10">
        <f t="shared" si="251"/>
        <v>6.3251798561159873</v>
      </c>
      <c r="E526" s="40">
        <f t="shared" si="252"/>
        <v>34.949640287768027</v>
      </c>
      <c r="F526" s="40">
        <f t="shared" si="253"/>
        <v>47.6</v>
      </c>
      <c r="G526" s="3">
        <f t="shared" si="254"/>
        <v>331.25179856115631</v>
      </c>
      <c r="H526" s="3">
        <f t="shared" si="255"/>
        <v>147.82900988183601</v>
      </c>
      <c r="I526">
        <f t="shared" si="240"/>
        <v>1.4782900988183603E-4</v>
      </c>
      <c r="J526" s="4">
        <f t="shared" si="256"/>
        <v>989.37969799422331</v>
      </c>
      <c r="K526" s="40">
        <f t="shared" si="257"/>
        <v>6.6927303293518845</v>
      </c>
      <c r="L526" s="40">
        <f t="shared" si="241"/>
        <v>0</v>
      </c>
      <c r="M526" s="10">
        <f t="shared" si="258"/>
        <v>7.3767720592417048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15.625337887782907</v>
      </c>
      <c r="Q526" s="42">
        <f t="shared" si="260"/>
        <v>0.61958772871403656</v>
      </c>
      <c r="R526" s="4">
        <f t="shared" si="261"/>
        <v>271685.32848404546</v>
      </c>
      <c r="S526">
        <f t="shared" si="242"/>
        <v>2.7168532848404544E-4</v>
      </c>
      <c r="T526" s="41">
        <f t="shared" si="243"/>
        <v>5.5316520678459573E-4</v>
      </c>
      <c r="U526" s="42">
        <f t="shared" si="262"/>
        <v>0.48242077037598019</v>
      </c>
      <c r="V526" s="42">
        <f t="shared" si="263"/>
        <v>1.2367038749244434</v>
      </c>
      <c r="W526" s="42">
        <f t="shared" si="264"/>
        <v>1.22097318543626</v>
      </c>
      <c r="X526" s="42">
        <f t="shared" si="265"/>
        <v>1.5730689488183458E-2</v>
      </c>
      <c r="Y526" s="42">
        <f t="shared" si="239"/>
        <v>1.2854204324891243E-2</v>
      </c>
      <c r="Z526" s="10">
        <f t="shared" si="266"/>
        <v>23.237550314506151</v>
      </c>
      <c r="AA526">
        <f t="shared" si="244"/>
        <v>7376462.2137397928</v>
      </c>
      <c r="AB526" s="10">
        <f t="shared" si="245"/>
        <v>7.3764622137397931</v>
      </c>
      <c r="AC526" s="10">
        <f t="shared" si="246"/>
        <v>7.2754622137397931</v>
      </c>
      <c r="AD526" s="3">
        <f t="shared" si="247"/>
        <v>1055.1794363654521</v>
      </c>
      <c r="AI526" s="94">
        <f t="shared" si="248"/>
        <v>1.22097318543626</v>
      </c>
    </row>
    <row r="527" spans="2:35">
      <c r="B527" s="39">
        <f t="shared" si="249"/>
        <v>499</v>
      </c>
      <c r="C527" s="42">
        <f t="shared" si="250"/>
        <v>9.3936450839319026</v>
      </c>
      <c r="D527" s="10">
        <f t="shared" si="251"/>
        <v>6.3063549160680274</v>
      </c>
      <c r="E527" s="40">
        <f t="shared" si="252"/>
        <v>34.987290167863947</v>
      </c>
      <c r="F527" s="40">
        <f t="shared" si="253"/>
        <v>47.6</v>
      </c>
      <c r="G527" s="3">
        <f t="shared" si="254"/>
        <v>331.0635491606767</v>
      </c>
      <c r="H527" s="3">
        <f t="shared" si="255"/>
        <v>147.82900988183601</v>
      </c>
      <c r="I527">
        <f t="shared" si="240"/>
        <v>1.4782900988183603E-4</v>
      </c>
      <c r="J527" s="4">
        <f t="shared" si="256"/>
        <v>991.44774328610811</v>
      </c>
      <c r="K527" s="40">
        <f t="shared" si="257"/>
        <v>6.7067197708934181</v>
      </c>
      <c r="L527" s="40">
        <f t="shared" si="241"/>
        <v>0</v>
      </c>
      <c r="M527" s="10">
        <f t="shared" si="258"/>
        <v>7.3764622137397931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15.625128522270861</v>
      </c>
      <c r="Q527" s="42">
        <f t="shared" si="260"/>
        <v>0.62079251496722665</v>
      </c>
      <c r="R527" s="4">
        <f t="shared" si="261"/>
        <v>270846.27611513564</v>
      </c>
      <c r="S527">
        <f t="shared" si="242"/>
        <v>2.7084627611513563E-4</v>
      </c>
      <c r="T527" s="41">
        <f t="shared" si="243"/>
        <v>5.540042591535056E-4</v>
      </c>
      <c r="U527" s="42">
        <f t="shared" si="262"/>
        <v>0.48093089864660177</v>
      </c>
      <c r="V527" s="42">
        <f t="shared" si="263"/>
        <v>1.2366274311592331</v>
      </c>
      <c r="W527" s="42">
        <f t="shared" si="264"/>
        <v>1.2209211891606233</v>
      </c>
      <c r="X527" s="42">
        <f t="shared" si="265"/>
        <v>1.5706241998609816E-2</v>
      </c>
      <c r="Y527" s="42">
        <f t="shared" si="239"/>
        <v>1.2873126989340445E-2</v>
      </c>
      <c r="Z527" s="10">
        <f t="shared" si="266"/>
        <v>23.236512674126409</v>
      </c>
      <c r="AA527">
        <f t="shared" si="244"/>
        <v>7376137.3381280312</v>
      </c>
      <c r="AB527" s="10">
        <f t="shared" si="245"/>
        <v>7.3761373381280313</v>
      </c>
      <c r="AC527" s="10">
        <f t="shared" si="246"/>
        <v>7.2751373381280313</v>
      </c>
      <c r="AD527" s="3">
        <f t="shared" si="247"/>
        <v>1055.1323188002946</v>
      </c>
      <c r="AI527" s="94">
        <f t="shared" si="248"/>
        <v>1.2209211891606233</v>
      </c>
    </row>
    <row r="528" spans="2:35">
      <c r="B528" s="39">
        <f t="shared" si="249"/>
        <v>500</v>
      </c>
      <c r="C528" s="42">
        <f t="shared" si="250"/>
        <v>9.4124700239798624</v>
      </c>
      <c r="D528" s="10">
        <f t="shared" si="251"/>
        <v>6.2875299760200676</v>
      </c>
      <c r="E528" s="40">
        <f t="shared" si="252"/>
        <v>35.024940047959866</v>
      </c>
      <c r="F528" s="40">
        <f t="shared" si="253"/>
        <v>47.6</v>
      </c>
      <c r="G528" s="3">
        <f t="shared" si="254"/>
        <v>330.87529976019709</v>
      </c>
      <c r="H528" s="3">
        <f t="shared" si="255"/>
        <v>147.82900988183601</v>
      </c>
      <c r="I528">
        <f t="shared" si="240"/>
        <v>1.4782900988183603E-4</v>
      </c>
      <c r="J528" s="4">
        <f t="shared" si="256"/>
        <v>993.51801520294691</v>
      </c>
      <c r="K528" s="40">
        <f t="shared" si="257"/>
        <v>6.7207242746000562</v>
      </c>
      <c r="L528" s="40">
        <f t="shared" si="241"/>
        <v>0</v>
      </c>
      <c r="M528" s="10">
        <f t="shared" si="258"/>
        <v>7.3761373381280313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15.624908994340757</v>
      </c>
      <c r="Q528" s="42">
        <f t="shared" si="260"/>
        <v>0.62199731814750614</v>
      </c>
      <c r="R528" s="4">
        <f t="shared" si="261"/>
        <v>270007.26562759944</v>
      </c>
      <c r="S528">
        <f t="shared" si="242"/>
        <v>2.7000726562759946E-4</v>
      </c>
      <c r="T528" s="41">
        <f t="shared" si="243"/>
        <v>5.5484326964104166E-4</v>
      </c>
      <c r="U528" s="42">
        <f t="shared" si="262"/>
        <v>0.47944110128430323</v>
      </c>
      <c r="V528" s="42">
        <f t="shared" si="263"/>
        <v>1.2365483314485743</v>
      </c>
      <c r="W528" s="42">
        <f t="shared" si="264"/>
        <v>1.2208666706287978</v>
      </c>
      <c r="X528" s="42">
        <f t="shared" si="265"/>
        <v>1.5681660819776511E-2</v>
      </c>
      <c r="Y528" s="42">
        <f t="shared" si="239"/>
        <v>1.2892020304168176E-2</v>
      </c>
      <c r="Z528" s="10">
        <f t="shared" si="266"/>
        <v>23.235427028805315</v>
      </c>
      <c r="AA528">
        <f t="shared" si="244"/>
        <v>7375797.4326128522</v>
      </c>
      <c r="AB528" s="10">
        <f t="shared" si="245"/>
        <v>7.3757974326128526</v>
      </c>
      <c r="AC528" s="10">
        <f t="shared" si="246"/>
        <v>7.2747974326128526</v>
      </c>
      <c r="AD528" s="3">
        <f t="shared" si="247"/>
        <v>1055.0830214086805</v>
      </c>
      <c r="AI528" s="94">
        <f t="shared" si="248"/>
        <v>1.2208666706287978</v>
      </c>
    </row>
    <row r="529" spans="2:35">
      <c r="B529" s="39">
        <f t="shared" si="249"/>
        <v>501</v>
      </c>
      <c r="C529" s="42">
        <f t="shared" si="250"/>
        <v>9.4312949640278223</v>
      </c>
      <c r="D529" s="10">
        <f t="shared" si="251"/>
        <v>6.2687050359721077</v>
      </c>
      <c r="E529" s="40">
        <f t="shared" si="252"/>
        <v>35.062589928055786</v>
      </c>
      <c r="F529" s="40">
        <f t="shared" si="253"/>
        <v>47.6</v>
      </c>
      <c r="G529" s="3">
        <f t="shared" si="254"/>
        <v>330.68705035971749</v>
      </c>
      <c r="H529" s="3">
        <f t="shared" si="255"/>
        <v>147.82900988183601</v>
      </c>
      <c r="I529">
        <f t="shared" si="240"/>
        <v>1.4782900988183603E-4</v>
      </c>
      <c r="J529" s="4">
        <f t="shared" si="256"/>
        <v>995.5905137447395</v>
      </c>
      <c r="K529" s="40">
        <f t="shared" si="257"/>
        <v>6.734743840471797</v>
      </c>
      <c r="L529" s="40">
        <f t="shared" si="241"/>
        <v>0</v>
      </c>
      <c r="M529" s="10">
        <f t="shared" si="258"/>
        <v>7.3757974326128526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15.624679303217743</v>
      </c>
      <c r="Q529" s="42">
        <f t="shared" si="260"/>
        <v>0.62320213903903532</v>
      </c>
      <c r="R529" s="4">
        <f t="shared" si="261"/>
        <v>269168.29827891936</v>
      </c>
      <c r="S529">
        <f t="shared" si="242"/>
        <v>2.6916829827891938E-4</v>
      </c>
      <c r="T529" s="41">
        <f t="shared" si="243"/>
        <v>5.5568223698972173E-4</v>
      </c>
      <c r="U529" s="42">
        <f t="shared" si="262"/>
        <v>0.47795138052194597</v>
      </c>
      <c r="V529" s="42">
        <f t="shared" si="263"/>
        <v>1.2364665759293747</v>
      </c>
      <c r="W529" s="42">
        <f t="shared" si="264"/>
        <v>1.2208096298754272</v>
      </c>
      <c r="X529" s="42">
        <f t="shared" si="265"/>
        <v>1.5656946053947518E-2</v>
      </c>
      <c r="Y529" s="42">
        <f t="shared" si="239"/>
        <v>1.2910884119871516E-2</v>
      </c>
      <c r="Z529" s="10">
        <f t="shared" si="266"/>
        <v>23.234293379275904</v>
      </c>
      <c r="AA529">
        <f t="shared" si="244"/>
        <v>7375442.4974237625</v>
      </c>
      <c r="AB529" s="10">
        <f t="shared" si="245"/>
        <v>7.3754424974237622</v>
      </c>
      <c r="AC529" s="10">
        <f t="shared" si="246"/>
        <v>7.2744424974237623</v>
      </c>
      <c r="AD529" s="3">
        <f t="shared" si="247"/>
        <v>1055.0315442238959</v>
      </c>
      <c r="AI529" s="94">
        <f t="shared" si="248"/>
        <v>1.2208096298754272</v>
      </c>
    </row>
    <row r="530" spans="2:35">
      <c r="B530" s="39">
        <f t="shared" si="249"/>
        <v>502</v>
      </c>
      <c r="C530" s="42">
        <f t="shared" si="250"/>
        <v>9.4501199040757822</v>
      </c>
      <c r="D530" s="10">
        <f t="shared" si="251"/>
        <v>6.2498800959241478</v>
      </c>
      <c r="E530" s="40">
        <f t="shared" si="252"/>
        <v>35.100239808151706</v>
      </c>
      <c r="F530" s="40">
        <f t="shared" si="253"/>
        <v>47.6</v>
      </c>
      <c r="G530" s="3">
        <f t="shared" si="254"/>
        <v>330.49880095923788</v>
      </c>
      <c r="H530" s="3">
        <f t="shared" si="255"/>
        <v>147.82900988183601</v>
      </c>
      <c r="I530">
        <f t="shared" si="240"/>
        <v>1.4782900988183603E-4</v>
      </c>
      <c r="J530" s="4">
        <f t="shared" si="256"/>
        <v>997.66523891148574</v>
      </c>
      <c r="K530" s="40">
        <f t="shared" si="257"/>
        <v>6.7487784685086387</v>
      </c>
      <c r="L530" s="40">
        <f t="shared" si="241"/>
        <v>0</v>
      </c>
      <c r="M530" s="10">
        <f t="shared" si="258"/>
        <v>7.3754424974237622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15.624439448100148</v>
      </c>
      <c r="Q530" s="42">
        <f t="shared" si="260"/>
        <v>0.62440697842610526</v>
      </c>
      <c r="R530" s="4">
        <f t="shared" si="261"/>
        <v>268329.37532657792</v>
      </c>
      <c r="S530">
        <f t="shared" si="242"/>
        <v>2.6832937532657791E-4</v>
      </c>
      <c r="T530" s="41">
        <f t="shared" si="243"/>
        <v>5.5652115994206321E-4</v>
      </c>
      <c r="U530" s="42">
        <f t="shared" si="262"/>
        <v>0.47646173859239138</v>
      </c>
      <c r="V530" s="42">
        <f t="shared" si="263"/>
        <v>1.2363821647441773</v>
      </c>
      <c r="W530" s="42">
        <f t="shared" si="264"/>
        <v>1.2207500669390241</v>
      </c>
      <c r="X530" s="42">
        <f t="shared" si="265"/>
        <v>1.5632097805153178E-2</v>
      </c>
      <c r="Y530" s="42">
        <f t="shared" si="239"/>
        <v>1.2929718287009695E-2</v>
      </c>
      <c r="Z530" s="10">
        <f t="shared" si="266"/>
        <v>23.233111726346124</v>
      </c>
      <c r="AA530">
        <f t="shared" si="244"/>
        <v>7375072.5328137232</v>
      </c>
      <c r="AB530" s="10">
        <f t="shared" si="245"/>
        <v>7.3750725328137232</v>
      </c>
      <c r="AC530" s="10">
        <f t="shared" si="246"/>
        <v>7.2740725328137232</v>
      </c>
      <c r="AD530" s="3">
        <f t="shared" si="247"/>
        <v>1054.9778872826284</v>
      </c>
      <c r="AI530" s="94">
        <f t="shared" si="248"/>
        <v>1.2207500669390241</v>
      </c>
    </row>
    <row r="531" spans="2:35">
      <c r="B531" s="39">
        <f t="shared" si="249"/>
        <v>503</v>
      </c>
      <c r="C531" s="42">
        <f t="shared" si="250"/>
        <v>9.468944844123742</v>
      </c>
      <c r="D531" s="10">
        <f t="shared" si="251"/>
        <v>6.231055155876188</v>
      </c>
      <c r="E531" s="40">
        <f t="shared" si="252"/>
        <v>35.137889688247625</v>
      </c>
      <c r="F531" s="40">
        <f t="shared" si="253"/>
        <v>47.6</v>
      </c>
      <c r="G531" s="3">
        <f t="shared" si="254"/>
        <v>330.31055155875828</v>
      </c>
      <c r="H531" s="3">
        <f t="shared" si="255"/>
        <v>147.82900988183601</v>
      </c>
      <c r="I531">
        <f t="shared" si="240"/>
        <v>1.4782900988183603E-4</v>
      </c>
      <c r="J531" s="4">
        <f t="shared" si="256"/>
        <v>999.74219070318588</v>
      </c>
      <c r="K531" s="40">
        <f t="shared" si="257"/>
        <v>6.762828158710585</v>
      </c>
      <c r="L531" s="40">
        <f t="shared" si="241"/>
        <v>0</v>
      </c>
      <c r="M531" s="10">
        <f t="shared" si="258"/>
        <v>7.3750725328137232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15.624189428159749</v>
      </c>
      <c r="Q531" s="42">
        <f t="shared" si="260"/>
        <v>0.62561183709314316</v>
      </c>
      <c r="R531" s="4">
        <f t="shared" si="261"/>
        <v>267490.49802805739</v>
      </c>
      <c r="S531">
        <f t="shared" si="242"/>
        <v>2.6749049802805738E-4</v>
      </c>
      <c r="T531" s="41">
        <f t="shared" si="243"/>
        <v>5.5736003724058379E-4</v>
      </c>
      <c r="U531" s="42">
        <f t="shared" si="262"/>
        <v>0.47497217772850037</v>
      </c>
      <c r="V531" s="42">
        <f t="shared" si="263"/>
        <v>1.236295098040872</v>
      </c>
      <c r="W531" s="42">
        <f t="shared" si="264"/>
        <v>1.2206879818620398</v>
      </c>
      <c r="X531" s="42">
        <f t="shared" si="265"/>
        <v>1.5607116178832259E-2</v>
      </c>
      <c r="Y531" s="42">
        <f t="shared" si="239"/>
        <v>1.294852265620523E-2</v>
      </c>
      <c r="Z531" s="10">
        <f t="shared" si="266"/>
        <v>23.2318820708992</v>
      </c>
      <c r="AA531">
        <f t="shared" si="244"/>
        <v>7374687.5390592655</v>
      </c>
      <c r="AB531" s="10">
        <f t="shared" si="245"/>
        <v>7.3746875390592654</v>
      </c>
      <c r="AC531" s="10">
        <f t="shared" si="246"/>
        <v>7.2736875390592655</v>
      </c>
      <c r="AD531" s="3">
        <f t="shared" si="247"/>
        <v>1054.9220506249842</v>
      </c>
      <c r="AI531" s="94">
        <f t="shared" si="248"/>
        <v>1.2206879818620398</v>
      </c>
    </row>
    <row r="532" spans="2:35">
      <c r="B532" s="39">
        <f t="shared" si="249"/>
        <v>504</v>
      </c>
      <c r="C532" s="42">
        <f t="shared" si="250"/>
        <v>9.4877697841717019</v>
      </c>
      <c r="D532" s="10">
        <f t="shared" si="251"/>
        <v>6.2122302158282281</v>
      </c>
      <c r="E532" s="40">
        <f t="shared" si="252"/>
        <v>35.175539568343545</v>
      </c>
      <c r="F532" s="40">
        <f t="shared" si="253"/>
        <v>47.6</v>
      </c>
      <c r="G532" s="3">
        <f t="shared" si="254"/>
        <v>330.12230215827867</v>
      </c>
      <c r="H532" s="3">
        <f t="shared" si="255"/>
        <v>147.82900988183601</v>
      </c>
      <c r="I532">
        <f t="shared" si="240"/>
        <v>1.4782900988183603E-4</v>
      </c>
      <c r="J532" s="4">
        <f t="shared" si="256"/>
        <v>1001.8213691198397</v>
      </c>
      <c r="K532" s="40">
        <f t="shared" si="257"/>
        <v>6.7768929110776321</v>
      </c>
      <c r="L532" s="40">
        <f t="shared" si="241"/>
        <v>0</v>
      </c>
      <c r="M532" s="10">
        <f t="shared" si="258"/>
        <v>7.3746875390592654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15.623929242541802</v>
      </c>
      <c r="Q532" s="42">
        <f t="shared" si="260"/>
        <v>0.62681671582471743</v>
      </c>
      <c r="R532" s="4">
        <f t="shared" si="261"/>
        <v>266651.6676408404</v>
      </c>
      <c r="S532">
        <f t="shared" si="242"/>
        <v>2.6665166764084042E-4</v>
      </c>
      <c r="T532" s="41">
        <f t="shared" si="243"/>
        <v>5.5819886762780075E-4</v>
      </c>
      <c r="U532" s="42">
        <f t="shared" si="262"/>
        <v>0.47348270016313465</v>
      </c>
      <c r="V532" s="42">
        <f t="shared" si="263"/>
        <v>1.2362053759714053</v>
      </c>
      <c r="W532" s="42">
        <f t="shared" si="264"/>
        <v>1.2206233746908799</v>
      </c>
      <c r="X532" s="42">
        <f t="shared" si="265"/>
        <v>1.5582001280525448E-2</v>
      </c>
      <c r="Y532" s="42">
        <f t="shared" si="239"/>
        <v>1.2967297078143498E-2</v>
      </c>
      <c r="Z532" s="10">
        <f t="shared" si="266"/>
        <v>23.230604413891271</v>
      </c>
      <c r="AA532">
        <f t="shared" si="244"/>
        <v>7374287.5164597435</v>
      </c>
      <c r="AB532" s="10">
        <f t="shared" si="245"/>
        <v>7.3742875164597432</v>
      </c>
      <c r="AC532" s="10">
        <f t="shared" si="246"/>
        <v>7.2732875164597433</v>
      </c>
      <c r="AD532" s="3">
        <f t="shared" si="247"/>
        <v>1054.8640342943791</v>
      </c>
      <c r="AI532" s="94">
        <f t="shared" si="248"/>
        <v>1.2206233746908799</v>
      </c>
    </row>
    <row r="533" spans="2:35">
      <c r="B533" s="39">
        <f t="shared" si="249"/>
        <v>505</v>
      </c>
      <c r="C533" s="42">
        <f t="shared" si="250"/>
        <v>9.5065947242196618</v>
      </c>
      <c r="D533" s="10">
        <f t="shared" si="251"/>
        <v>6.1934052757802682</v>
      </c>
      <c r="E533" s="40">
        <f t="shared" si="252"/>
        <v>35.213189448439465</v>
      </c>
      <c r="F533" s="40">
        <f t="shared" si="253"/>
        <v>47.6</v>
      </c>
      <c r="G533" s="3">
        <f t="shared" si="254"/>
        <v>329.93405275779907</v>
      </c>
      <c r="H533" s="3">
        <f t="shared" si="255"/>
        <v>147.82900988183601</v>
      </c>
      <c r="I533">
        <f t="shared" si="240"/>
        <v>1.4782900988183603E-4</v>
      </c>
      <c r="J533" s="4">
        <f t="shared" si="256"/>
        <v>1003.9027741614475</v>
      </c>
      <c r="K533" s="40">
        <f t="shared" si="257"/>
        <v>6.7909727256097829</v>
      </c>
      <c r="L533" s="40">
        <f t="shared" si="241"/>
        <v>0</v>
      </c>
      <c r="M533" s="10">
        <f t="shared" si="258"/>
        <v>7.3742875164597432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15.623658890364569</v>
      </c>
      <c r="Q533" s="42">
        <f t="shared" si="260"/>
        <v>0.6280216154055428</v>
      </c>
      <c r="R533" s="4">
        <f t="shared" si="261"/>
        <v>265812.88542240916</v>
      </c>
      <c r="S533">
        <f t="shared" si="242"/>
        <v>2.6581288542240915E-4</v>
      </c>
      <c r="T533" s="41">
        <f t="shared" si="243"/>
        <v>5.5903764984623202E-4</v>
      </c>
      <c r="U533" s="42">
        <f t="shared" si="262"/>
        <v>0.47199330812915508</v>
      </c>
      <c r="V533" s="42">
        <f t="shared" si="263"/>
        <v>1.2361129986943189</v>
      </c>
      <c r="W533" s="42">
        <f t="shared" si="264"/>
        <v>1.2205562454757795</v>
      </c>
      <c r="X533" s="42">
        <f t="shared" si="265"/>
        <v>1.5556753218539443E-2</v>
      </c>
      <c r="Y533" s="42">
        <f t="shared" si="239"/>
        <v>1.298604140357552E-2</v>
      </c>
      <c r="Z533" s="10">
        <f t="shared" si="266"/>
        <v>23.229278756354674</v>
      </c>
      <c r="AA533">
        <f t="shared" si="244"/>
        <v>7373872.4653383754</v>
      </c>
      <c r="AB533" s="10">
        <f t="shared" si="245"/>
        <v>7.3738724653383754</v>
      </c>
      <c r="AC533" s="10">
        <f t="shared" si="246"/>
        <v>7.2728724653383754</v>
      </c>
      <c r="AD533" s="3">
        <f t="shared" si="247"/>
        <v>1054.8038383376904</v>
      </c>
      <c r="AI533" s="94">
        <f t="shared" si="248"/>
        <v>1.2205562454757795</v>
      </c>
    </row>
    <row r="534" spans="2:35">
      <c r="B534" s="39">
        <f t="shared" si="249"/>
        <v>506</v>
      </c>
      <c r="C534" s="42">
        <f t="shared" si="250"/>
        <v>9.5254196642676217</v>
      </c>
      <c r="D534" s="10">
        <f t="shared" si="251"/>
        <v>6.1745803357323084</v>
      </c>
      <c r="E534" s="40">
        <f t="shared" si="252"/>
        <v>35.250839328535385</v>
      </c>
      <c r="F534" s="40">
        <f t="shared" si="253"/>
        <v>47.6</v>
      </c>
      <c r="G534" s="3">
        <f t="shared" si="254"/>
        <v>329.74580335731946</v>
      </c>
      <c r="H534" s="3">
        <f t="shared" si="255"/>
        <v>147.82900988183601</v>
      </c>
      <c r="I534">
        <f t="shared" si="240"/>
        <v>1.4782900988183603E-4</v>
      </c>
      <c r="J534" s="4">
        <f t="shared" si="256"/>
        <v>1005.986405828009</v>
      </c>
      <c r="K534" s="40">
        <f t="shared" si="257"/>
        <v>6.8050676023070364</v>
      </c>
      <c r="L534" s="40">
        <f t="shared" si="241"/>
        <v>0</v>
      </c>
      <c r="M534" s="10">
        <f t="shared" si="258"/>
        <v>7.3738724653383754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15.623378370719967</v>
      </c>
      <c r="Q534" s="42">
        <f t="shared" si="260"/>
        <v>0.62922653662048567</v>
      </c>
      <c r="R534" s="4">
        <f t="shared" si="261"/>
        <v>264974.1526302463</v>
      </c>
      <c r="S534">
        <f t="shared" si="242"/>
        <v>2.6497415263024629E-4</v>
      </c>
      <c r="T534" s="41">
        <f t="shared" si="243"/>
        <v>5.5987638263839488E-4</v>
      </c>
      <c r="U534" s="42">
        <f t="shared" si="262"/>
        <v>0.47050400385942315</v>
      </c>
      <c r="V534" s="42">
        <f t="shared" si="263"/>
        <v>1.2360179663718061</v>
      </c>
      <c r="W534" s="42">
        <f t="shared" si="264"/>
        <v>1.2204865942709795</v>
      </c>
      <c r="X534" s="42">
        <f t="shared" si="265"/>
        <v>1.5531372100826557E-2</v>
      </c>
      <c r="Y534" s="42">
        <f t="shared" si="239"/>
        <v>1.3004755483316978E-2</v>
      </c>
      <c r="Z534" s="10">
        <f t="shared" si="266"/>
        <v>23.227905099394608</v>
      </c>
      <c r="AA534">
        <f t="shared" si="244"/>
        <v>7373442.3860411895</v>
      </c>
      <c r="AB534" s="10">
        <f t="shared" si="245"/>
        <v>7.37344238604119</v>
      </c>
      <c r="AC534" s="10">
        <f t="shared" si="246"/>
        <v>7.27244238604119</v>
      </c>
      <c r="AD534" s="3">
        <f t="shared" si="247"/>
        <v>1054.7414628051035</v>
      </c>
      <c r="AI534" s="94">
        <f t="shared" si="248"/>
        <v>1.2204865942709795</v>
      </c>
    </row>
    <row r="535" spans="2:35">
      <c r="B535" s="39">
        <f t="shared" si="249"/>
        <v>507</v>
      </c>
      <c r="C535" s="42">
        <f t="shared" si="250"/>
        <v>9.5442446043155815</v>
      </c>
      <c r="D535" s="10">
        <f t="shared" si="251"/>
        <v>6.1557553956843485</v>
      </c>
      <c r="E535" s="40">
        <f t="shared" si="252"/>
        <v>35.288489208631304</v>
      </c>
      <c r="F535" s="40">
        <f t="shared" si="253"/>
        <v>47.6</v>
      </c>
      <c r="G535" s="3">
        <f t="shared" si="254"/>
        <v>329.55755395683985</v>
      </c>
      <c r="H535" s="3">
        <f t="shared" si="255"/>
        <v>147.82900988183601</v>
      </c>
      <c r="I535">
        <f t="shared" si="240"/>
        <v>1.4782900988183603E-4</v>
      </c>
      <c r="J535" s="4">
        <f t="shared" si="256"/>
        <v>1008.0722641195242</v>
      </c>
      <c r="K535" s="40">
        <f t="shared" si="257"/>
        <v>6.8191775411693918</v>
      </c>
      <c r="L535" s="40">
        <f t="shared" si="241"/>
        <v>0</v>
      </c>
      <c r="M535" s="10">
        <f t="shared" si="258"/>
        <v>7.37344238604119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15.623087682672871</v>
      </c>
      <c r="Q535" s="42">
        <f t="shared" si="260"/>
        <v>0.63043148025456885</v>
      </c>
      <c r="R535" s="4">
        <f t="shared" si="261"/>
        <v>264135.47052183421</v>
      </c>
      <c r="S535">
        <f t="shared" si="242"/>
        <v>2.641354705218342E-4</v>
      </c>
      <c r="T535" s="41">
        <f t="shared" si="243"/>
        <v>5.6071506474680692E-4</v>
      </c>
      <c r="U535" s="42">
        <f t="shared" si="262"/>
        <v>0.46901478958680015</v>
      </c>
      <c r="V535" s="42">
        <f t="shared" si="263"/>
        <v>1.2359202791723132</v>
      </c>
      <c r="W535" s="42">
        <f t="shared" si="264"/>
        <v>1.2204144211345482</v>
      </c>
      <c r="X535" s="42">
        <f t="shared" si="265"/>
        <v>1.5505858037764941E-2</v>
      </c>
      <c r="Y535" s="42">
        <f t="shared" si="239"/>
        <v>1.3023439168250581E-2</v>
      </c>
      <c r="Z535" s="10">
        <f t="shared" si="266"/>
        <v>23.22648344419169</v>
      </c>
      <c r="AA535">
        <f t="shared" si="244"/>
        <v>7372997.2789378241</v>
      </c>
      <c r="AB535" s="10">
        <f t="shared" si="245"/>
        <v>7.3729972789378238</v>
      </c>
      <c r="AC535" s="10">
        <f t="shared" si="246"/>
        <v>7.2719972789378238</v>
      </c>
      <c r="AD535" s="3">
        <f t="shared" si="247"/>
        <v>1054.6769077502283</v>
      </c>
      <c r="AI535" s="94">
        <f t="shared" si="248"/>
        <v>1.2204144211345482</v>
      </c>
    </row>
    <row r="536" spans="2:35">
      <c r="B536" s="39">
        <f t="shared" si="249"/>
        <v>508</v>
      </c>
      <c r="C536" s="42">
        <f t="shared" si="250"/>
        <v>9.5630695443635414</v>
      </c>
      <c r="D536" s="10">
        <f t="shared" si="251"/>
        <v>6.1369304556363886</v>
      </c>
      <c r="E536" s="40">
        <f t="shared" si="252"/>
        <v>35.326139088727224</v>
      </c>
      <c r="F536" s="40">
        <f t="shared" si="253"/>
        <v>47.6</v>
      </c>
      <c r="G536" s="3">
        <f t="shared" si="254"/>
        <v>329.36930455636025</v>
      </c>
      <c r="H536" s="3">
        <f t="shared" si="255"/>
        <v>147.82900988183601</v>
      </c>
      <c r="I536">
        <f t="shared" si="240"/>
        <v>1.4782900988183603E-4</v>
      </c>
      <c r="J536" s="4">
        <f t="shared" si="256"/>
        <v>1010.1603490359935</v>
      </c>
      <c r="K536" s="40">
        <f t="shared" si="257"/>
        <v>6.8333025421968516</v>
      </c>
      <c r="L536" s="40">
        <f t="shared" si="241"/>
        <v>0</v>
      </c>
      <c r="M536" s="10">
        <f t="shared" si="258"/>
        <v>7.3729972789378238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15.622786825261626</v>
      </c>
      <c r="Q536" s="42">
        <f t="shared" si="260"/>
        <v>0.63163644709297695</v>
      </c>
      <c r="R536" s="4">
        <f t="shared" si="261"/>
        <v>263296.84035465523</v>
      </c>
      <c r="S536">
        <f t="shared" si="242"/>
        <v>2.6329684035465521E-4</v>
      </c>
      <c r="T536" s="41">
        <f t="shared" si="243"/>
        <v>5.6155369491398596E-4</v>
      </c>
      <c r="U536" s="42">
        <f t="shared" si="262"/>
        <v>0.46752566754414709</v>
      </c>
      <c r="V536" s="42">
        <f t="shared" si="263"/>
        <v>1.2358199372692824</v>
      </c>
      <c r="W536" s="42">
        <f t="shared" si="264"/>
        <v>1.2203397261285158</v>
      </c>
      <c r="X536" s="42">
        <f t="shared" si="265"/>
        <v>1.5480211140766587E-2</v>
      </c>
      <c r="Y536" s="42">
        <f t="shared" si="239"/>
        <v>1.304209230932676E-2</v>
      </c>
      <c r="Z536" s="10">
        <f t="shared" si="266"/>
        <v>23.225013792001562</v>
      </c>
      <c r="AA536">
        <f t="shared" si="244"/>
        <v>7372537.1444214098</v>
      </c>
      <c r="AB536" s="10">
        <f t="shared" si="245"/>
        <v>7.3725371444214094</v>
      </c>
      <c r="AC536" s="10">
        <f t="shared" si="246"/>
        <v>7.2715371444214094</v>
      </c>
      <c r="AD536" s="3">
        <f t="shared" si="247"/>
        <v>1054.6101732300813</v>
      </c>
      <c r="AI536" s="94">
        <f t="shared" si="248"/>
        <v>1.2203397261285158</v>
      </c>
    </row>
    <row r="537" spans="2:35">
      <c r="B537" s="39">
        <f t="shared" si="249"/>
        <v>509</v>
      </c>
      <c r="C537" s="42">
        <f t="shared" si="250"/>
        <v>9.5818944844115013</v>
      </c>
      <c r="D537" s="10">
        <f t="shared" si="251"/>
        <v>6.1181055155884287</v>
      </c>
      <c r="E537" s="40">
        <f t="shared" si="252"/>
        <v>35.363788968823144</v>
      </c>
      <c r="F537" s="40">
        <f t="shared" si="253"/>
        <v>47.6</v>
      </c>
      <c r="G537" s="3">
        <f t="shared" si="254"/>
        <v>329.18105515588064</v>
      </c>
      <c r="H537" s="3">
        <f t="shared" si="255"/>
        <v>147.82900988183601</v>
      </c>
      <c r="I537">
        <f t="shared" si="240"/>
        <v>1.4782900988183603E-4</v>
      </c>
      <c r="J537" s="4">
        <f t="shared" si="256"/>
        <v>1012.2506605774163</v>
      </c>
      <c r="K537" s="40">
        <f t="shared" si="257"/>
        <v>6.8474426053894115</v>
      </c>
      <c r="L537" s="40">
        <f t="shared" si="241"/>
        <v>0</v>
      </c>
      <c r="M537" s="10">
        <f t="shared" si="258"/>
        <v>7.3725371444214094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15.622475797497954</v>
      </c>
      <c r="Q537" s="42">
        <f t="shared" si="260"/>
        <v>0.63284143792106162</v>
      </c>
      <c r="R537" s="4">
        <f t="shared" si="261"/>
        <v>262458.26338619197</v>
      </c>
      <c r="S537">
        <f t="shared" si="242"/>
        <v>2.6245826338619195E-4</v>
      </c>
      <c r="T537" s="41">
        <f t="shared" si="243"/>
        <v>5.6239227188244916E-4</v>
      </c>
      <c r="U537" s="42">
        <f t="shared" si="262"/>
        <v>0.46603663996432565</v>
      </c>
      <c r="V537" s="42">
        <f t="shared" si="263"/>
        <v>1.2357169408403268</v>
      </c>
      <c r="W537" s="42">
        <f t="shared" si="264"/>
        <v>1.2202625093188548</v>
      </c>
      <c r="X537" s="42">
        <f t="shared" si="265"/>
        <v>1.5454431521471967E-2</v>
      </c>
      <c r="Y537" s="42">
        <f t="shared" si="239"/>
        <v>1.3060714757563397E-2</v>
      </c>
      <c r="Z537" s="10">
        <f t="shared" si="266"/>
        <v>23.223496144152811</v>
      </c>
      <c r="AA537">
        <f t="shared" si="244"/>
        <v>7372061.9829079155</v>
      </c>
      <c r="AB537" s="10">
        <f t="shared" si="245"/>
        <v>7.3720619829079155</v>
      </c>
      <c r="AC537" s="10">
        <f t="shared" si="246"/>
        <v>7.2710619829079155</v>
      </c>
      <c r="AD537" s="3">
        <f t="shared" si="247"/>
        <v>1054.5412593049914</v>
      </c>
      <c r="AI537" s="94">
        <f t="shared" si="248"/>
        <v>1.2202625093188548</v>
      </c>
    </row>
    <row r="538" spans="2:35">
      <c r="B538" s="39">
        <f t="shared" si="249"/>
        <v>510</v>
      </c>
      <c r="C538" s="42">
        <f t="shared" si="250"/>
        <v>9.6007194244594611</v>
      </c>
      <c r="D538" s="10">
        <f t="shared" si="251"/>
        <v>6.0992805755404689</v>
      </c>
      <c r="E538" s="40">
        <f t="shared" si="252"/>
        <v>35.401438848919064</v>
      </c>
      <c r="F538" s="40">
        <f t="shared" si="253"/>
        <v>47.6</v>
      </c>
      <c r="G538" s="3">
        <f t="shared" si="254"/>
        <v>328.99280575540104</v>
      </c>
      <c r="H538" s="3">
        <f t="shared" si="255"/>
        <v>147.82900988183601</v>
      </c>
      <c r="I538">
        <f t="shared" si="240"/>
        <v>1.4782900988183603E-4</v>
      </c>
      <c r="J538" s="4">
        <f t="shared" si="256"/>
        <v>1014.343198743793</v>
      </c>
      <c r="K538" s="40">
        <f t="shared" si="257"/>
        <v>6.861597730747075</v>
      </c>
      <c r="L538" s="40">
        <f t="shared" si="241"/>
        <v>0</v>
      </c>
      <c r="M538" s="10">
        <f t="shared" si="258"/>
        <v>7.3720619829079155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15.622154598366508</v>
      </c>
      <c r="Q538" s="42">
        <f t="shared" si="260"/>
        <v>0.63404645352434641</v>
      </c>
      <c r="R538" s="4">
        <f t="shared" si="261"/>
        <v>261619.7408739267</v>
      </c>
      <c r="S538">
        <f t="shared" si="242"/>
        <v>2.6161974087392671E-4</v>
      </c>
      <c r="T538" s="41">
        <f t="shared" si="243"/>
        <v>5.6323079439471446E-4</v>
      </c>
      <c r="U538" s="42">
        <f t="shared" si="262"/>
        <v>0.46454770908019666</v>
      </c>
      <c r="V538" s="42">
        <f t="shared" si="263"/>
        <v>1.2356112900698313</v>
      </c>
      <c r="W538" s="42">
        <f t="shared" si="264"/>
        <v>1.2201827707753705</v>
      </c>
      <c r="X538" s="42">
        <f t="shared" si="265"/>
        <v>1.5428519294460763E-2</v>
      </c>
      <c r="Y538" s="42">
        <f t="shared" si="239"/>
        <v>1.3079306364048802E-2</v>
      </c>
      <c r="Z538" s="10">
        <f t="shared" si="266"/>
        <v>23.221930502050586</v>
      </c>
      <c r="AA538">
        <f t="shared" si="244"/>
        <v>7371571.7948372802</v>
      </c>
      <c r="AB538" s="10">
        <f t="shared" si="245"/>
        <v>7.3715717948372799</v>
      </c>
      <c r="AC538" s="10">
        <f t="shared" si="246"/>
        <v>7.2705717948372799</v>
      </c>
      <c r="AD538" s="3">
        <f t="shared" si="247"/>
        <v>1054.4701660387643</v>
      </c>
      <c r="AI538" s="94">
        <f t="shared" si="248"/>
        <v>1.2201827707753705</v>
      </c>
    </row>
    <row r="539" spans="2:35">
      <c r="B539" s="39">
        <f t="shared" si="249"/>
        <v>511</v>
      </c>
      <c r="C539" s="42">
        <f t="shared" si="250"/>
        <v>9.619544364507421</v>
      </c>
      <c r="D539" s="10">
        <f t="shared" si="251"/>
        <v>6.080455635492509</v>
      </c>
      <c r="E539" s="40">
        <f t="shared" si="252"/>
        <v>35.439088729014983</v>
      </c>
      <c r="F539" s="40">
        <f t="shared" si="253"/>
        <v>47.6</v>
      </c>
      <c r="G539" s="3">
        <f t="shared" si="254"/>
        <v>328.80455635492143</v>
      </c>
      <c r="H539" s="3">
        <f t="shared" si="255"/>
        <v>147.82900988183601</v>
      </c>
      <c r="I539">
        <f t="shared" si="240"/>
        <v>1.4782900988183603E-4</v>
      </c>
      <c r="J539" s="4">
        <f t="shared" si="256"/>
        <v>1016.4379635351235</v>
      </c>
      <c r="K539" s="40">
        <f t="shared" si="257"/>
        <v>6.8757679182698412</v>
      </c>
      <c r="L539" s="40">
        <f t="shared" si="241"/>
        <v>0</v>
      </c>
      <c r="M539" s="10">
        <f t="shared" si="258"/>
        <v>7.3715717948372799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15.621823226825615</v>
      </c>
      <c r="Q539" s="42">
        <f t="shared" si="260"/>
        <v>0.63525149468853226</v>
      </c>
      <c r="R539" s="4">
        <f t="shared" si="261"/>
        <v>260781.27407534196</v>
      </c>
      <c r="S539">
        <f t="shared" si="242"/>
        <v>2.6078127407534198E-4</v>
      </c>
      <c r="T539" s="41">
        <f t="shared" si="243"/>
        <v>5.6406926119329914E-4</v>
      </c>
      <c r="U539" s="42">
        <f t="shared" si="262"/>
        <v>0.46305887712462168</v>
      </c>
      <c r="V539" s="42">
        <f t="shared" si="263"/>
        <v>1.2355029851456252</v>
      </c>
      <c r="W539" s="42">
        <f t="shared" si="264"/>
        <v>1.2201005105718905</v>
      </c>
      <c r="X539" s="42">
        <f t="shared" si="265"/>
        <v>1.540247457373467E-2</v>
      </c>
      <c r="Y539" s="42">
        <f t="shared" si="239"/>
        <v>1.3097866979940479E-2</v>
      </c>
      <c r="Z539" s="10">
        <f t="shared" si="266"/>
        <v>23.220316867172826</v>
      </c>
      <c r="AA539">
        <f t="shared" si="244"/>
        <v>7371066.5806722306</v>
      </c>
      <c r="AB539" s="10">
        <f t="shared" si="245"/>
        <v>7.3710665806722302</v>
      </c>
      <c r="AC539" s="10">
        <f t="shared" si="246"/>
        <v>7.2700665806722302</v>
      </c>
      <c r="AD539" s="3">
        <f t="shared" si="247"/>
        <v>1054.3968934985105</v>
      </c>
      <c r="AI539" s="94">
        <f t="shared" si="248"/>
        <v>1.2201005105718905</v>
      </c>
    </row>
    <row r="540" spans="2:35">
      <c r="B540" s="39">
        <f t="shared" si="249"/>
        <v>512</v>
      </c>
      <c r="C540" s="42">
        <f t="shared" si="250"/>
        <v>9.6383693045553809</v>
      </c>
      <c r="D540" s="10">
        <f t="shared" si="251"/>
        <v>6.0616306954445491</v>
      </c>
      <c r="E540" s="40">
        <f t="shared" si="252"/>
        <v>35.476738609110903</v>
      </c>
      <c r="F540" s="40">
        <f t="shared" si="253"/>
        <v>47.6</v>
      </c>
      <c r="G540" s="3">
        <f t="shared" si="254"/>
        <v>328.61630695444182</v>
      </c>
      <c r="H540" s="3">
        <f t="shared" si="255"/>
        <v>147.82900988183601</v>
      </c>
      <c r="I540">
        <f t="shared" si="240"/>
        <v>1.4782900988183603E-4</v>
      </c>
      <c r="J540" s="4">
        <f t="shared" si="256"/>
        <v>1018.5349549514077</v>
      </c>
      <c r="K540" s="40">
        <f t="shared" si="257"/>
        <v>6.8899531679577102</v>
      </c>
      <c r="L540" s="40">
        <f t="shared" si="241"/>
        <v>0</v>
      </c>
      <c r="M540" s="10">
        <f t="shared" si="258"/>
        <v>7.3710665806722302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15.621481681806452</v>
      </c>
      <c r="Q540" s="42">
        <f t="shared" si="260"/>
        <v>0.63645656219950242</v>
      </c>
      <c r="R540" s="4">
        <f t="shared" si="261"/>
        <v>259942.86424792017</v>
      </c>
      <c r="S540">
        <f t="shared" si="242"/>
        <v>2.5994286424792018E-4</v>
      </c>
      <c r="T540" s="41">
        <f t="shared" si="243"/>
        <v>5.6490767102072099E-4</v>
      </c>
      <c r="U540" s="42">
        <f t="shared" si="262"/>
        <v>0.46157014633046195</v>
      </c>
      <c r="V540" s="42">
        <f t="shared" si="263"/>
        <v>1.2353920262618354</v>
      </c>
      <c r="W540" s="42">
        <f t="shared" si="264"/>
        <v>1.2200157287860669</v>
      </c>
      <c r="X540" s="42">
        <f t="shared" si="265"/>
        <v>1.5376297475768519E-2</v>
      </c>
      <c r="Y540" s="42">
        <f t="shared" si="239"/>
        <v>1.311639645646754E-2</v>
      </c>
      <c r="Z540" s="10">
        <f t="shared" si="266"/>
        <v>23.218655241072884</v>
      </c>
      <c r="AA540">
        <f t="shared" si="244"/>
        <v>7370546.3408991108</v>
      </c>
      <c r="AB540" s="10">
        <f t="shared" si="245"/>
        <v>7.3705463408991108</v>
      </c>
      <c r="AC540" s="10">
        <f t="shared" si="246"/>
        <v>7.2695463408991108</v>
      </c>
      <c r="AD540" s="3">
        <f t="shared" si="247"/>
        <v>1054.3214417547658</v>
      </c>
      <c r="AI540" s="94">
        <f t="shared" si="248"/>
        <v>1.2200157287860669</v>
      </c>
    </row>
    <row r="541" spans="2:35">
      <c r="B541" s="39">
        <f t="shared" si="249"/>
        <v>513</v>
      </c>
      <c r="C541" s="42">
        <f t="shared" si="250"/>
        <v>9.6571942446033407</v>
      </c>
      <c r="D541" s="10">
        <f t="shared" si="251"/>
        <v>6.0428057553965893</v>
      </c>
      <c r="E541" s="40">
        <f t="shared" si="252"/>
        <v>35.514388489206823</v>
      </c>
      <c r="F541" s="40">
        <f t="shared" si="253"/>
        <v>47.6</v>
      </c>
      <c r="G541" s="3">
        <f t="shared" si="254"/>
        <v>328.42805755396222</v>
      </c>
      <c r="H541" s="3">
        <f t="shared" si="255"/>
        <v>147.82900988183601</v>
      </c>
      <c r="I541">
        <f t="shared" si="240"/>
        <v>1.4782900988183603E-4</v>
      </c>
      <c r="J541" s="4">
        <f t="shared" si="256"/>
        <v>1020.634172992646</v>
      </c>
      <c r="K541" s="40">
        <f t="shared" si="257"/>
        <v>6.9041534798106827</v>
      </c>
      <c r="L541" s="40">
        <f t="shared" si="241"/>
        <v>0</v>
      </c>
      <c r="M541" s="10">
        <f t="shared" si="258"/>
        <v>7.3705463408991108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15.62112996221361</v>
      </c>
      <c r="Q541" s="42">
        <f t="shared" si="260"/>
        <v>0.63766165684332754</v>
      </c>
      <c r="R541" s="4">
        <f t="shared" si="261"/>
        <v>259104.51264914367</v>
      </c>
      <c r="S541">
        <f t="shared" si="242"/>
        <v>2.5910451264914369E-4</v>
      </c>
      <c r="T541" s="41">
        <f t="shared" si="243"/>
        <v>5.6574602261949742E-4</v>
      </c>
      <c r="U541" s="42">
        <f t="shared" si="262"/>
        <v>0.46008151893057841</v>
      </c>
      <c r="V541" s="42">
        <f t="shared" si="263"/>
        <v>1.2352784136177426</v>
      </c>
      <c r="W541" s="42">
        <f t="shared" si="264"/>
        <v>1.2199284254995146</v>
      </c>
      <c r="X541" s="42">
        <f t="shared" si="265"/>
        <v>1.5349988118227964E-2</v>
      </c>
      <c r="Y541" s="42">
        <f t="shared" si="239"/>
        <v>1.3134894644931595E-2</v>
      </c>
      <c r="Z541" s="10">
        <f t="shared" si="266"/>
        <v>23.216945625379505</v>
      </c>
      <c r="AA541">
        <f t="shared" si="244"/>
        <v>7370011.0760278637</v>
      </c>
      <c r="AB541" s="10">
        <f t="shared" si="245"/>
        <v>7.3700110760278639</v>
      </c>
      <c r="AC541" s="10">
        <f t="shared" si="246"/>
        <v>7.2690110760278639</v>
      </c>
      <c r="AD541" s="3">
        <f t="shared" si="247"/>
        <v>1054.2438108814886</v>
      </c>
      <c r="AI541" s="94">
        <f t="shared" si="248"/>
        <v>1.2199284254995146</v>
      </c>
    </row>
    <row r="542" spans="2:35">
      <c r="B542" s="39">
        <f t="shared" si="249"/>
        <v>514</v>
      </c>
      <c r="C542" s="42">
        <f t="shared" si="250"/>
        <v>9.6760191846513006</v>
      </c>
      <c r="D542" s="10">
        <f t="shared" si="251"/>
        <v>6.0239808153486294</v>
      </c>
      <c r="E542" s="40">
        <f t="shared" si="252"/>
        <v>35.552038369302743</v>
      </c>
      <c r="F542" s="40">
        <f t="shared" si="253"/>
        <v>47.6</v>
      </c>
      <c r="G542" s="3">
        <f t="shared" si="254"/>
        <v>328.23980815348261</v>
      </c>
      <c r="H542" s="3">
        <f t="shared" si="255"/>
        <v>147.82900988183601</v>
      </c>
      <c r="I542">
        <f t="shared" si="240"/>
        <v>1.4782900988183603E-4</v>
      </c>
      <c r="J542" s="4">
        <f t="shared" si="256"/>
        <v>1022.7356176588379</v>
      </c>
      <c r="K542" s="40">
        <f t="shared" si="257"/>
        <v>6.9183688538287571</v>
      </c>
      <c r="L542" s="40">
        <f t="shared" si="241"/>
        <v>0</v>
      </c>
      <c r="M542" s="10">
        <f t="shared" si="258"/>
        <v>7.3700110760278639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15.620768066925052</v>
      </c>
      <c r="Q542" s="42">
        <f t="shared" si="260"/>
        <v>0.63886677940627112</v>
      </c>
      <c r="R542" s="4">
        <f t="shared" si="261"/>
        <v>258266.22053649504</v>
      </c>
      <c r="S542">
        <f t="shared" si="242"/>
        <v>2.5826622053649504E-4</v>
      </c>
      <c r="T542" s="41">
        <f t="shared" si="243"/>
        <v>5.6658431473214613E-4</v>
      </c>
      <c r="U542" s="42">
        <f t="shared" si="262"/>
        <v>0.4585929971578328</v>
      </c>
      <c r="V542" s="42">
        <f t="shared" si="263"/>
        <v>1.2351621474166139</v>
      </c>
      <c r="W542" s="42">
        <f t="shared" si="264"/>
        <v>1.219838600797809</v>
      </c>
      <c r="X542" s="42">
        <f t="shared" si="265"/>
        <v>1.5323546618804862E-2</v>
      </c>
      <c r="Y542" s="42">
        <f t="shared" ref="Y542:Y605" si="269">IF((X542*(Q542-Q541)+Y541)&lt;0,0,X542*(Q542-Q541)+Y541)</f>
        <v>1.3153361396706234E-2</v>
      </c>
      <c r="Z542" s="10">
        <f t="shared" si="266"/>
        <v>23.215188021794273</v>
      </c>
      <c r="AA542">
        <f t="shared" si="244"/>
        <v>7369460.7865912383</v>
      </c>
      <c r="AB542" s="10">
        <f t="shared" si="245"/>
        <v>7.3694607865912385</v>
      </c>
      <c r="AC542" s="10">
        <f t="shared" si="246"/>
        <v>7.2684607865912385</v>
      </c>
      <c r="AD542" s="3">
        <f t="shared" si="247"/>
        <v>1054.1640009559446</v>
      </c>
      <c r="AI542" s="94">
        <f t="shared" si="248"/>
        <v>1.219838600797809</v>
      </c>
    </row>
    <row r="543" spans="2:35">
      <c r="B543" s="39">
        <f t="shared" si="249"/>
        <v>515</v>
      </c>
      <c r="C543" s="42">
        <f t="shared" si="250"/>
        <v>9.6948441246992605</v>
      </c>
      <c r="D543" s="10">
        <f t="shared" si="251"/>
        <v>6.0051558753006695</v>
      </c>
      <c r="E543" s="40">
        <f t="shared" si="252"/>
        <v>35.589688249398662</v>
      </c>
      <c r="F543" s="40">
        <f t="shared" si="253"/>
        <v>47.6</v>
      </c>
      <c r="G543" s="3">
        <f t="shared" si="254"/>
        <v>328.05155875300301</v>
      </c>
      <c r="H543" s="3">
        <f t="shared" si="255"/>
        <v>147.82900988183601</v>
      </c>
      <c r="I543">
        <f t="shared" si="240"/>
        <v>1.4782900988183603E-4</v>
      </c>
      <c r="J543" s="4">
        <f t="shared" si="256"/>
        <v>1024.8392889499837</v>
      </c>
      <c r="K543" s="40">
        <f t="shared" si="257"/>
        <v>6.9325992900119351</v>
      </c>
      <c r="L543" s="40">
        <f t="shared" si="241"/>
        <v>0</v>
      </c>
      <c r="M543" s="10">
        <f t="shared" si="258"/>
        <v>7.3694607865912385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15.62039599479156</v>
      </c>
      <c r="Q543" s="42">
        <f t="shared" si="260"/>
        <v>0.6400719306747944</v>
      </c>
      <c r="R543" s="4">
        <f t="shared" si="261"/>
        <v>257427.98916745666</v>
      </c>
      <c r="S543">
        <f t="shared" si="242"/>
        <v>2.5742798916745667E-4</v>
      </c>
      <c r="T543" s="41">
        <f t="shared" si="243"/>
        <v>5.674225461011845E-4</v>
      </c>
      <c r="U543" s="42">
        <f t="shared" si="262"/>
        <v>0.45710458324508607</v>
      </c>
      <c r="V543" s="42">
        <f t="shared" si="263"/>
        <v>1.2350432278684427</v>
      </c>
      <c r="W543" s="42">
        <f t="shared" si="264"/>
        <v>1.2197462547703528</v>
      </c>
      <c r="X543" s="42">
        <f t="shared" si="265"/>
        <v>1.5296973098089861E-2</v>
      </c>
      <c r="Y543" s="42">
        <f t="shared" si="269"/>
        <v>1.3171796563239965E-2</v>
      </c>
      <c r="Z543" s="10">
        <f t="shared" si="266"/>
        <v>23.213382432095198</v>
      </c>
      <c r="AA543">
        <f t="shared" si="244"/>
        <v>7368895.4731459171</v>
      </c>
      <c r="AB543" s="10">
        <f t="shared" si="245"/>
        <v>7.3688954731459173</v>
      </c>
      <c r="AC543" s="10">
        <f t="shared" si="246"/>
        <v>7.2678954731459173</v>
      </c>
      <c r="AD543" s="3">
        <f t="shared" si="247"/>
        <v>1054.0820120588712</v>
      </c>
      <c r="AI543" s="94">
        <f t="shared" si="248"/>
        <v>1.2197462547703528</v>
      </c>
    </row>
    <row r="544" spans="2:35">
      <c r="B544" s="39">
        <f t="shared" si="249"/>
        <v>516</v>
      </c>
      <c r="C544" s="42">
        <f t="shared" si="250"/>
        <v>9.7136690647472204</v>
      </c>
      <c r="D544" s="10">
        <f t="shared" si="251"/>
        <v>5.9863309352527097</v>
      </c>
      <c r="E544" s="40">
        <f t="shared" si="252"/>
        <v>35.627338129494582</v>
      </c>
      <c r="F544" s="40">
        <f t="shared" si="253"/>
        <v>47.6</v>
      </c>
      <c r="G544" s="3">
        <f t="shared" si="254"/>
        <v>327.8633093525234</v>
      </c>
      <c r="H544" s="3">
        <f t="shared" si="255"/>
        <v>147.82900988183601</v>
      </c>
      <c r="I544">
        <f t="shared" si="240"/>
        <v>1.4782900988183603E-4</v>
      </c>
      <c r="J544" s="4">
        <f t="shared" si="256"/>
        <v>1026.9451868660831</v>
      </c>
      <c r="K544" s="40">
        <f t="shared" si="257"/>
        <v>6.946844788360214</v>
      </c>
      <c r="L544" s="40">
        <f t="shared" si="241"/>
        <v>0</v>
      </c>
      <c r="M544" s="10">
        <f t="shared" si="258"/>
        <v>7.3688954731459173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15.620013744637493</v>
      </c>
      <c r="Q544" s="42">
        <f t="shared" si="260"/>
        <v>0.64127711143556176</v>
      </c>
      <c r="R544" s="4">
        <f t="shared" si="261"/>
        <v>256589.81979951099</v>
      </c>
      <c r="S544">
        <f t="shared" si="242"/>
        <v>2.5658981979951098E-4</v>
      </c>
      <c r="T544" s="41">
        <f t="shared" si="243"/>
        <v>5.6826071546913024E-4</v>
      </c>
      <c r="U544" s="42">
        <f t="shared" si="262"/>
        <v>0.45561627942519972</v>
      </c>
      <c r="V544" s="42">
        <f t="shared" si="263"/>
        <v>1.2349216551869886</v>
      </c>
      <c r="W544" s="42">
        <f t="shared" si="264"/>
        <v>1.2196513875105646</v>
      </c>
      <c r="X544" s="42">
        <f t="shared" si="265"/>
        <v>1.5270267676424032E-2</v>
      </c>
      <c r="Y544" s="42">
        <f t="shared" si="269"/>
        <v>1.3190199996055359E-2</v>
      </c>
      <c r="Z544" s="10">
        <f t="shared" si="266"/>
        <v>23.211528858133594</v>
      </c>
      <c r="AA544">
        <f t="shared" si="244"/>
        <v>7368315.136271527</v>
      </c>
      <c r="AB544" s="10">
        <f t="shared" si="245"/>
        <v>7.3683151362715273</v>
      </c>
      <c r="AC544" s="10">
        <f t="shared" si="246"/>
        <v>7.2673151362715274</v>
      </c>
      <c r="AD544" s="3">
        <f t="shared" si="247"/>
        <v>1053.9978442743331</v>
      </c>
      <c r="AI544" s="94">
        <f t="shared" si="248"/>
        <v>1.2196513875105646</v>
      </c>
    </row>
    <row r="545" spans="2:35">
      <c r="B545" s="39">
        <f t="shared" si="249"/>
        <v>517</v>
      </c>
      <c r="C545" s="42">
        <f t="shared" si="250"/>
        <v>9.7324940047951802</v>
      </c>
      <c r="D545" s="10">
        <f t="shared" si="251"/>
        <v>5.9675059952047498</v>
      </c>
      <c r="E545" s="40">
        <f t="shared" si="252"/>
        <v>35.664988009590502</v>
      </c>
      <c r="F545" s="40">
        <f t="shared" si="253"/>
        <v>47.6</v>
      </c>
      <c r="G545" s="3">
        <f t="shared" si="254"/>
        <v>327.6750599520438</v>
      </c>
      <c r="H545" s="3">
        <f t="shared" si="255"/>
        <v>147.82900988183601</v>
      </c>
      <c r="I545">
        <f t="shared" si="240"/>
        <v>1.4782900988183603E-4</v>
      </c>
      <c r="J545" s="4">
        <f t="shared" si="256"/>
        <v>1029.0533114071363</v>
      </c>
      <c r="K545" s="40">
        <f t="shared" si="257"/>
        <v>6.9611053488735957</v>
      </c>
      <c r="L545" s="40">
        <f t="shared" si="241"/>
        <v>0</v>
      </c>
      <c r="M545" s="10">
        <f t="shared" si="258"/>
        <v>7.3683151362715273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15.619621315260083</v>
      </c>
      <c r="Q545" s="42">
        <f t="shared" si="260"/>
        <v>0.64248232247544579</v>
      </c>
      <c r="R545" s="4">
        <f t="shared" si="261"/>
        <v>255751.7136901404</v>
      </c>
      <c r="S545">
        <f t="shared" si="242"/>
        <v>2.5575171369014038E-4</v>
      </c>
      <c r="T545" s="41">
        <f t="shared" si="243"/>
        <v>5.6909882157850085E-4</v>
      </c>
      <c r="U545" s="42">
        <f t="shared" si="262"/>
        <v>0.45412808793103476</v>
      </c>
      <c r="V545" s="42">
        <f t="shared" si="263"/>
        <v>1.2347974295922191</v>
      </c>
      <c r="W545" s="42">
        <f t="shared" si="264"/>
        <v>1.2195539991157138</v>
      </c>
      <c r="X545" s="42">
        <f t="shared" si="265"/>
        <v>1.5243430476505226E-2</v>
      </c>
      <c r="Y545" s="42">
        <f t="shared" si="269"/>
        <v>1.3208571546751348E-2</v>
      </c>
      <c r="Z545" s="10">
        <f t="shared" si="266"/>
        <v>23.209627301836491</v>
      </c>
      <c r="AA545">
        <f t="shared" si="244"/>
        <v>7367719.7765714023</v>
      </c>
      <c r="AB545" s="10">
        <f t="shared" si="245"/>
        <v>7.367719776571402</v>
      </c>
      <c r="AC545" s="10">
        <f t="shared" si="246"/>
        <v>7.266719776571402</v>
      </c>
      <c r="AD545" s="3">
        <f t="shared" si="247"/>
        <v>1053.9114976898336</v>
      </c>
      <c r="AI545" s="94">
        <f t="shared" si="248"/>
        <v>1.2195539991157138</v>
      </c>
    </row>
    <row r="546" spans="2:35">
      <c r="B546" s="39">
        <f t="shared" si="249"/>
        <v>518</v>
      </c>
      <c r="C546" s="42">
        <f t="shared" si="250"/>
        <v>9.7513189448431401</v>
      </c>
      <c r="D546" s="10">
        <f t="shared" si="251"/>
        <v>5.9486810551567899</v>
      </c>
      <c r="E546" s="40">
        <f t="shared" si="252"/>
        <v>35.702637889686422</v>
      </c>
      <c r="F546" s="40">
        <f t="shared" si="253"/>
        <v>47.6</v>
      </c>
      <c r="G546" s="3">
        <f t="shared" si="254"/>
        <v>327.48681055156419</v>
      </c>
      <c r="H546" s="3">
        <f t="shared" si="255"/>
        <v>147.82900988183601</v>
      </c>
      <c r="I546">
        <f t="shared" si="240"/>
        <v>1.4782900988183603E-4</v>
      </c>
      <c r="J546" s="4">
        <f t="shared" si="256"/>
        <v>1031.1636625731435</v>
      </c>
      <c r="K546" s="40">
        <f t="shared" si="257"/>
        <v>6.9753809715520809</v>
      </c>
      <c r="L546" s="40">
        <f t="shared" si="241"/>
        <v>0</v>
      </c>
      <c r="M546" s="10">
        <f t="shared" si="258"/>
        <v>7.367719776571402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15.619218705429949</v>
      </c>
      <c r="Q546" s="42">
        <f t="shared" si="260"/>
        <v>0.64368756458153242</v>
      </c>
      <c r="R546" s="4">
        <f t="shared" si="261"/>
        <v>254913.67209682742</v>
      </c>
      <c r="S546">
        <f t="shared" si="242"/>
        <v>2.5491367209682741E-4</v>
      </c>
      <c r="T546" s="41">
        <f t="shared" si="243"/>
        <v>5.6993686317181381E-4</v>
      </c>
      <c r="U546" s="42">
        <f t="shared" si="262"/>
        <v>0.45264001099545259</v>
      </c>
      <c r="V546" s="42">
        <f t="shared" si="263"/>
        <v>1.2346705513084744</v>
      </c>
      <c r="W546" s="42">
        <f t="shared" si="264"/>
        <v>1.219454089687048</v>
      </c>
      <c r="X546" s="42">
        <f t="shared" si="265"/>
        <v>1.5216461621426314E-2</v>
      </c>
      <c r="Y546" s="42">
        <f t="shared" si="269"/>
        <v>1.3226911067003142E-2</v>
      </c>
      <c r="Z546" s="10">
        <f t="shared" si="266"/>
        <v>23.20767776520492</v>
      </c>
      <c r="AA546">
        <f t="shared" si="244"/>
        <v>7367109.3946720483</v>
      </c>
      <c r="AB546" s="10">
        <f t="shared" si="245"/>
        <v>7.3671093946720481</v>
      </c>
      <c r="AC546" s="10">
        <f t="shared" si="246"/>
        <v>7.2661093946720481</v>
      </c>
      <c r="AD546" s="3">
        <f t="shared" si="247"/>
        <v>1053.8229723962361</v>
      </c>
      <c r="AI546" s="94">
        <f t="shared" si="248"/>
        <v>1.219454089687048</v>
      </c>
    </row>
    <row r="547" spans="2:35">
      <c r="B547" s="39">
        <f t="shared" si="249"/>
        <v>519</v>
      </c>
      <c r="C547" s="42">
        <f t="shared" si="250"/>
        <v>9.7701438848911</v>
      </c>
      <c r="D547" s="10">
        <f t="shared" si="251"/>
        <v>5.92985611510883</v>
      </c>
      <c r="E547" s="40">
        <f t="shared" si="252"/>
        <v>35.740287769782341</v>
      </c>
      <c r="F547" s="40">
        <f t="shared" si="253"/>
        <v>47.6</v>
      </c>
      <c r="G547" s="3">
        <f t="shared" si="254"/>
        <v>327.29856115108458</v>
      </c>
      <c r="H547" s="3">
        <f t="shared" si="255"/>
        <v>147.82900988183601</v>
      </c>
      <c r="I547">
        <f t="shared" si="240"/>
        <v>1.4782900988183603E-4</v>
      </c>
      <c r="J547" s="4">
        <f t="shared" si="256"/>
        <v>1033.2762403641045</v>
      </c>
      <c r="K547" s="40">
        <f t="shared" si="257"/>
        <v>6.9896716563956698</v>
      </c>
      <c r="L547" s="40">
        <f t="shared" si="241"/>
        <v>0</v>
      </c>
      <c r="M547" s="10">
        <f t="shared" si="258"/>
        <v>7.3671093946720481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15.618805913890707</v>
      </c>
      <c r="Q547" s="42">
        <f t="shared" si="260"/>
        <v>0.64489283854112611</v>
      </c>
      <c r="R547" s="4">
        <f t="shared" si="261"/>
        <v>254075.69627705443</v>
      </c>
      <c r="S547">
        <f t="shared" si="242"/>
        <v>2.5407569627705444E-4</v>
      </c>
      <c r="T547" s="41">
        <f t="shared" si="243"/>
        <v>5.7077483899158673E-4</v>
      </c>
      <c r="U547" s="42">
        <f t="shared" si="262"/>
        <v>0.45115205085131449</v>
      </c>
      <c r="V547" s="42">
        <f t="shared" si="263"/>
        <v>1.2345410205657379</v>
      </c>
      <c r="W547" s="42">
        <f t="shared" si="264"/>
        <v>1.2193516593297031</v>
      </c>
      <c r="X547" s="42">
        <f t="shared" si="265"/>
        <v>1.518936123603476E-2</v>
      </c>
      <c r="Y547" s="42">
        <f t="shared" si="269"/>
        <v>1.3245218408563797E-2</v>
      </c>
      <c r="Z547" s="10">
        <f t="shared" si="266"/>
        <v>23.205680250315016</v>
      </c>
      <c r="AA547">
        <f t="shared" si="244"/>
        <v>7366483.9912234833</v>
      </c>
      <c r="AB547" s="10">
        <f t="shared" si="245"/>
        <v>7.3664839912234834</v>
      </c>
      <c r="AC547" s="10">
        <f t="shared" si="246"/>
        <v>7.2654839912234834</v>
      </c>
      <c r="AD547" s="3">
        <f t="shared" si="247"/>
        <v>1053.7322684878147</v>
      </c>
      <c r="AI547" s="94">
        <f t="shared" si="248"/>
        <v>1.2193516593297031</v>
      </c>
    </row>
    <row r="548" spans="2:35">
      <c r="B548" s="39">
        <f t="shared" si="249"/>
        <v>520</v>
      </c>
      <c r="C548" s="42">
        <f t="shared" si="250"/>
        <v>9.7889688249390598</v>
      </c>
      <c r="D548" s="10">
        <f t="shared" si="251"/>
        <v>5.9110311750608702</v>
      </c>
      <c r="E548" s="40">
        <f t="shared" si="252"/>
        <v>35.777937649878261</v>
      </c>
      <c r="F548" s="40">
        <f t="shared" si="253"/>
        <v>47.6</v>
      </c>
      <c r="G548" s="3">
        <f t="shared" si="254"/>
        <v>327.11031175060498</v>
      </c>
      <c r="H548" s="3">
        <f t="shared" si="255"/>
        <v>147.82900988183601</v>
      </c>
      <c r="I548">
        <f t="shared" si="240"/>
        <v>1.4782900988183603E-4</v>
      </c>
      <c r="J548" s="4">
        <f t="shared" si="256"/>
        <v>1035.3910447800195</v>
      </c>
      <c r="K548" s="40">
        <f t="shared" si="257"/>
        <v>7.0039774034043614</v>
      </c>
      <c r="L548" s="40">
        <f t="shared" si="241"/>
        <v>0</v>
      </c>
      <c r="M548" s="10">
        <f t="shared" si="258"/>
        <v>7.3664839912234834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15.618382939359183</v>
      </c>
      <c r="Q548" s="42">
        <f t="shared" si="260"/>
        <v>0.64609814514175501</v>
      </c>
      <c r="R548" s="4">
        <f t="shared" si="261"/>
        <v>253237.78748830379</v>
      </c>
      <c r="S548">
        <f t="shared" si="242"/>
        <v>2.532377874883038E-4</v>
      </c>
      <c r="T548" s="41">
        <f t="shared" si="243"/>
        <v>5.7161274778033742E-4</v>
      </c>
      <c r="U548" s="42">
        <f t="shared" si="262"/>
        <v>0.44966420973148152</v>
      </c>
      <c r="V548" s="42">
        <f t="shared" si="263"/>
        <v>1.2344088375992055</v>
      </c>
      <c r="W548" s="42">
        <f t="shared" si="264"/>
        <v>1.2192467081527616</v>
      </c>
      <c r="X548" s="42">
        <f t="shared" si="265"/>
        <v>1.5162129446443906E-2</v>
      </c>
      <c r="Y548" s="42">
        <f t="shared" si="269"/>
        <v>1.3263493423265186E-2</v>
      </c>
      <c r="Z548" s="10">
        <f t="shared" si="266"/>
        <v>23.203634759318131</v>
      </c>
      <c r="AA548">
        <f t="shared" si="244"/>
        <v>7365843.5668992773</v>
      </c>
      <c r="AB548" s="10">
        <f t="shared" si="245"/>
        <v>7.3658435668992777</v>
      </c>
      <c r="AC548" s="10">
        <f t="shared" si="246"/>
        <v>7.2648435668992777</v>
      </c>
      <c r="AD548" s="3">
        <f t="shared" si="247"/>
        <v>1053.6393860622593</v>
      </c>
      <c r="AI548" s="94">
        <f t="shared" si="248"/>
        <v>1.2192467081527616</v>
      </c>
    </row>
    <row r="549" spans="2:35">
      <c r="B549" s="39">
        <f t="shared" si="249"/>
        <v>521</v>
      </c>
      <c r="C549" s="42">
        <f t="shared" si="250"/>
        <v>9.8077937649870197</v>
      </c>
      <c r="D549" s="10">
        <f t="shared" si="251"/>
        <v>5.8922062350129103</v>
      </c>
      <c r="E549" s="40">
        <f t="shared" si="252"/>
        <v>35.815587529974181</v>
      </c>
      <c r="F549" s="40">
        <f t="shared" si="253"/>
        <v>47.6</v>
      </c>
      <c r="G549" s="3">
        <f t="shared" si="254"/>
        <v>326.92206235012537</v>
      </c>
      <c r="H549" s="3">
        <f t="shared" si="255"/>
        <v>147.82900988183601</v>
      </c>
      <c r="I549">
        <f t="shared" si="240"/>
        <v>1.4782900988183603E-4</v>
      </c>
      <c r="J549" s="4">
        <f t="shared" si="256"/>
        <v>1037.5080758208878</v>
      </c>
      <c r="K549" s="40">
        <f t="shared" si="257"/>
        <v>7.018298212578153</v>
      </c>
      <c r="L549" s="40">
        <f t="shared" si="241"/>
        <v>0</v>
      </c>
      <c r="M549" s="10">
        <f t="shared" si="258"/>
        <v>7.3658435668992777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15.617949780525423</v>
      </c>
      <c r="Q549" s="42">
        <f t="shared" si="260"/>
        <v>0.64730348517117631</v>
      </c>
      <c r="R549" s="4">
        <f t="shared" si="261"/>
        <v>252399.94698805816</v>
      </c>
      <c r="S549">
        <f t="shared" si="242"/>
        <v>2.5239994698805817E-4</v>
      </c>
      <c r="T549" s="41">
        <f t="shared" si="243"/>
        <v>5.7245058828058306E-4</v>
      </c>
      <c r="U549" s="42">
        <f t="shared" si="262"/>
        <v>0.44817648986881536</v>
      </c>
      <c r="V549" s="42">
        <f t="shared" si="263"/>
        <v>1.2342740026483947</v>
      </c>
      <c r="W549" s="42">
        <f t="shared" si="264"/>
        <v>1.2191392362692568</v>
      </c>
      <c r="X549" s="42">
        <f t="shared" si="265"/>
        <v>1.5134766379137909E-2</v>
      </c>
      <c r="Y549" s="42">
        <f t="shared" si="269"/>
        <v>1.3281735963017901E-2</v>
      </c>
      <c r="Z549" s="10">
        <f t="shared" si="266"/>
        <v>23.201541294439096</v>
      </c>
      <c r="AA549">
        <f t="shared" si="244"/>
        <v>7365188.1223960025</v>
      </c>
      <c r="AB549" s="10">
        <f t="shared" si="245"/>
        <v>7.3651881223960025</v>
      </c>
      <c r="AC549" s="10">
        <f t="shared" si="246"/>
        <v>7.2641881223960025</v>
      </c>
      <c r="AD549" s="3">
        <f t="shared" si="247"/>
        <v>1053.5443252205951</v>
      </c>
      <c r="AI549" s="94">
        <f t="shared" si="248"/>
        <v>1.2191392362692568</v>
      </c>
    </row>
    <row r="550" spans="2:35">
      <c r="B550" s="39">
        <f t="shared" si="249"/>
        <v>522</v>
      </c>
      <c r="C550" s="42">
        <f t="shared" si="250"/>
        <v>9.8266187050349796</v>
      </c>
      <c r="D550" s="10">
        <f t="shared" si="251"/>
        <v>5.8733812949649504</v>
      </c>
      <c r="E550" s="40">
        <f t="shared" si="252"/>
        <v>35.853237410070101</v>
      </c>
      <c r="F550" s="40">
        <f t="shared" si="253"/>
        <v>47.6</v>
      </c>
      <c r="G550" s="3">
        <f t="shared" si="254"/>
        <v>326.73381294964577</v>
      </c>
      <c r="H550" s="3">
        <f t="shared" si="255"/>
        <v>147.82900988183601</v>
      </c>
      <c r="I550">
        <f t="shared" si="240"/>
        <v>1.4782900988183603E-4</v>
      </c>
      <c r="J550" s="4">
        <f t="shared" si="256"/>
        <v>1039.6273334867101</v>
      </c>
      <c r="K550" s="40">
        <f t="shared" si="257"/>
        <v>7.0326340839170483</v>
      </c>
      <c r="L550" s="40">
        <f t="shared" si="241"/>
        <v>0</v>
      </c>
      <c r="M550" s="10">
        <f t="shared" si="258"/>
        <v>7.3651881223960025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15.617506436052306</v>
      </c>
      <c r="Q550" s="42">
        <f t="shared" si="260"/>
        <v>0.64850885941738134</v>
      </c>
      <c r="R550" s="4">
        <f t="shared" si="261"/>
        <v>251562.1760337998</v>
      </c>
      <c r="S550">
        <f t="shared" si="242"/>
        <v>2.5156217603379978E-4</v>
      </c>
      <c r="T550" s="41">
        <f t="shared" si="243"/>
        <v>5.7328835923484145E-4</v>
      </c>
      <c r="U550" s="42">
        <f t="shared" si="262"/>
        <v>0.44668889349617691</v>
      </c>
      <c r="V550" s="42">
        <f t="shared" si="263"/>
        <v>1.2341365159592195</v>
      </c>
      <c r="W550" s="42">
        <f t="shared" si="264"/>
        <v>1.2190292437960837</v>
      </c>
      <c r="X550" s="42">
        <f t="shared" si="265"/>
        <v>1.5107272163135788E-2</v>
      </c>
      <c r="Y550" s="42">
        <f t="shared" si="269"/>
        <v>1.3299945879813755E-2</v>
      </c>
      <c r="Z550" s="10">
        <f t="shared" si="266"/>
        <v>23.199399857978932</v>
      </c>
      <c r="AA550">
        <f t="shared" si="244"/>
        <v>7364517.6584340874</v>
      </c>
      <c r="AB550" s="10">
        <f t="shared" si="245"/>
        <v>7.364517658434087</v>
      </c>
      <c r="AC550" s="10">
        <f t="shared" si="246"/>
        <v>7.263517658434087</v>
      </c>
      <c r="AD550" s="3">
        <f t="shared" si="247"/>
        <v>1053.4470860673077</v>
      </c>
      <c r="AI550" s="94">
        <f t="shared" si="248"/>
        <v>1.2190292437960837</v>
      </c>
    </row>
    <row r="551" spans="2:35">
      <c r="B551" s="39">
        <f t="shared" si="249"/>
        <v>523</v>
      </c>
      <c r="C551" s="42">
        <f t="shared" si="250"/>
        <v>9.8454436450829395</v>
      </c>
      <c r="D551" s="10">
        <f t="shared" si="251"/>
        <v>5.8545563549169906</v>
      </c>
      <c r="E551" s="40">
        <f t="shared" si="252"/>
        <v>35.89088729016602</v>
      </c>
      <c r="F551" s="40">
        <f t="shared" si="253"/>
        <v>47.6</v>
      </c>
      <c r="G551" s="3">
        <f t="shared" si="254"/>
        <v>326.54556354916616</v>
      </c>
      <c r="H551" s="3">
        <f t="shared" si="255"/>
        <v>147.82900988183601</v>
      </c>
      <c r="I551">
        <f t="shared" ref="I551:I614" si="270">H551/1000^2</f>
        <v>1.4782900988183603E-4</v>
      </c>
      <c r="J551" s="4">
        <f t="shared" si="256"/>
        <v>1041.7488177774862</v>
      </c>
      <c r="K551" s="40">
        <f t="shared" si="257"/>
        <v>7.0469850174210462</v>
      </c>
      <c r="L551" s="40">
        <f t="shared" ref="L551:L614" si="271">IF((gstar-K551)&lt;0,0,gstar-K551)</f>
        <v>0</v>
      </c>
      <c r="M551" s="10">
        <f t="shared" si="258"/>
        <v>7.364517658434087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15.617052904576083</v>
      </c>
      <c r="Q551" s="42">
        <f t="shared" si="260"/>
        <v>0.64971426866860083</v>
      </c>
      <c r="R551" s="4">
        <f t="shared" si="261"/>
        <v>250724.47588301118</v>
      </c>
      <c r="S551">
        <f t="shared" ref="S551:S614" si="272">R551/1000^3</f>
        <v>2.5072447588301119E-4</v>
      </c>
      <c r="T551" s="41">
        <f t="shared" ref="T551:T614" si="273">(vc/1000^3-S551)</f>
        <v>5.7412605938562998E-4</v>
      </c>
      <c r="U551" s="42">
        <f t="shared" si="262"/>
        <v>0.44520142284642766</v>
      </c>
      <c r="V551" s="42">
        <f t="shared" si="263"/>
        <v>1.2339963777815799</v>
      </c>
      <c r="W551" s="42">
        <f t="shared" si="264"/>
        <v>1.21891673085414</v>
      </c>
      <c r="X551" s="42">
        <f t="shared" si="265"/>
        <v>1.5079646927439905E-2</v>
      </c>
      <c r="Y551" s="42">
        <f t="shared" si="269"/>
        <v>1.3318123025725215E-2</v>
      </c>
      <c r="Z551" s="10">
        <f t="shared" si="266"/>
        <v>23.197210452312312</v>
      </c>
      <c r="AA551">
        <f t="shared" ref="AA551:AA614" si="274">Z551*rat*to+patm*1000000</f>
        <v>7363832.1757570216</v>
      </c>
      <c r="AB551" s="10">
        <f t="shared" ref="AB551:AB614" si="275">AA551/1000000</f>
        <v>7.3638321757570218</v>
      </c>
      <c r="AC551" s="10">
        <f t="shared" ref="AC551:AC614" si="276">AB551-patm</f>
        <v>7.2628321757570218</v>
      </c>
      <c r="AD551" s="3">
        <f t="shared" ref="AD551:AD614" si="277">AC551*1000000/6895</f>
        <v>1053.3476687102279</v>
      </c>
      <c r="AI551" s="94">
        <f t="shared" ref="AI551:AI614" si="278">($M551-patm)*1000000*$I551/SQRT(rat*to)*SQRT(k)*(2/(k+1))^((k+1)/2/(k-1))</f>
        <v>1.21891673085414</v>
      </c>
    </row>
    <row r="552" spans="2:35">
      <c r="B552" s="39">
        <f t="shared" ref="B552:B615" si="279">1+B551</f>
        <v>524</v>
      </c>
      <c r="C552" s="42">
        <f t="shared" ref="C552:C615" si="280">xincp+C551</f>
        <v>9.8642685851308993</v>
      </c>
      <c r="D552" s="10">
        <f t="shared" ref="D552:D615" si="281">(F552-E552)/2</f>
        <v>5.8357314148690307</v>
      </c>
      <c r="E552" s="40">
        <f t="shared" ref="E552:E615" si="282">E551+ci*2*xincp</f>
        <v>35.92853717026194</v>
      </c>
      <c r="F552" s="40">
        <f t="shared" ref="F552:F615" si="283">F551-osi*2*xincp</f>
        <v>47.6</v>
      </c>
      <c r="G552" s="3">
        <f t="shared" ref="G552:G615" si="284">G551-ei*n*2*xincp</f>
        <v>326.35731414868656</v>
      </c>
      <c r="H552" s="3">
        <f t="shared" ref="H552:H615" si="285">PI()/4*(dto+erate*(two-D552)/two)^2</f>
        <v>147.82900988183601</v>
      </c>
      <c r="I552">
        <f t="shared" si="270"/>
        <v>1.4782900988183603E-4</v>
      </c>
      <c r="J552" s="4">
        <f t="shared" ref="J552:J615" si="286">PI()/4*dc^2-PI()/4*(F552^2-E552^2)</f>
        <v>1043.8725286932163</v>
      </c>
      <c r="K552" s="40">
        <f t="shared" ref="K552:K615" si="287">J552/H552</f>
        <v>7.0613510130901487</v>
      </c>
      <c r="L552" s="40">
        <f t="shared" si="271"/>
        <v>0</v>
      </c>
      <c r="M552" s="10">
        <f t="shared" ref="M552:M615" si="288">AB551</f>
        <v>7.3638321757570218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15.61658918470585</v>
      </c>
      <c r="Q552" s="42">
        <f t="shared" ref="Q552:Q615" si="290">xincp/P552+Q551</f>
        <v>0.65091971371330981</v>
      </c>
      <c r="R552" s="4">
        <f t="shared" ref="R552:R615" si="291">PI()/4*(F552^2-E552^2)*G552</f>
        <v>249886.84779317476</v>
      </c>
      <c r="S552">
        <f t="shared" si="272"/>
        <v>2.4988684779317475E-4</v>
      </c>
      <c r="T552" s="41">
        <f t="shared" si="273"/>
        <v>5.7496368747546648E-4</v>
      </c>
      <c r="U552" s="42">
        <f t="shared" ref="U552:U615" si="292">rhopgrain*R552/1000^2</f>
        <v>0.44371408015242869</v>
      </c>
      <c r="V552" s="42">
        <f t="shared" ref="V552:V615" si="293">(U551-U552)/(Q552-Q551)</f>
        <v>1.2338535883716215</v>
      </c>
      <c r="W552" s="42">
        <f t="shared" ref="W552:W615" si="294">IF(V552&lt;AI552,IF(AB551&gt;pbd,AI552,0),AI552)</f>
        <v>1.2188016975681921</v>
      </c>
      <c r="X552" s="42">
        <f t="shared" ref="X552:X615" si="295">V552-W552</f>
        <v>1.5051890803429391E-2</v>
      </c>
      <c r="Y552" s="42">
        <f t="shared" si="269"/>
        <v>1.3336267252907709E-2</v>
      </c>
      <c r="Z552" s="10">
        <f t="shared" ref="Z552:Z615" si="296">Y552/T552</f>
        <v>23.194973079889959</v>
      </c>
      <c r="AA552">
        <f t="shared" si="274"/>
        <v>7363131.6751321033</v>
      </c>
      <c r="AB552" s="10">
        <f t="shared" si="275"/>
        <v>7.3631316751321032</v>
      </c>
      <c r="AC552" s="10">
        <f t="shared" si="276"/>
        <v>7.2621316751321032</v>
      </c>
      <c r="AD552" s="3">
        <f t="shared" si="277"/>
        <v>1053.2460732606387</v>
      </c>
      <c r="AI552" s="94">
        <f t="shared" si="278"/>
        <v>1.2188016975681921</v>
      </c>
    </row>
    <row r="553" spans="2:35">
      <c r="B553" s="39">
        <f t="shared" si="279"/>
        <v>525</v>
      </c>
      <c r="C553" s="42">
        <f t="shared" si="280"/>
        <v>9.8830935251788592</v>
      </c>
      <c r="D553" s="10">
        <f t="shared" si="281"/>
        <v>5.8169064748210708</v>
      </c>
      <c r="E553" s="40">
        <f t="shared" si="282"/>
        <v>35.96618705035786</v>
      </c>
      <c r="F553" s="40">
        <f t="shared" si="283"/>
        <v>47.6</v>
      </c>
      <c r="G553" s="3">
        <f t="shared" si="284"/>
        <v>326.16906474820695</v>
      </c>
      <c r="H553" s="3">
        <f t="shared" si="285"/>
        <v>147.82900988183601</v>
      </c>
      <c r="I553">
        <f t="shared" si="270"/>
        <v>1.4782900988183603E-4</v>
      </c>
      <c r="J553" s="4">
        <f t="shared" si="286"/>
        <v>1045.9984662338998</v>
      </c>
      <c r="K553" s="40">
        <f t="shared" si="287"/>
        <v>7.0757320709243503</v>
      </c>
      <c r="L553" s="40">
        <f t="shared" si="271"/>
        <v>0</v>
      </c>
      <c r="M553" s="10">
        <f t="shared" si="288"/>
        <v>7.3631316751321032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15.616115275024001</v>
      </c>
      <c r="Q553" s="42">
        <f t="shared" si="290"/>
        <v>0.65212519534023328</v>
      </c>
      <c r="R553" s="4">
        <f t="shared" si="291"/>
        <v>249049.29302177296</v>
      </c>
      <c r="S553">
        <f t="shared" si="272"/>
        <v>2.4904929302177296E-4</v>
      </c>
      <c r="T553" s="41">
        <f t="shared" si="273"/>
        <v>5.7580124224686821E-4</v>
      </c>
      <c r="U553" s="42">
        <f t="shared" si="292"/>
        <v>0.44222686764704139</v>
      </c>
      <c r="V553" s="42">
        <f t="shared" si="293"/>
        <v>1.2337081479896532</v>
      </c>
      <c r="W553" s="42">
        <f t="shared" si="294"/>
        <v>1.2186841440670049</v>
      </c>
      <c r="X553" s="42">
        <f t="shared" si="295"/>
        <v>1.5024003922648355E-2</v>
      </c>
      <c r="Y553" s="42">
        <f t="shared" si="269"/>
        <v>1.3354378413599289E-2</v>
      </c>
      <c r="Z553" s="10">
        <f t="shared" si="296"/>
        <v>23.192687743236498</v>
      </c>
      <c r="AA553">
        <f t="shared" si="274"/>
        <v>7362416.157349769</v>
      </c>
      <c r="AB553" s="10">
        <f t="shared" si="275"/>
        <v>7.3624161573497693</v>
      </c>
      <c r="AC553" s="10">
        <f t="shared" si="276"/>
        <v>7.2614161573497693</v>
      </c>
      <c r="AD553" s="3">
        <f t="shared" si="277"/>
        <v>1053.1422998331789</v>
      </c>
      <c r="AI553" s="94">
        <f t="shared" si="278"/>
        <v>1.2186841440670049</v>
      </c>
    </row>
    <row r="554" spans="2:35">
      <c r="B554" s="39">
        <f t="shared" si="279"/>
        <v>526</v>
      </c>
      <c r="C554" s="42">
        <f t="shared" si="280"/>
        <v>9.9019184652268191</v>
      </c>
      <c r="D554" s="10">
        <f t="shared" si="281"/>
        <v>5.7980815347731109</v>
      </c>
      <c r="E554" s="40">
        <f t="shared" si="282"/>
        <v>36.00383693045378</v>
      </c>
      <c r="F554" s="40">
        <f t="shared" si="283"/>
        <v>47.6</v>
      </c>
      <c r="G554" s="3">
        <f t="shared" si="284"/>
        <v>325.98081534772734</v>
      </c>
      <c r="H554" s="3">
        <f t="shared" si="285"/>
        <v>147.82900988183601</v>
      </c>
      <c r="I554">
        <f t="shared" si="270"/>
        <v>1.4782900988183603E-4</v>
      </c>
      <c r="J554" s="4">
        <f t="shared" si="286"/>
        <v>1048.1266303995376</v>
      </c>
      <c r="K554" s="40">
        <f t="shared" si="287"/>
        <v>7.0901281909236582</v>
      </c>
      <c r="L554" s="40">
        <f t="shared" si="271"/>
        <v>0</v>
      </c>
      <c r="M554" s="10">
        <f t="shared" si="288"/>
        <v>7.3624161573497693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15.615631174085779</v>
      </c>
      <c r="Q554" s="42">
        <f t="shared" si="290"/>
        <v>0.65333071433835099</v>
      </c>
      <c r="R554" s="4">
        <f t="shared" si="291"/>
        <v>248211.81282628822</v>
      </c>
      <c r="S554">
        <f t="shared" si="272"/>
        <v>2.4821181282628824E-4</v>
      </c>
      <c r="T554" s="41">
        <f t="shared" si="273"/>
        <v>5.7663872244235288E-4</v>
      </c>
      <c r="U554" s="42">
        <f t="shared" si="292"/>
        <v>0.44073978756312693</v>
      </c>
      <c r="V554" s="42">
        <f t="shared" si="293"/>
        <v>1.2335600569019407</v>
      </c>
      <c r="W554" s="42">
        <f t="shared" si="294"/>
        <v>1.218564070483223</v>
      </c>
      <c r="X554" s="42">
        <f t="shared" si="295"/>
        <v>1.4995986418717688E-2</v>
      </c>
      <c r="Y554" s="42">
        <f t="shared" si="269"/>
        <v>1.3372456360122568E-2</v>
      </c>
      <c r="Z554" s="10">
        <f t="shared" si="296"/>
        <v>23.190354444952188</v>
      </c>
      <c r="AA554">
        <f t="shared" si="274"/>
        <v>7361685.6232241355</v>
      </c>
      <c r="AB554" s="10">
        <f t="shared" si="275"/>
        <v>7.3616856232241359</v>
      </c>
      <c r="AC554" s="10">
        <f t="shared" si="276"/>
        <v>7.2606856232241359</v>
      </c>
      <c r="AD554" s="3">
        <f t="shared" si="277"/>
        <v>1053.0363485459225</v>
      </c>
      <c r="AI554" s="94">
        <f t="shared" si="278"/>
        <v>1.218564070483223</v>
      </c>
    </row>
    <row r="555" spans="2:35">
      <c r="B555" s="39">
        <f t="shared" si="279"/>
        <v>527</v>
      </c>
      <c r="C555" s="42">
        <f t="shared" si="280"/>
        <v>9.9207434052747789</v>
      </c>
      <c r="D555" s="10">
        <f t="shared" si="281"/>
        <v>5.7792565947251511</v>
      </c>
      <c r="E555" s="40">
        <f t="shared" si="282"/>
        <v>36.041486810549699</v>
      </c>
      <c r="F555" s="40">
        <f t="shared" si="283"/>
        <v>47.6</v>
      </c>
      <c r="G555" s="3">
        <f t="shared" si="284"/>
        <v>325.79256594724774</v>
      </c>
      <c r="H555" s="3">
        <f t="shared" si="285"/>
        <v>147.82900988183601</v>
      </c>
      <c r="I555">
        <f t="shared" si="270"/>
        <v>1.4782900988183603E-4</v>
      </c>
      <c r="J555" s="4">
        <f t="shared" si="286"/>
        <v>1050.2570211901289</v>
      </c>
      <c r="K555" s="40">
        <f t="shared" si="287"/>
        <v>7.104539373088067</v>
      </c>
      <c r="L555" s="40">
        <f t="shared" si="271"/>
        <v>0</v>
      </c>
      <c r="M555" s="10">
        <f t="shared" si="288"/>
        <v>7.3616856232241359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15.615136880419605</v>
      </c>
      <c r="Q555" s="42">
        <f t="shared" si="290"/>
        <v>0.65453627149690297</v>
      </c>
      <c r="R555" s="4">
        <f t="shared" si="291"/>
        <v>247374.40846420301</v>
      </c>
      <c r="S555">
        <f t="shared" si="272"/>
        <v>2.4737440846420302E-4</v>
      </c>
      <c r="T555" s="41">
        <f t="shared" si="273"/>
        <v>5.774761268044382E-4</v>
      </c>
      <c r="U555" s="42">
        <f t="shared" si="292"/>
        <v>0.43925284213354671</v>
      </c>
      <c r="V555" s="42">
        <f t="shared" si="293"/>
        <v>1.2334093153793155</v>
      </c>
      <c r="W555" s="42">
        <f t="shared" si="294"/>
        <v>1.2184414769534668</v>
      </c>
      <c r="X555" s="42">
        <f t="shared" si="295"/>
        <v>1.4967838425848701E-2</v>
      </c>
      <c r="Y555" s="42">
        <f t="shared" si="269"/>
        <v>1.3390500944884899E-2</v>
      </c>
      <c r="Z555" s="10">
        <f t="shared" si="296"/>
        <v>23.187973187711673</v>
      </c>
      <c r="AA555">
        <f t="shared" si="274"/>
        <v>7360940.0735926079</v>
      </c>
      <c r="AB555" s="10">
        <f t="shared" si="275"/>
        <v>7.3609400735926078</v>
      </c>
      <c r="AC555" s="10">
        <f t="shared" si="276"/>
        <v>7.2599400735926078</v>
      </c>
      <c r="AD555" s="3">
        <f t="shared" si="277"/>
        <v>1052.9282195203202</v>
      </c>
      <c r="AI555" s="94">
        <f t="shared" si="278"/>
        <v>1.2184414769534668</v>
      </c>
    </row>
    <row r="556" spans="2:35">
      <c r="B556" s="39">
        <f t="shared" si="279"/>
        <v>528</v>
      </c>
      <c r="C556" s="42">
        <f t="shared" si="280"/>
        <v>9.9395683453227388</v>
      </c>
      <c r="D556" s="10">
        <f t="shared" si="281"/>
        <v>5.7604316546771912</v>
      </c>
      <c r="E556" s="40">
        <f t="shared" si="282"/>
        <v>36.079136690645619</v>
      </c>
      <c r="F556" s="40">
        <f t="shared" si="283"/>
        <v>47.6</v>
      </c>
      <c r="G556" s="3">
        <f t="shared" si="284"/>
        <v>325.60431654676813</v>
      </c>
      <c r="H556" s="3">
        <f t="shared" si="285"/>
        <v>147.82900988183601</v>
      </c>
      <c r="I556">
        <f t="shared" si="270"/>
        <v>1.4782900988183603E-4</v>
      </c>
      <c r="J556" s="4">
        <f t="shared" si="286"/>
        <v>1052.389638605674</v>
      </c>
      <c r="K556" s="40">
        <f t="shared" si="287"/>
        <v>7.1189656174175786</v>
      </c>
      <c r="L556" s="40">
        <f t="shared" si="271"/>
        <v>0</v>
      </c>
      <c r="M556" s="10">
        <f t="shared" si="288"/>
        <v>7.3609400735926078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15.61463239252679</v>
      </c>
      <c r="Q556" s="42">
        <f t="shared" si="290"/>
        <v>0.65574186760539477</v>
      </c>
      <c r="R556" s="4">
        <f t="shared" si="291"/>
        <v>246537.08119299973</v>
      </c>
      <c r="S556">
        <f t="shared" si="272"/>
        <v>2.4653708119299971E-4</v>
      </c>
      <c r="T556" s="41">
        <f t="shared" si="273"/>
        <v>5.7831345407564146E-4</v>
      </c>
      <c r="U556" s="42">
        <f t="shared" si="292"/>
        <v>0.4377660335911619</v>
      </c>
      <c r="V556" s="42">
        <f t="shared" si="293"/>
        <v>1.2332559236980318</v>
      </c>
      <c r="W556" s="42">
        <f t="shared" si="294"/>
        <v>1.2183163636182639</v>
      </c>
      <c r="X556" s="42">
        <f t="shared" si="295"/>
        <v>1.4939560079767933E-2</v>
      </c>
      <c r="Y556" s="42">
        <f t="shared" si="269"/>
        <v>1.3408512020379647E-2</v>
      </c>
      <c r="Z556" s="10">
        <f t="shared" si="296"/>
        <v>23.185543974264618</v>
      </c>
      <c r="AA556">
        <f t="shared" si="274"/>
        <v>7360179.509316083</v>
      </c>
      <c r="AB556" s="10">
        <f t="shared" si="275"/>
        <v>7.3601795093160831</v>
      </c>
      <c r="AC556" s="10">
        <f t="shared" si="276"/>
        <v>7.2591795093160831</v>
      </c>
      <c r="AD556" s="3">
        <f t="shared" si="277"/>
        <v>1052.8179128812303</v>
      </c>
      <c r="AI556" s="94">
        <f t="shared" si="278"/>
        <v>1.2183163636182639</v>
      </c>
    </row>
    <row r="557" spans="2:35">
      <c r="B557" s="39">
        <f t="shared" si="279"/>
        <v>529</v>
      </c>
      <c r="C557" s="42">
        <f t="shared" si="280"/>
        <v>9.9583932853706987</v>
      </c>
      <c r="D557" s="10">
        <f t="shared" si="281"/>
        <v>5.7416067146292313</v>
      </c>
      <c r="E557" s="40">
        <f t="shared" si="282"/>
        <v>36.116786570741539</v>
      </c>
      <c r="F557" s="40">
        <f t="shared" si="283"/>
        <v>47.6</v>
      </c>
      <c r="G557" s="3">
        <f t="shared" si="284"/>
        <v>325.41606714628853</v>
      </c>
      <c r="H557" s="3">
        <f t="shared" si="285"/>
        <v>147.82900988183601</v>
      </c>
      <c r="I557">
        <f t="shared" si="270"/>
        <v>1.4782900988183603E-4</v>
      </c>
      <c r="J557" s="4">
        <f t="shared" si="286"/>
        <v>1054.5244826461728</v>
      </c>
      <c r="K557" s="40">
        <f t="shared" si="287"/>
        <v>7.133406923912192</v>
      </c>
      <c r="L557" s="40">
        <f t="shared" si="271"/>
        <v>0</v>
      </c>
      <c r="M557" s="10">
        <f t="shared" si="288"/>
        <v>7.3601795093160831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15.614117708881672</v>
      </c>
      <c r="Q557" s="42">
        <f t="shared" si="290"/>
        <v>0.65694750345360231</v>
      </c>
      <c r="R557" s="4">
        <f t="shared" si="291"/>
        <v>245699.83227016087</v>
      </c>
      <c r="S557">
        <f t="shared" si="272"/>
        <v>2.4569983227016088E-4</v>
      </c>
      <c r="T557" s="41">
        <f t="shared" si="273"/>
        <v>5.7915070299848024E-4</v>
      </c>
      <c r="U557" s="42">
        <f t="shared" si="292"/>
        <v>0.43627936416883389</v>
      </c>
      <c r="V557" s="42">
        <f t="shared" si="293"/>
        <v>1.233099882139604</v>
      </c>
      <c r="W557" s="42">
        <f t="shared" si="294"/>
        <v>1.2181887306220847</v>
      </c>
      <c r="X557" s="42">
        <f t="shared" si="295"/>
        <v>1.4911151517519317E-2</v>
      </c>
      <c r="Y557" s="42">
        <f t="shared" si="269"/>
        <v>1.3426489439187223E-2</v>
      </c>
      <c r="Z557" s="10">
        <f t="shared" si="296"/>
        <v>23.183066807435878</v>
      </c>
      <c r="AA557">
        <f t="shared" si="274"/>
        <v>7359403.9312789971</v>
      </c>
      <c r="AB557" s="10">
        <f t="shared" si="275"/>
        <v>7.3594039312789974</v>
      </c>
      <c r="AC557" s="10">
        <f t="shared" si="276"/>
        <v>7.2584039312789974</v>
      </c>
      <c r="AD557" s="3">
        <f t="shared" si="277"/>
        <v>1052.7054287569249</v>
      </c>
      <c r="AI557" s="94">
        <f t="shared" si="278"/>
        <v>1.2181887306220847</v>
      </c>
    </row>
    <row r="558" spans="2:35">
      <c r="B558" s="39">
        <f t="shared" si="279"/>
        <v>530</v>
      </c>
      <c r="C558" s="42">
        <f t="shared" si="280"/>
        <v>9.9772182254186585</v>
      </c>
      <c r="D558" s="10">
        <f t="shared" si="281"/>
        <v>5.7227817745812715</v>
      </c>
      <c r="E558" s="40">
        <f t="shared" si="282"/>
        <v>36.154436450837458</v>
      </c>
      <c r="F558" s="40">
        <f t="shared" si="283"/>
        <v>47.6</v>
      </c>
      <c r="G558" s="3">
        <f t="shared" si="284"/>
        <v>325.22781774580892</v>
      </c>
      <c r="H558" s="3">
        <f t="shared" si="285"/>
        <v>147.82900988183601</v>
      </c>
      <c r="I558">
        <f t="shared" si="270"/>
        <v>1.4782900988183603E-4</v>
      </c>
      <c r="J558" s="4">
        <f t="shared" si="286"/>
        <v>1056.6615533116255</v>
      </c>
      <c r="K558" s="40">
        <f t="shared" si="287"/>
        <v>7.1478632925719081</v>
      </c>
      <c r="L558" s="40">
        <f t="shared" si="271"/>
        <v>0</v>
      </c>
      <c r="M558" s="10">
        <f t="shared" si="288"/>
        <v>7.3594039312789974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15.613592827931594</v>
      </c>
      <c r="Q558" s="42">
        <f t="shared" si="290"/>
        <v>0.65815317983157751</v>
      </c>
      <c r="R558" s="4">
        <f t="shared" si="291"/>
        <v>244862.66295316876</v>
      </c>
      <c r="S558">
        <f t="shared" si="272"/>
        <v>2.4486266295316875E-4</v>
      </c>
      <c r="T558" s="41">
        <f t="shared" si="273"/>
        <v>5.7998787231547237E-4</v>
      </c>
      <c r="U558" s="42">
        <f t="shared" si="292"/>
        <v>0.43479283609942365</v>
      </c>
      <c r="V558" s="42">
        <f t="shared" si="293"/>
        <v>1.2329411909908254</v>
      </c>
      <c r="W558" s="42">
        <f t="shared" si="294"/>
        <v>1.2180585781133497</v>
      </c>
      <c r="X558" s="42">
        <f t="shared" si="295"/>
        <v>1.488261287747572E-2</v>
      </c>
      <c r="Y558" s="42">
        <f t="shared" si="269"/>
        <v>1.3444433053976145E-2</v>
      </c>
      <c r="Z558" s="10">
        <f t="shared" si="296"/>
        <v>23.180541690125764</v>
      </c>
      <c r="AA558">
        <f t="shared" si="274"/>
        <v>7358613.3403894091</v>
      </c>
      <c r="AB558" s="10">
        <f t="shared" si="275"/>
        <v>7.3586133403894092</v>
      </c>
      <c r="AC558" s="10">
        <f t="shared" si="276"/>
        <v>7.2576133403894092</v>
      </c>
      <c r="AD558" s="3">
        <f t="shared" si="277"/>
        <v>1052.590767279102</v>
      </c>
      <c r="AI558" s="94">
        <f t="shared" si="278"/>
        <v>1.2180585781133497</v>
      </c>
    </row>
    <row r="559" spans="2:35">
      <c r="B559" s="39">
        <f t="shared" si="279"/>
        <v>531</v>
      </c>
      <c r="C559" s="42">
        <f t="shared" si="280"/>
        <v>9.9960431654666184</v>
      </c>
      <c r="D559" s="10">
        <f t="shared" si="281"/>
        <v>5.7039568345333116</v>
      </c>
      <c r="E559" s="40">
        <f t="shared" si="282"/>
        <v>36.192086330933378</v>
      </c>
      <c r="F559" s="40">
        <f t="shared" si="283"/>
        <v>47.6</v>
      </c>
      <c r="G559" s="3">
        <f t="shared" si="284"/>
        <v>325.03956834532931</v>
      </c>
      <c r="H559" s="3">
        <f t="shared" si="285"/>
        <v>147.82900988183601</v>
      </c>
      <c r="I559">
        <f t="shared" si="270"/>
        <v>1.4782900988183603E-4</v>
      </c>
      <c r="J559" s="4">
        <f t="shared" si="286"/>
        <v>1058.8008506020319</v>
      </c>
      <c r="K559" s="40">
        <f t="shared" si="287"/>
        <v>7.1623347233967269</v>
      </c>
      <c r="L559" s="40">
        <f t="shared" si="271"/>
        <v>0</v>
      </c>
      <c r="M559" s="10">
        <f t="shared" si="288"/>
        <v>7.3586133403894092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15.613057748096962</v>
      </c>
      <c r="Q559" s="42">
        <f t="shared" si="290"/>
        <v>0.65935889752965327</v>
      </c>
      <c r="R559" s="4">
        <f t="shared" si="291"/>
        <v>244025.57449950601</v>
      </c>
      <c r="S559">
        <f t="shared" si="272"/>
        <v>2.44025574499506E-4</v>
      </c>
      <c r="T559" s="41">
        <f t="shared" si="273"/>
        <v>5.8082496076913522E-4</v>
      </c>
      <c r="U559" s="42">
        <f t="shared" si="292"/>
        <v>0.43330645161579284</v>
      </c>
      <c r="V559" s="42">
        <f t="shared" si="293"/>
        <v>1.2327798505429379</v>
      </c>
      <c r="W559" s="42">
        <f t="shared" si="294"/>
        <v>1.2179259062444432</v>
      </c>
      <c r="X559" s="42">
        <f t="shared" si="295"/>
        <v>1.4853944298494737E-2</v>
      </c>
      <c r="Y559" s="42">
        <f t="shared" si="269"/>
        <v>1.3462342717503071E-2</v>
      </c>
      <c r="Z559" s="10">
        <f t="shared" si="296"/>
        <v>23.177968625308527</v>
      </c>
      <c r="AA559">
        <f t="shared" si="274"/>
        <v>7357807.7375785289</v>
      </c>
      <c r="AB559" s="10">
        <f t="shared" si="275"/>
        <v>7.3578077375785291</v>
      </c>
      <c r="AC559" s="10">
        <f t="shared" si="276"/>
        <v>7.2568077375785291</v>
      </c>
      <c r="AD559" s="3">
        <f t="shared" si="277"/>
        <v>1052.4739285828177</v>
      </c>
      <c r="AI559" s="94">
        <f t="shared" si="278"/>
        <v>1.2179259062444432</v>
      </c>
    </row>
    <row r="560" spans="2:35">
      <c r="B560" s="39">
        <f t="shared" si="279"/>
        <v>532</v>
      </c>
      <c r="C560" s="42">
        <f t="shared" si="280"/>
        <v>10.014868105514578</v>
      </c>
      <c r="D560" s="10">
        <f t="shared" si="281"/>
        <v>5.6851318944853517</v>
      </c>
      <c r="E560" s="40">
        <f t="shared" si="282"/>
        <v>36.229736211029298</v>
      </c>
      <c r="F560" s="40">
        <f t="shared" si="283"/>
        <v>47.6</v>
      </c>
      <c r="G560" s="3">
        <f t="shared" si="284"/>
        <v>324.85131894484971</v>
      </c>
      <c r="H560" s="3">
        <f t="shared" si="285"/>
        <v>147.82900988183601</v>
      </c>
      <c r="I560">
        <f t="shared" si="270"/>
        <v>1.4782900988183603E-4</v>
      </c>
      <c r="J560" s="4">
        <f t="shared" si="286"/>
        <v>1060.9423745173924</v>
      </c>
      <c r="K560" s="40">
        <f t="shared" si="287"/>
        <v>7.1768212163866494</v>
      </c>
      <c r="L560" s="40">
        <f t="shared" si="271"/>
        <v>0</v>
      </c>
      <c r="M560" s="10">
        <f t="shared" si="288"/>
        <v>7.3578077375785291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15.612512467770891</v>
      </c>
      <c r="Q560" s="42">
        <f t="shared" si="290"/>
        <v>0.66056465733844894</v>
      </c>
      <c r="R560" s="4">
        <f t="shared" si="291"/>
        <v>243188.56816665488</v>
      </c>
      <c r="S560">
        <f t="shared" si="272"/>
        <v>2.4318856816665487E-4</v>
      </c>
      <c r="T560" s="41">
        <f t="shared" si="273"/>
        <v>5.816619671019863E-4</v>
      </c>
      <c r="U560" s="42">
        <f t="shared" si="292"/>
        <v>0.43182021295080242</v>
      </c>
      <c r="V560" s="42">
        <f t="shared" si="293"/>
        <v>1.2326158610933473</v>
      </c>
      <c r="W560" s="42">
        <f t="shared" si="294"/>
        <v>1.217790715171635</v>
      </c>
      <c r="X560" s="42">
        <f t="shared" si="295"/>
        <v>1.4825145921712357E-2</v>
      </c>
      <c r="Y560" s="42">
        <f t="shared" si="269"/>
        <v>1.3480218282615003E-2</v>
      </c>
      <c r="Z560" s="10">
        <f t="shared" si="296"/>
        <v>23.175347616034582</v>
      </c>
      <c r="AA560">
        <f t="shared" si="274"/>
        <v>7356987.1238014158</v>
      </c>
      <c r="AB560" s="10">
        <f t="shared" si="275"/>
        <v>7.3569871238014155</v>
      </c>
      <c r="AC560" s="10">
        <f t="shared" si="276"/>
        <v>7.2559871238014155</v>
      </c>
      <c r="AD560" s="3">
        <f t="shared" si="277"/>
        <v>1052.3549128065868</v>
      </c>
      <c r="AI560" s="94">
        <f t="shared" si="278"/>
        <v>1.217790715171635</v>
      </c>
    </row>
    <row r="561" spans="2:35">
      <c r="B561" s="39">
        <f t="shared" si="279"/>
        <v>533</v>
      </c>
      <c r="C561" s="42">
        <f t="shared" si="280"/>
        <v>10.033693045562538</v>
      </c>
      <c r="D561" s="10">
        <f t="shared" si="281"/>
        <v>5.6663069544373919</v>
      </c>
      <c r="E561" s="40">
        <f t="shared" si="282"/>
        <v>36.267386091125218</v>
      </c>
      <c r="F561" s="40">
        <f t="shared" si="283"/>
        <v>47.6</v>
      </c>
      <c r="G561" s="3">
        <f t="shared" si="284"/>
        <v>324.6630695443701</v>
      </c>
      <c r="H561" s="3">
        <f t="shared" si="285"/>
        <v>147.82900988183601</v>
      </c>
      <c r="I561">
        <f t="shared" si="270"/>
        <v>1.4782900988183603E-4</v>
      </c>
      <c r="J561" s="4">
        <f t="shared" si="286"/>
        <v>1063.0861250577068</v>
      </c>
      <c r="K561" s="40">
        <f t="shared" si="287"/>
        <v>7.1913227715416763</v>
      </c>
      <c r="L561" s="40">
        <f t="shared" si="271"/>
        <v>0</v>
      </c>
      <c r="M561" s="10">
        <f t="shared" si="288"/>
        <v>7.3569871238014155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15.611956985319658</v>
      </c>
      <c r="Q561" s="42">
        <f t="shared" si="290"/>
        <v>0.66177046004887541</v>
      </c>
      <c r="R561" s="4">
        <f t="shared" si="291"/>
        <v>242351.64521209785</v>
      </c>
      <c r="S561">
        <f t="shared" si="272"/>
        <v>2.4235164521209786E-4</v>
      </c>
      <c r="T561" s="41">
        <f t="shared" si="273"/>
        <v>5.8249889005654331E-4</v>
      </c>
      <c r="U561" s="42">
        <f t="shared" si="292"/>
        <v>0.43033412233731366</v>
      </c>
      <c r="V561" s="42">
        <f t="shared" si="293"/>
        <v>1.2324492229438997</v>
      </c>
      <c r="W561" s="42">
        <f t="shared" si="294"/>
        <v>1.217653005055197</v>
      </c>
      <c r="X561" s="42">
        <f t="shared" si="295"/>
        <v>1.4796217888702667E-2</v>
      </c>
      <c r="Y561" s="42">
        <f t="shared" si="269"/>
        <v>1.3498059602249261E-2</v>
      </c>
      <c r="Z561" s="10">
        <f t="shared" si="296"/>
        <v>23.172678665428876</v>
      </c>
      <c r="AA561">
        <f t="shared" si="274"/>
        <v>7356151.5000364603</v>
      </c>
      <c r="AB561" s="10">
        <f t="shared" si="275"/>
        <v>7.3561515000364608</v>
      </c>
      <c r="AC561" s="10">
        <f t="shared" si="276"/>
        <v>7.2551515000364608</v>
      </c>
      <c r="AD561" s="3">
        <f t="shared" si="277"/>
        <v>1052.2337200923075</v>
      </c>
      <c r="AI561" s="94">
        <f t="shared" si="278"/>
        <v>1.217653005055197</v>
      </c>
    </row>
    <row r="562" spans="2:35">
      <c r="B562" s="39">
        <f t="shared" si="279"/>
        <v>534</v>
      </c>
      <c r="C562" s="42">
        <f t="shared" si="280"/>
        <v>10.052517985610498</v>
      </c>
      <c r="D562" s="10">
        <f t="shared" si="281"/>
        <v>5.647482014389432</v>
      </c>
      <c r="E562" s="40">
        <f t="shared" si="282"/>
        <v>36.305035971221137</v>
      </c>
      <c r="F562" s="40">
        <f t="shared" si="283"/>
        <v>47.6</v>
      </c>
      <c r="G562" s="3">
        <f t="shared" si="284"/>
        <v>324.4748201438905</v>
      </c>
      <c r="H562" s="3">
        <f t="shared" si="285"/>
        <v>147.82900988183601</v>
      </c>
      <c r="I562">
        <f t="shared" si="270"/>
        <v>1.4782900988183603E-4</v>
      </c>
      <c r="J562" s="4">
        <f t="shared" si="286"/>
        <v>1065.2321022229746</v>
      </c>
      <c r="K562" s="40">
        <f t="shared" si="287"/>
        <v>7.2058393888618024</v>
      </c>
      <c r="L562" s="40">
        <f t="shared" si="271"/>
        <v>0</v>
      </c>
      <c r="M562" s="10">
        <f t="shared" si="288"/>
        <v>7.3561515000364608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15.611391299082323</v>
      </c>
      <c r="Q562" s="42">
        <f t="shared" si="290"/>
        <v>0.66297630645214034</v>
      </c>
      <c r="R562" s="4">
        <f t="shared" si="291"/>
        <v>241514.80689331744</v>
      </c>
      <c r="S562">
        <f t="shared" si="272"/>
        <v>2.4151480689331743E-4</v>
      </c>
      <c r="T562" s="41">
        <f t="shared" si="273"/>
        <v>5.8333572837532374E-4</v>
      </c>
      <c r="U562" s="42">
        <f t="shared" si="292"/>
        <v>0.42884818200818803</v>
      </c>
      <c r="V562" s="42">
        <f t="shared" si="293"/>
        <v>1.2322799364017876</v>
      </c>
      <c r="W562" s="42">
        <f t="shared" si="294"/>
        <v>1.2175127760593163</v>
      </c>
      <c r="X562" s="42">
        <f t="shared" si="295"/>
        <v>1.4767160342471275E-2</v>
      </c>
      <c r="Y562" s="42">
        <f t="shared" si="269"/>
        <v>1.3515866529434666E-2</v>
      </c>
      <c r="Z562" s="10">
        <f t="shared" si="296"/>
        <v>23.169961776691363</v>
      </c>
      <c r="AA562">
        <f t="shared" si="274"/>
        <v>7355300.8672855385</v>
      </c>
      <c r="AB562" s="10">
        <f t="shared" si="275"/>
        <v>7.3553008672855382</v>
      </c>
      <c r="AC562" s="10">
        <f t="shared" si="276"/>
        <v>7.2543008672855382</v>
      </c>
      <c r="AD562" s="3">
        <f t="shared" si="277"/>
        <v>1052.1103505852848</v>
      </c>
      <c r="AI562" s="94">
        <f t="shared" si="278"/>
        <v>1.2175127760593163</v>
      </c>
    </row>
    <row r="563" spans="2:35">
      <c r="B563" s="39">
        <f t="shared" si="279"/>
        <v>535</v>
      </c>
      <c r="C563" s="42">
        <f t="shared" si="280"/>
        <v>10.071342925658458</v>
      </c>
      <c r="D563" s="10">
        <f t="shared" si="281"/>
        <v>5.6286570743414721</v>
      </c>
      <c r="E563" s="40">
        <f t="shared" si="282"/>
        <v>36.342685851317057</v>
      </c>
      <c r="F563" s="40">
        <f t="shared" si="283"/>
        <v>47.6</v>
      </c>
      <c r="G563" s="3">
        <f t="shared" si="284"/>
        <v>324.28657074341089</v>
      </c>
      <c r="H563" s="3">
        <f t="shared" si="285"/>
        <v>147.82900988183601</v>
      </c>
      <c r="I563">
        <f t="shared" si="270"/>
        <v>1.4782900988183603E-4</v>
      </c>
      <c r="J563" s="4">
        <f t="shared" si="286"/>
        <v>1067.3803060131963</v>
      </c>
      <c r="K563" s="40">
        <f t="shared" si="287"/>
        <v>7.2203710683470321</v>
      </c>
      <c r="L563" s="40">
        <f t="shared" si="271"/>
        <v>0</v>
      </c>
      <c r="M563" s="10">
        <f t="shared" si="288"/>
        <v>7.3553008672855382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15.610815407370808</v>
      </c>
      <c r="Q563" s="42">
        <f t="shared" si="290"/>
        <v>0.66418219733975348</v>
      </c>
      <c r="R563" s="4">
        <f t="shared" si="291"/>
        <v>240678.05446779606</v>
      </c>
      <c r="S563">
        <f t="shared" si="272"/>
        <v>2.4067805446779605E-4</v>
      </c>
      <c r="T563" s="41">
        <f t="shared" si="273"/>
        <v>5.8417248080084509E-4</v>
      </c>
      <c r="U563" s="42">
        <f t="shared" si="292"/>
        <v>0.42736239419628674</v>
      </c>
      <c r="V563" s="42">
        <f t="shared" si="293"/>
        <v>1.2321080017796284</v>
      </c>
      <c r="W563" s="42">
        <f t="shared" si="294"/>
        <v>1.2173700283521214</v>
      </c>
      <c r="X563" s="42">
        <f t="shared" si="295"/>
        <v>1.4737973427507045E-2</v>
      </c>
      <c r="Y563" s="42">
        <f t="shared" si="269"/>
        <v>1.3533638917292781E-2</v>
      </c>
      <c r="Z563" s="10">
        <f t="shared" si="296"/>
        <v>23.167196953097559</v>
      </c>
      <c r="AA563">
        <f t="shared" si="274"/>
        <v>7354435.2265741844</v>
      </c>
      <c r="AB563" s="10">
        <f t="shared" si="275"/>
        <v>7.3544352265741848</v>
      </c>
      <c r="AC563" s="10">
        <f t="shared" si="276"/>
        <v>7.2534352265741848</v>
      </c>
      <c r="AD563" s="3">
        <f t="shared" si="277"/>
        <v>1051.9848044342543</v>
      </c>
      <c r="AI563" s="94">
        <f t="shared" si="278"/>
        <v>1.2173700283521214</v>
      </c>
    </row>
    <row r="564" spans="2:35">
      <c r="B564" s="39">
        <f t="shared" si="279"/>
        <v>536</v>
      </c>
      <c r="C564" s="42">
        <f t="shared" si="280"/>
        <v>10.090167865706418</v>
      </c>
      <c r="D564" s="10">
        <f t="shared" si="281"/>
        <v>5.6098321342935122</v>
      </c>
      <c r="E564" s="40">
        <f t="shared" si="282"/>
        <v>36.380335731412977</v>
      </c>
      <c r="F564" s="40">
        <f t="shared" si="283"/>
        <v>47.6</v>
      </c>
      <c r="G564" s="3">
        <f t="shared" si="284"/>
        <v>324.09832134293129</v>
      </c>
      <c r="H564" s="3">
        <f t="shared" si="285"/>
        <v>147.82900988183601</v>
      </c>
      <c r="I564">
        <f t="shared" si="270"/>
        <v>1.4782900988183603E-4</v>
      </c>
      <c r="J564" s="4">
        <f t="shared" si="286"/>
        <v>1069.5307364283719</v>
      </c>
      <c r="K564" s="40">
        <f t="shared" si="287"/>
        <v>7.2349178099973654</v>
      </c>
      <c r="L564" s="40">
        <f t="shared" si="271"/>
        <v>0</v>
      </c>
      <c r="M564" s="10">
        <f t="shared" si="288"/>
        <v>7.3544352265741848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15.610229308469997</v>
      </c>
      <c r="Q564" s="42">
        <f t="shared" si="290"/>
        <v>0.66538813350353199</v>
      </c>
      <c r="R564" s="4">
        <f t="shared" si="291"/>
        <v>239841.38919301608</v>
      </c>
      <c r="S564">
        <f t="shared" si="272"/>
        <v>2.3984138919301608E-4</v>
      </c>
      <c r="T564" s="41">
        <f t="shared" si="273"/>
        <v>5.8500914607562506E-4</v>
      </c>
      <c r="U564" s="42">
        <f t="shared" si="292"/>
        <v>0.42587676113447093</v>
      </c>
      <c r="V564" s="42">
        <f t="shared" si="293"/>
        <v>1.2319334193950571</v>
      </c>
      <c r="W564" s="42">
        <f t="shared" si="294"/>
        <v>1.2172247621057108</v>
      </c>
      <c r="X564" s="42">
        <f t="shared" si="295"/>
        <v>1.4708657289346228E-2</v>
      </c>
      <c r="Y564" s="42">
        <f t="shared" si="269"/>
        <v>1.3551376619038628E-2</v>
      </c>
      <c r="Z564" s="10">
        <f t="shared" si="296"/>
        <v>23.164384197998196</v>
      </c>
      <c r="AA564">
        <f t="shared" si="274"/>
        <v>7353554.5789514808</v>
      </c>
      <c r="AB564" s="10">
        <f t="shared" si="275"/>
        <v>7.3535545789514805</v>
      </c>
      <c r="AC564" s="10">
        <f t="shared" si="276"/>
        <v>7.2525545789514805</v>
      </c>
      <c r="AD564" s="3">
        <f t="shared" si="277"/>
        <v>1051.8570817913678</v>
      </c>
      <c r="AI564" s="94">
        <f t="shared" si="278"/>
        <v>1.2172247621057108</v>
      </c>
    </row>
    <row r="565" spans="2:35">
      <c r="B565" s="39">
        <f t="shared" si="279"/>
        <v>537</v>
      </c>
      <c r="C565" s="42">
        <f t="shared" si="280"/>
        <v>10.108992805754378</v>
      </c>
      <c r="D565" s="10">
        <f t="shared" si="281"/>
        <v>5.5910071942455524</v>
      </c>
      <c r="E565" s="40">
        <f t="shared" si="282"/>
        <v>36.417985611508897</v>
      </c>
      <c r="F565" s="40">
        <f t="shared" si="283"/>
        <v>47.6</v>
      </c>
      <c r="G565" s="3">
        <f t="shared" si="284"/>
        <v>323.91007194245168</v>
      </c>
      <c r="H565" s="3">
        <f t="shared" si="285"/>
        <v>147.82900988183601</v>
      </c>
      <c r="I565">
        <f t="shared" si="270"/>
        <v>1.4782900988183603E-4</v>
      </c>
      <c r="J565" s="4">
        <f t="shared" si="286"/>
        <v>1071.6833934685012</v>
      </c>
      <c r="K565" s="40">
        <f t="shared" si="287"/>
        <v>7.2494796138128006</v>
      </c>
      <c r="L565" s="40">
        <f t="shared" si="271"/>
        <v>0</v>
      </c>
      <c r="M565" s="10">
        <f t="shared" si="288"/>
        <v>7.3535545789514805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15.609633000637626</v>
      </c>
      <c r="Q565" s="42">
        <f t="shared" si="290"/>
        <v>0.66659411573560567</v>
      </c>
      <c r="R565" s="4">
        <f t="shared" si="291"/>
        <v>239004.81232646003</v>
      </c>
      <c r="S565">
        <f t="shared" si="272"/>
        <v>2.3900481232646002E-4</v>
      </c>
      <c r="T565" s="41">
        <f t="shared" si="273"/>
        <v>5.8584572294218115E-4</v>
      </c>
      <c r="U565" s="42">
        <f t="shared" si="292"/>
        <v>0.42439128505560203</v>
      </c>
      <c r="V565" s="42">
        <f t="shared" si="293"/>
        <v>1.2317561895705702</v>
      </c>
      <c r="W565" s="42">
        <f t="shared" si="294"/>
        <v>1.2170769774961345</v>
      </c>
      <c r="X565" s="42">
        <f t="shared" si="295"/>
        <v>1.4679212074435677E-2</v>
      </c>
      <c r="Y565" s="42">
        <f t="shared" si="269"/>
        <v>1.3569079487981238E-2</v>
      </c>
      <c r="Z565" s="10">
        <f t="shared" si="296"/>
        <v>23.161523514818612</v>
      </c>
      <c r="AA565">
        <f t="shared" si="274"/>
        <v>7352658.9254898708</v>
      </c>
      <c r="AB565" s="10">
        <f t="shared" si="275"/>
        <v>7.3526589254898704</v>
      </c>
      <c r="AC565" s="10">
        <f t="shared" si="276"/>
        <v>7.2516589254898705</v>
      </c>
      <c r="AD565" s="3">
        <f t="shared" si="277"/>
        <v>1051.7271828121641</v>
      </c>
      <c r="AI565" s="94">
        <f t="shared" si="278"/>
        <v>1.2170769774961345</v>
      </c>
    </row>
    <row r="566" spans="2:35">
      <c r="B566" s="39">
        <f t="shared" si="279"/>
        <v>538</v>
      </c>
      <c r="C566" s="42">
        <f t="shared" si="280"/>
        <v>10.127817745802338</v>
      </c>
      <c r="D566" s="10">
        <f t="shared" si="281"/>
        <v>5.5721822541975925</v>
      </c>
      <c r="E566" s="40">
        <f t="shared" si="282"/>
        <v>36.455635491604816</v>
      </c>
      <c r="F566" s="40">
        <f t="shared" si="283"/>
        <v>47.6</v>
      </c>
      <c r="G566" s="3">
        <f t="shared" si="284"/>
        <v>323.72182254197207</v>
      </c>
      <c r="H566" s="3">
        <f t="shared" si="285"/>
        <v>147.82900988183601</v>
      </c>
      <c r="I566">
        <f t="shared" si="270"/>
        <v>1.4782900988183603E-4</v>
      </c>
      <c r="J566" s="4">
        <f t="shared" si="286"/>
        <v>1073.8382771335846</v>
      </c>
      <c r="K566" s="40">
        <f t="shared" si="287"/>
        <v>7.2640564797933402</v>
      </c>
      <c r="L566" s="40">
        <f t="shared" si="271"/>
        <v>0</v>
      </c>
      <c r="M566" s="10">
        <f t="shared" si="288"/>
        <v>7.3526589254898704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15.609026482104138</v>
      </c>
      <c r="Q566" s="42">
        <f t="shared" si="290"/>
        <v>0.66780014482842209</v>
      </c>
      <c r="R566" s="4">
        <f t="shared" si="291"/>
        <v>238168.32512561022</v>
      </c>
      <c r="S566">
        <f t="shared" si="272"/>
        <v>2.3816832512561022E-4</v>
      </c>
      <c r="T566" s="41">
        <f t="shared" si="273"/>
        <v>5.8668221014303095E-4</v>
      </c>
      <c r="U566" s="42">
        <f t="shared" si="292"/>
        <v>0.42290596819254106</v>
      </c>
      <c r="V566" s="42">
        <f t="shared" si="293"/>
        <v>1.2315763126346613</v>
      </c>
      <c r="W566" s="42">
        <f t="shared" si="294"/>
        <v>1.2169266747033638</v>
      </c>
      <c r="X566" s="42">
        <f t="shared" si="295"/>
        <v>1.4649637931297477E-2</v>
      </c>
      <c r="Y566" s="42">
        <f t="shared" si="269"/>
        <v>1.3586747377525609E-2</v>
      </c>
      <c r="Z566" s="10">
        <f t="shared" si="296"/>
        <v>23.158614907060521</v>
      </c>
      <c r="AA566">
        <f t="shared" si="274"/>
        <v>7351748.2672857065</v>
      </c>
      <c r="AB566" s="10">
        <f t="shared" si="275"/>
        <v>7.3517482672857062</v>
      </c>
      <c r="AC566" s="10">
        <f t="shared" si="276"/>
        <v>7.2507482672857062</v>
      </c>
      <c r="AD566" s="3">
        <f t="shared" si="277"/>
        <v>1051.5951076556501</v>
      </c>
      <c r="AI566" s="94">
        <f t="shared" si="278"/>
        <v>1.2169266747033638</v>
      </c>
    </row>
    <row r="567" spans="2:35">
      <c r="B567" s="39">
        <f t="shared" si="279"/>
        <v>539</v>
      </c>
      <c r="C567" s="42">
        <f t="shared" si="280"/>
        <v>10.146642685850297</v>
      </c>
      <c r="D567" s="10">
        <f t="shared" si="281"/>
        <v>5.5533573141496326</v>
      </c>
      <c r="E567" s="40">
        <f t="shared" si="282"/>
        <v>36.493285371700736</v>
      </c>
      <c r="F567" s="40">
        <f t="shared" si="283"/>
        <v>47.6</v>
      </c>
      <c r="G567" s="3">
        <f t="shared" si="284"/>
        <v>323.53357314149247</v>
      </c>
      <c r="H567" s="3">
        <f t="shared" si="285"/>
        <v>147.82900988183601</v>
      </c>
      <c r="I567">
        <f t="shared" si="270"/>
        <v>1.4782900988183603E-4</v>
      </c>
      <c r="J567" s="4">
        <f t="shared" si="286"/>
        <v>1075.9953874236212</v>
      </c>
      <c r="K567" s="40">
        <f t="shared" si="287"/>
        <v>7.2786484079389782</v>
      </c>
      <c r="L567" s="40">
        <f t="shared" si="271"/>
        <v>0</v>
      </c>
      <c r="M567" s="10">
        <f t="shared" si="288"/>
        <v>7.3517482672857062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15.608409751073019</v>
      </c>
      <c r="Q567" s="42">
        <f t="shared" si="290"/>
        <v>0.66900622157475209</v>
      </c>
      <c r="R567" s="4">
        <f t="shared" si="291"/>
        <v>237331.92884794928</v>
      </c>
      <c r="S567">
        <f t="shared" si="272"/>
        <v>2.3733192884794929E-4</v>
      </c>
      <c r="T567" s="41">
        <f t="shared" si="273"/>
        <v>5.8751860642069186E-4</v>
      </c>
      <c r="U567" s="42">
        <f t="shared" si="292"/>
        <v>0.42142081277814963</v>
      </c>
      <c r="V567" s="42">
        <f t="shared" si="293"/>
        <v>1.2313937889198538</v>
      </c>
      <c r="W567" s="42">
        <f t="shared" si="294"/>
        <v>1.2167738539113806</v>
      </c>
      <c r="X567" s="42">
        <f t="shared" si="295"/>
        <v>1.461993500847325E-2</v>
      </c>
      <c r="Y567" s="42">
        <f t="shared" si="269"/>
        <v>1.3604380141172184E-2</v>
      </c>
      <c r="Z567" s="10">
        <f t="shared" si="296"/>
        <v>23.155658378299577</v>
      </c>
      <c r="AA567">
        <f t="shared" si="274"/>
        <v>7350822.6054584924</v>
      </c>
      <c r="AB567" s="10">
        <f t="shared" si="275"/>
        <v>7.3508226054584922</v>
      </c>
      <c r="AC567" s="10">
        <f t="shared" si="276"/>
        <v>7.2498226054584922</v>
      </c>
      <c r="AD567" s="3">
        <f t="shared" si="277"/>
        <v>1051.4608564841903</v>
      </c>
      <c r="AI567" s="94">
        <f t="shared" si="278"/>
        <v>1.2167738539113806</v>
      </c>
    </row>
    <row r="568" spans="2:35">
      <c r="B568" s="39">
        <f t="shared" si="279"/>
        <v>540</v>
      </c>
      <c r="C568" s="42">
        <f t="shared" si="280"/>
        <v>10.165467625898257</v>
      </c>
      <c r="D568" s="10">
        <f t="shared" si="281"/>
        <v>5.5345323741016728</v>
      </c>
      <c r="E568" s="40">
        <f t="shared" si="282"/>
        <v>36.530935251796656</v>
      </c>
      <c r="F568" s="40">
        <f t="shared" si="283"/>
        <v>47.6</v>
      </c>
      <c r="G568" s="3">
        <f t="shared" si="284"/>
        <v>323.34532374101286</v>
      </c>
      <c r="H568" s="3">
        <f t="shared" si="285"/>
        <v>147.82900988183601</v>
      </c>
      <c r="I568">
        <f t="shared" si="270"/>
        <v>1.4782900988183603E-4</v>
      </c>
      <c r="J568" s="4">
        <f t="shared" si="286"/>
        <v>1078.1547243386121</v>
      </c>
      <c r="K568" s="40">
        <f t="shared" si="287"/>
        <v>7.2932553982497232</v>
      </c>
      <c r="L568" s="40">
        <f t="shared" si="271"/>
        <v>0</v>
      </c>
      <c r="M568" s="10">
        <f t="shared" si="288"/>
        <v>7.3508226054584922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15.607782805720268</v>
      </c>
      <c r="Q568" s="42">
        <f t="shared" si="290"/>
        <v>0.67021234676769492</v>
      </c>
      <c r="R568" s="4">
        <f t="shared" si="291"/>
        <v>236495.62475095948</v>
      </c>
      <c r="S568">
        <f t="shared" si="272"/>
        <v>2.3649562475095949E-4</v>
      </c>
      <c r="T568" s="41">
        <f t="shared" si="273"/>
        <v>5.8835491051768168E-4</v>
      </c>
      <c r="U568" s="42">
        <f t="shared" si="292"/>
        <v>0.4199358210452887</v>
      </c>
      <c r="V568" s="42">
        <f t="shared" si="293"/>
        <v>1.2312086187650977</v>
      </c>
      <c r="W568" s="42">
        <f t="shared" si="294"/>
        <v>1.2166185153080533</v>
      </c>
      <c r="X568" s="42">
        <f t="shared" si="295"/>
        <v>1.4590103457044368E-2</v>
      </c>
      <c r="Y568" s="42">
        <f t="shared" si="269"/>
        <v>1.3621977632519367E-2</v>
      </c>
      <c r="Z568" s="10">
        <f t="shared" si="296"/>
        <v>23.152653932188077</v>
      </c>
      <c r="AA568">
        <f t="shared" si="274"/>
        <v>7349881.9411517316</v>
      </c>
      <c r="AB568" s="10">
        <f t="shared" si="275"/>
        <v>7.3498819411517315</v>
      </c>
      <c r="AC568" s="10">
        <f t="shared" si="276"/>
        <v>7.2488819411517316</v>
      </c>
      <c r="AD568" s="3">
        <f t="shared" si="277"/>
        <v>1051.3244294636304</v>
      </c>
      <c r="AI568" s="94">
        <f t="shared" si="278"/>
        <v>1.2166185153080533</v>
      </c>
    </row>
    <row r="569" spans="2:35">
      <c r="B569" s="39">
        <f t="shared" si="279"/>
        <v>541</v>
      </c>
      <c r="C569" s="42">
        <f t="shared" si="280"/>
        <v>10.184292565946217</v>
      </c>
      <c r="D569" s="10">
        <f t="shared" si="281"/>
        <v>5.5157074340537129</v>
      </c>
      <c r="E569" s="40">
        <f t="shared" si="282"/>
        <v>36.568585131892576</v>
      </c>
      <c r="F569" s="40">
        <f t="shared" si="283"/>
        <v>47.6</v>
      </c>
      <c r="G569" s="3">
        <f t="shared" si="284"/>
        <v>323.15707434053326</v>
      </c>
      <c r="H569" s="3">
        <f t="shared" si="285"/>
        <v>147.82900988183601</v>
      </c>
      <c r="I569">
        <f t="shared" si="270"/>
        <v>1.4782900988183603E-4</v>
      </c>
      <c r="J569" s="4">
        <f t="shared" si="286"/>
        <v>1080.3162878785565</v>
      </c>
      <c r="K569" s="40">
        <f t="shared" si="287"/>
        <v>7.3078774507255675</v>
      </c>
      <c r="L569" s="40">
        <f t="shared" si="271"/>
        <v>0</v>
      </c>
      <c r="M569" s="10">
        <f t="shared" si="288"/>
        <v>7.3498819411517315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15.607145644194937</v>
      </c>
      <c r="Q569" s="42">
        <f t="shared" si="290"/>
        <v>0.67141852120068368</v>
      </c>
      <c r="R569" s="4">
        <f t="shared" si="291"/>
        <v>235659.41409212333</v>
      </c>
      <c r="S569">
        <f t="shared" si="272"/>
        <v>2.3565941409212334E-4</v>
      </c>
      <c r="T569" s="41">
        <f t="shared" si="273"/>
        <v>5.891911211765178E-4</v>
      </c>
      <c r="U569" s="42">
        <f t="shared" si="292"/>
        <v>0.41845099522681972</v>
      </c>
      <c r="V569" s="42">
        <f t="shared" si="293"/>
        <v>1.2310208025134111</v>
      </c>
      <c r="W569" s="42">
        <f t="shared" si="294"/>
        <v>1.2164606590852771</v>
      </c>
      <c r="X569" s="42">
        <f t="shared" si="295"/>
        <v>1.4560143428133943E-2</v>
      </c>
      <c r="Y569" s="42">
        <f t="shared" si="269"/>
        <v>1.3639539705263031E-2</v>
      </c>
      <c r="Z569" s="10">
        <f t="shared" si="296"/>
        <v>23.149601572452607</v>
      </c>
      <c r="AA569">
        <f t="shared" si="274"/>
        <v>7348926.2755321804</v>
      </c>
      <c r="AB569" s="10">
        <f t="shared" si="275"/>
        <v>7.3489262755321807</v>
      </c>
      <c r="AC569" s="10">
        <f t="shared" si="276"/>
        <v>7.2479262755321807</v>
      </c>
      <c r="AD569" s="3">
        <f t="shared" si="277"/>
        <v>1051.1858267631878</v>
      </c>
      <c r="AI569" s="94">
        <f t="shared" si="278"/>
        <v>1.2164606590852771</v>
      </c>
    </row>
    <row r="570" spans="2:35">
      <c r="B570" s="39">
        <f t="shared" si="279"/>
        <v>542</v>
      </c>
      <c r="C570" s="42">
        <f t="shared" si="280"/>
        <v>10.203117505994177</v>
      </c>
      <c r="D570" s="10">
        <f t="shared" si="281"/>
        <v>5.496882494005753</v>
      </c>
      <c r="E570" s="40">
        <f t="shared" si="282"/>
        <v>36.606235011988495</v>
      </c>
      <c r="F570" s="40">
        <f t="shared" si="283"/>
        <v>47.6</v>
      </c>
      <c r="G570" s="3">
        <f t="shared" si="284"/>
        <v>322.96882494005365</v>
      </c>
      <c r="H570" s="3">
        <f t="shared" si="285"/>
        <v>147.82900988183601</v>
      </c>
      <c r="I570">
        <f t="shared" si="270"/>
        <v>1.4782900988183603E-4</v>
      </c>
      <c r="J570" s="4">
        <f t="shared" si="286"/>
        <v>1082.4800780434553</v>
      </c>
      <c r="K570" s="40">
        <f t="shared" si="287"/>
        <v>7.3225145653665189</v>
      </c>
      <c r="L570" s="40">
        <f t="shared" si="271"/>
        <v>0</v>
      </c>
      <c r="M570" s="10">
        <f t="shared" si="288"/>
        <v>7.3489262755321807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15.606498264618603</v>
      </c>
      <c r="Q570" s="42">
        <f t="shared" si="290"/>
        <v>0.67262474566749042</v>
      </c>
      <c r="R570" s="4">
        <f t="shared" si="291"/>
        <v>234823.29812892323</v>
      </c>
      <c r="S570">
        <f t="shared" si="272"/>
        <v>2.3482329812892324E-4</v>
      </c>
      <c r="T570" s="41">
        <f t="shared" si="273"/>
        <v>5.9002723713971793E-4</v>
      </c>
      <c r="U570" s="42">
        <f t="shared" si="292"/>
        <v>0.41696633755560381</v>
      </c>
      <c r="V570" s="42">
        <f t="shared" si="293"/>
        <v>1.230830340513885</v>
      </c>
      <c r="W570" s="42">
        <f t="shared" si="294"/>
        <v>1.2163002854388498</v>
      </c>
      <c r="X570" s="42">
        <f t="shared" si="295"/>
        <v>1.4530055075035131E-2</v>
      </c>
      <c r="Y570" s="42">
        <f t="shared" si="269"/>
        <v>1.3657066213198588E-2</v>
      </c>
      <c r="Z570" s="10">
        <f t="shared" si="296"/>
        <v>23.146501302895967</v>
      </c>
      <c r="AA570">
        <f t="shared" si="274"/>
        <v>7347955.609790463</v>
      </c>
      <c r="AB570" s="10">
        <f t="shared" si="275"/>
        <v>7.3479556097904632</v>
      </c>
      <c r="AC570" s="10">
        <f t="shared" si="276"/>
        <v>7.2469556097904633</v>
      </c>
      <c r="AD570" s="3">
        <f t="shared" si="277"/>
        <v>1051.0450485555421</v>
      </c>
      <c r="AI570" s="94">
        <f t="shared" si="278"/>
        <v>1.2163002854388498</v>
      </c>
    </row>
    <row r="571" spans="2:35">
      <c r="B571" s="39">
        <f t="shared" si="279"/>
        <v>543</v>
      </c>
      <c r="C571" s="42">
        <f t="shared" si="280"/>
        <v>10.221942446042137</v>
      </c>
      <c r="D571" s="10">
        <f t="shared" si="281"/>
        <v>5.4780575539577931</v>
      </c>
      <c r="E571" s="40">
        <f t="shared" si="282"/>
        <v>36.643884892084415</v>
      </c>
      <c r="F571" s="40">
        <f t="shared" si="283"/>
        <v>47.6</v>
      </c>
      <c r="G571" s="3">
        <f t="shared" si="284"/>
        <v>322.78057553957404</v>
      </c>
      <c r="H571" s="3">
        <f t="shared" si="285"/>
        <v>147.82900988183601</v>
      </c>
      <c r="I571">
        <f t="shared" si="270"/>
        <v>1.4782900988183603E-4</v>
      </c>
      <c r="J571" s="4">
        <f t="shared" si="286"/>
        <v>1084.6460948333072</v>
      </c>
      <c r="K571" s="40">
        <f t="shared" si="287"/>
        <v>7.3371667421725686</v>
      </c>
      <c r="L571" s="40">
        <f t="shared" si="271"/>
        <v>0</v>
      </c>
      <c r="M571" s="10">
        <f t="shared" si="288"/>
        <v>7.3479556097904632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15.605840665085744</v>
      </c>
      <c r="Q571" s="42">
        <f t="shared" si="290"/>
        <v>0.67383102096223157</v>
      </c>
      <c r="R571" s="4">
        <f t="shared" si="291"/>
        <v>233987.27811884167</v>
      </c>
      <c r="S571">
        <f t="shared" si="272"/>
        <v>2.3398727811884166E-4</v>
      </c>
      <c r="T571" s="41">
        <f t="shared" si="273"/>
        <v>5.9086325714979957E-4</v>
      </c>
      <c r="U571" s="42">
        <f t="shared" si="292"/>
        <v>0.41548185026450241</v>
      </c>
      <c r="V571" s="42">
        <f t="shared" si="293"/>
        <v>1.2306372331201096</v>
      </c>
      <c r="W571" s="42">
        <f t="shared" si="294"/>
        <v>1.2161373945685738</v>
      </c>
      <c r="X571" s="42">
        <f t="shared" si="295"/>
        <v>1.4499838551535804E-2</v>
      </c>
      <c r="Y571" s="42">
        <f t="shared" si="269"/>
        <v>1.3674557010221041E-2</v>
      </c>
      <c r="Z571" s="10">
        <f t="shared" si="296"/>
        <v>23.143353127395731</v>
      </c>
      <c r="AA571">
        <f t="shared" si="274"/>
        <v>7346969.9451406095</v>
      </c>
      <c r="AB571" s="10">
        <f t="shared" si="275"/>
        <v>7.3469699451406099</v>
      </c>
      <c r="AC571" s="10">
        <f t="shared" si="276"/>
        <v>7.2459699451406099</v>
      </c>
      <c r="AD571" s="3">
        <f t="shared" si="277"/>
        <v>1050.9020950167671</v>
      </c>
      <c r="AI571" s="94">
        <f t="shared" si="278"/>
        <v>1.2161373945685738</v>
      </c>
    </row>
    <row r="572" spans="2:35">
      <c r="B572" s="39">
        <f t="shared" si="279"/>
        <v>544</v>
      </c>
      <c r="C572" s="42">
        <f t="shared" si="280"/>
        <v>10.240767386090097</v>
      </c>
      <c r="D572" s="10">
        <f t="shared" si="281"/>
        <v>5.4592326139098333</v>
      </c>
      <c r="E572" s="40">
        <f t="shared" si="282"/>
        <v>36.681534772180335</v>
      </c>
      <c r="F572" s="40">
        <f t="shared" si="283"/>
        <v>47.6</v>
      </c>
      <c r="G572" s="3">
        <f t="shared" si="284"/>
        <v>322.59232613909444</v>
      </c>
      <c r="H572" s="3">
        <f t="shared" si="285"/>
        <v>147.82900988183601</v>
      </c>
      <c r="I572">
        <f t="shared" si="270"/>
        <v>1.4782900988183603E-4</v>
      </c>
      <c r="J572" s="4">
        <f t="shared" si="286"/>
        <v>1086.814338248113</v>
      </c>
      <c r="K572" s="40">
        <f t="shared" si="287"/>
        <v>7.3518339811437219</v>
      </c>
      <c r="L572" s="40">
        <f t="shared" si="271"/>
        <v>0</v>
      </c>
      <c r="M572" s="10">
        <f t="shared" si="288"/>
        <v>7.3469699451406099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15.60517284366342</v>
      </c>
      <c r="Q572" s="42">
        <f t="shared" si="290"/>
        <v>0.67503734787937331</v>
      </c>
      <c r="R572" s="4">
        <f t="shared" si="291"/>
        <v>233151.35531936109</v>
      </c>
      <c r="S572">
        <f t="shared" si="272"/>
        <v>2.3315135531936108E-4</v>
      </c>
      <c r="T572" s="41">
        <f t="shared" si="273"/>
        <v>5.9169917994928009E-4</v>
      </c>
      <c r="U572" s="42">
        <f t="shared" si="292"/>
        <v>0.41399753558637675</v>
      </c>
      <c r="V572" s="42">
        <f t="shared" si="293"/>
        <v>1.2304414806913087</v>
      </c>
      <c r="W572" s="42">
        <f t="shared" si="294"/>
        <v>1.2159719866781804</v>
      </c>
      <c r="X572" s="42">
        <f t="shared" si="295"/>
        <v>1.4469494013128248E-2</v>
      </c>
      <c r="Y572" s="42">
        <f t="shared" si="269"/>
        <v>1.3692011950326499E-2</v>
      </c>
      <c r="Z572" s="10">
        <f t="shared" si="296"/>
        <v>23.140157049905266</v>
      </c>
      <c r="AA572">
        <f t="shared" si="274"/>
        <v>7345969.282820384</v>
      </c>
      <c r="AB572" s="10">
        <f t="shared" si="275"/>
        <v>7.3459692828203842</v>
      </c>
      <c r="AC572" s="10">
        <f t="shared" si="276"/>
        <v>7.2449692828203842</v>
      </c>
      <c r="AD572" s="3">
        <f t="shared" si="277"/>
        <v>1050.7569663263791</v>
      </c>
      <c r="AI572" s="94">
        <f t="shared" si="278"/>
        <v>1.2159719866781804</v>
      </c>
    </row>
    <row r="573" spans="2:35">
      <c r="B573" s="39">
        <f t="shared" si="279"/>
        <v>545</v>
      </c>
      <c r="C573" s="42">
        <f t="shared" si="280"/>
        <v>10.259592326138057</v>
      </c>
      <c r="D573" s="10">
        <f t="shared" si="281"/>
        <v>5.4404076738618734</v>
      </c>
      <c r="E573" s="40">
        <f t="shared" si="282"/>
        <v>36.719184652276255</v>
      </c>
      <c r="F573" s="40">
        <f t="shared" si="283"/>
        <v>47.6</v>
      </c>
      <c r="G573" s="3">
        <f t="shared" si="284"/>
        <v>322.40407673861483</v>
      </c>
      <c r="H573" s="3">
        <f t="shared" si="285"/>
        <v>147.82900988183601</v>
      </c>
      <c r="I573">
        <f t="shared" si="270"/>
        <v>1.4782900988183603E-4</v>
      </c>
      <c r="J573" s="4">
        <f t="shared" si="286"/>
        <v>1088.984808287873</v>
      </c>
      <c r="K573" s="40">
        <f t="shared" si="287"/>
        <v>7.3665162822799797</v>
      </c>
      <c r="L573" s="40">
        <f t="shared" si="271"/>
        <v>0</v>
      </c>
      <c r="M573" s="10">
        <f t="shared" si="288"/>
        <v>7.3459692828203842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15.604494798391441</v>
      </c>
      <c r="Q573" s="42">
        <f t="shared" si="290"/>
        <v>0.6762437272137366</v>
      </c>
      <c r="R573" s="4">
        <f t="shared" si="291"/>
        <v>232315.53098796384</v>
      </c>
      <c r="S573">
        <f t="shared" si="272"/>
        <v>2.3231553098796383E-4</v>
      </c>
      <c r="T573" s="41">
        <f t="shared" si="273"/>
        <v>5.9253500428067731E-4</v>
      </c>
      <c r="U573" s="42">
        <f t="shared" si="292"/>
        <v>0.41251339575408791</v>
      </c>
      <c r="V573" s="42">
        <f t="shared" si="293"/>
        <v>1.2302430835920668</v>
      </c>
      <c r="W573" s="42">
        <f t="shared" si="294"/>
        <v>1.2158040619753827</v>
      </c>
      <c r="X573" s="42">
        <f t="shared" si="295"/>
        <v>1.4439021616684089E-2</v>
      </c>
      <c r="Y573" s="42">
        <f t="shared" si="269"/>
        <v>1.3709430887613292E-2</v>
      </c>
      <c r="Z573" s="10">
        <f t="shared" si="296"/>
        <v>23.136913074454053</v>
      </c>
      <c r="AA573">
        <f t="shared" si="274"/>
        <v>7344953.6240913803</v>
      </c>
      <c r="AB573" s="10">
        <f t="shared" si="275"/>
        <v>7.3449536240913806</v>
      </c>
      <c r="AC573" s="10">
        <f t="shared" si="276"/>
        <v>7.2439536240913807</v>
      </c>
      <c r="AD573" s="3">
        <f t="shared" si="277"/>
        <v>1050.6096626673502</v>
      </c>
      <c r="AI573" s="94">
        <f t="shared" si="278"/>
        <v>1.2158040619753827</v>
      </c>
    </row>
    <row r="574" spans="2:35">
      <c r="B574" s="39">
        <f t="shared" si="279"/>
        <v>546</v>
      </c>
      <c r="C574" s="42">
        <f t="shared" si="280"/>
        <v>10.278417266186016</v>
      </c>
      <c r="D574" s="10">
        <f t="shared" si="281"/>
        <v>5.4215827338139135</v>
      </c>
      <c r="E574" s="40">
        <f t="shared" si="282"/>
        <v>36.756834532372174</v>
      </c>
      <c r="F574" s="40">
        <f t="shared" si="283"/>
        <v>47.6</v>
      </c>
      <c r="G574" s="3">
        <f t="shared" si="284"/>
        <v>322.21582733813523</v>
      </c>
      <c r="H574" s="3">
        <f t="shared" si="285"/>
        <v>147.82900988183601</v>
      </c>
      <c r="I574">
        <f t="shared" si="270"/>
        <v>1.4782900988183603E-4</v>
      </c>
      <c r="J574" s="4">
        <f t="shared" si="286"/>
        <v>1091.1575049525864</v>
      </c>
      <c r="K574" s="40">
        <f t="shared" si="287"/>
        <v>7.3812136455813375</v>
      </c>
      <c r="L574" s="40">
        <f t="shared" si="271"/>
        <v>0</v>
      </c>
      <c r="M574" s="10">
        <f t="shared" si="288"/>
        <v>7.3449536240913806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15.603806527282426</v>
      </c>
      <c r="Q574" s="42">
        <f t="shared" si="290"/>
        <v>0.67745015976050305</v>
      </c>
      <c r="R574" s="4">
        <f t="shared" si="291"/>
        <v>231479.80638213246</v>
      </c>
      <c r="S574">
        <f t="shared" si="272"/>
        <v>2.3147980638213247E-4</v>
      </c>
      <c r="T574" s="41">
        <f t="shared" si="273"/>
        <v>5.9337072888650873E-4</v>
      </c>
      <c r="U574" s="42">
        <f t="shared" si="292"/>
        <v>0.41102943300049732</v>
      </c>
      <c r="V574" s="42">
        <f t="shared" si="293"/>
        <v>1.2300420421912464</v>
      </c>
      <c r="W574" s="42">
        <f t="shared" si="294"/>
        <v>1.2156336206718934</v>
      </c>
      <c r="X574" s="42">
        <f t="shared" si="295"/>
        <v>1.4408421519352954E-2</v>
      </c>
      <c r="Y574" s="42">
        <f t="shared" si="269"/>
        <v>1.3726813676281769E-2</v>
      </c>
      <c r="Z574" s="10">
        <f t="shared" si="296"/>
        <v>23.133621205145818</v>
      </c>
      <c r="AA574">
        <f t="shared" si="274"/>
        <v>7343922.9702384369</v>
      </c>
      <c r="AB574" s="10">
        <f t="shared" si="275"/>
        <v>7.3439229702384372</v>
      </c>
      <c r="AC574" s="10">
        <f t="shared" si="276"/>
        <v>7.2429229702384372</v>
      </c>
      <c r="AD574" s="3">
        <f t="shared" si="277"/>
        <v>1050.4601842260242</v>
      </c>
      <c r="AI574" s="94">
        <f t="shared" si="278"/>
        <v>1.2156336206718934</v>
      </c>
    </row>
    <row r="575" spans="2:35">
      <c r="B575" s="39">
        <f t="shared" si="279"/>
        <v>547</v>
      </c>
      <c r="C575" s="42">
        <f t="shared" si="280"/>
        <v>10.297242206233976</v>
      </c>
      <c r="D575" s="10">
        <f t="shared" si="281"/>
        <v>5.4027577937659537</v>
      </c>
      <c r="E575" s="40">
        <f t="shared" si="282"/>
        <v>36.794484412468094</v>
      </c>
      <c r="F575" s="40">
        <f t="shared" si="283"/>
        <v>47.6</v>
      </c>
      <c r="G575" s="3">
        <f t="shared" si="284"/>
        <v>322.02757793765562</v>
      </c>
      <c r="H575" s="3">
        <f t="shared" si="285"/>
        <v>147.82900988183601</v>
      </c>
      <c r="I575">
        <f t="shared" si="270"/>
        <v>1.4782900988183603E-4</v>
      </c>
      <c r="J575" s="4">
        <f t="shared" si="286"/>
        <v>1093.3324282422539</v>
      </c>
      <c r="K575" s="40">
        <f t="shared" si="287"/>
        <v>7.3959260710477999</v>
      </c>
      <c r="L575" s="40">
        <f t="shared" si="271"/>
        <v>0</v>
      </c>
      <c r="M575" s="10">
        <f t="shared" si="288"/>
        <v>7.3439229702384372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15.603108028321351</v>
      </c>
      <c r="Q575" s="42">
        <f t="shared" si="290"/>
        <v>0.6786566463152196</v>
      </c>
      <c r="R575" s="4">
        <f t="shared" si="291"/>
        <v>230644.18275934929</v>
      </c>
      <c r="S575">
        <f t="shared" si="272"/>
        <v>2.306441827593493E-4</v>
      </c>
      <c r="T575" s="41">
        <f t="shared" si="273"/>
        <v>5.9420635250929184E-4</v>
      </c>
      <c r="U575" s="42">
        <f t="shared" si="292"/>
        <v>0.40954564955846617</v>
      </c>
      <c r="V575" s="42">
        <f t="shared" si="293"/>
        <v>1.2298383568640259</v>
      </c>
      <c r="W575" s="42">
        <f t="shared" si="294"/>
        <v>1.2154606629833262</v>
      </c>
      <c r="X575" s="42">
        <f t="shared" si="295"/>
        <v>1.4377693880699649E-2</v>
      </c>
      <c r="Y575" s="42">
        <f t="shared" si="269"/>
        <v>1.3744160170636665E-2</v>
      </c>
      <c r="Z575" s="10">
        <f t="shared" si="296"/>
        <v>23.130281446160982</v>
      </c>
      <c r="AA575">
        <f t="shared" si="274"/>
        <v>7342877.3225704031</v>
      </c>
      <c r="AB575" s="10">
        <f t="shared" si="275"/>
        <v>7.3428773225704029</v>
      </c>
      <c r="AC575" s="10">
        <f t="shared" si="276"/>
        <v>7.241877322570403</v>
      </c>
      <c r="AD575" s="3">
        <f t="shared" si="277"/>
        <v>1050.3085311922266</v>
      </c>
      <c r="AI575" s="94">
        <f t="shared" si="278"/>
        <v>1.2154606629833262</v>
      </c>
    </row>
    <row r="576" spans="2:35">
      <c r="B576" s="39">
        <f t="shared" si="279"/>
        <v>548</v>
      </c>
      <c r="C576" s="42">
        <f t="shared" si="280"/>
        <v>10.316067146281936</v>
      </c>
      <c r="D576" s="10">
        <f t="shared" si="281"/>
        <v>5.3839328537179938</v>
      </c>
      <c r="E576" s="40">
        <f t="shared" si="282"/>
        <v>36.832134292564014</v>
      </c>
      <c r="F576" s="40">
        <f t="shared" si="283"/>
        <v>47.6</v>
      </c>
      <c r="G576" s="3">
        <f t="shared" si="284"/>
        <v>321.83932853717602</v>
      </c>
      <c r="H576" s="3">
        <f t="shared" si="285"/>
        <v>147.82900988183601</v>
      </c>
      <c r="I576">
        <f t="shared" si="270"/>
        <v>1.4782900988183603E-4</v>
      </c>
      <c r="J576" s="4">
        <f t="shared" si="286"/>
        <v>1095.5095781568752</v>
      </c>
      <c r="K576" s="40">
        <f t="shared" si="287"/>
        <v>7.4106535586793658</v>
      </c>
      <c r="L576" s="40">
        <f t="shared" si="271"/>
        <v>0</v>
      </c>
      <c r="M576" s="10">
        <f t="shared" si="288"/>
        <v>7.3428773225704029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15.602399299466068</v>
      </c>
      <c r="Q576" s="42">
        <f t="shared" si="290"/>
        <v>0.67986318767380438</v>
      </c>
      <c r="R576" s="4">
        <f t="shared" si="291"/>
        <v>229808.66137709684</v>
      </c>
      <c r="S576">
        <f t="shared" si="272"/>
        <v>2.2980866137709685E-4</v>
      </c>
      <c r="T576" s="41">
        <f t="shared" si="273"/>
        <v>5.9504187389154434E-4</v>
      </c>
      <c r="U576" s="42">
        <f t="shared" si="292"/>
        <v>0.40806204766085574</v>
      </c>
      <c r="V576" s="42">
        <f t="shared" si="293"/>
        <v>1.229632027990017</v>
      </c>
      <c r="W576" s="42">
        <f t="shared" si="294"/>
        <v>1.2152851891293228</v>
      </c>
      <c r="X576" s="42">
        <f t="shared" si="295"/>
        <v>1.4346838860694211E-2</v>
      </c>
      <c r="Y576" s="42">
        <f t="shared" si="269"/>
        <v>1.3761470225087044E-2</v>
      </c>
      <c r="Z576" s="10">
        <f t="shared" si="296"/>
        <v>23.12689380175501</v>
      </c>
      <c r="AA576">
        <f t="shared" si="274"/>
        <v>7341816.682419627</v>
      </c>
      <c r="AB576" s="10">
        <f t="shared" si="275"/>
        <v>7.3418166824196271</v>
      </c>
      <c r="AC576" s="10">
        <f t="shared" si="276"/>
        <v>7.2408166824196272</v>
      </c>
      <c r="AD576" s="3">
        <f t="shared" si="277"/>
        <v>1050.1547037591918</v>
      </c>
      <c r="AI576" s="94">
        <f t="shared" si="278"/>
        <v>1.2152851891293228</v>
      </c>
    </row>
    <row r="577" spans="2:35">
      <c r="B577" s="39">
        <f t="shared" si="279"/>
        <v>549</v>
      </c>
      <c r="C577" s="42">
        <f t="shared" si="280"/>
        <v>10.334892086329896</v>
      </c>
      <c r="D577" s="10">
        <f t="shared" si="281"/>
        <v>5.3651079136700339</v>
      </c>
      <c r="E577" s="40">
        <f t="shared" si="282"/>
        <v>36.869784172659934</v>
      </c>
      <c r="F577" s="40">
        <f t="shared" si="283"/>
        <v>47.6</v>
      </c>
      <c r="G577" s="3">
        <f t="shared" si="284"/>
        <v>321.65107913669641</v>
      </c>
      <c r="H577" s="3">
        <f t="shared" si="285"/>
        <v>147.82900988183601</v>
      </c>
      <c r="I577">
        <f t="shared" si="270"/>
        <v>1.4782900988183603E-4</v>
      </c>
      <c r="J577" s="4">
        <f t="shared" si="286"/>
        <v>1097.6889546964501</v>
      </c>
      <c r="K577" s="40">
        <f t="shared" si="287"/>
        <v>7.4253961084760327</v>
      </c>
      <c r="L577" s="40">
        <f t="shared" si="271"/>
        <v>0</v>
      </c>
      <c r="M577" s="10">
        <f t="shared" si="288"/>
        <v>7.3418166824196271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15.601680338646899</v>
      </c>
      <c r="Q577" s="42">
        <f t="shared" si="290"/>
        <v>0.68106978463255174</v>
      </c>
      <c r="R577" s="4">
        <f t="shared" si="291"/>
        <v>228973.24349285755</v>
      </c>
      <c r="S577">
        <f t="shared" si="272"/>
        <v>2.2897324349285754E-4</v>
      </c>
      <c r="T577" s="41">
        <f t="shared" si="273"/>
        <v>5.9587729177578363E-4</v>
      </c>
      <c r="U577" s="42">
        <f t="shared" si="292"/>
        <v>0.40657862954052748</v>
      </c>
      <c r="V577" s="42">
        <f t="shared" si="293"/>
        <v>1.2294230559542283</v>
      </c>
      <c r="W577" s="42">
        <f t="shared" si="294"/>
        <v>1.2151071993334703</v>
      </c>
      <c r="X577" s="42">
        <f t="shared" si="295"/>
        <v>1.4315856620757961E-2</v>
      </c>
      <c r="Y577" s="42">
        <f t="shared" si="269"/>
        <v>1.3778743694147513E-2</v>
      </c>
      <c r="Z577" s="10">
        <f t="shared" si="296"/>
        <v>23.123458276258951</v>
      </c>
      <c r="AA577">
        <f t="shared" si="274"/>
        <v>7340741.0511421207</v>
      </c>
      <c r="AB577" s="10">
        <f t="shared" si="275"/>
        <v>7.3407410511421212</v>
      </c>
      <c r="AC577" s="10">
        <f t="shared" si="276"/>
        <v>7.2397410511421212</v>
      </c>
      <c r="AD577" s="3">
        <f t="shared" si="277"/>
        <v>1049.9987021235854</v>
      </c>
      <c r="AI577" s="94">
        <f t="shared" si="278"/>
        <v>1.2151071993334703</v>
      </c>
    </row>
    <row r="578" spans="2:35">
      <c r="B578" s="39">
        <f t="shared" si="279"/>
        <v>550</v>
      </c>
      <c r="C578" s="42">
        <f t="shared" si="280"/>
        <v>10.353717026377856</v>
      </c>
      <c r="D578" s="10">
        <f t="shared" si="281"/>
        <v>5.3462829736220741</v>
      </c>
      <c r="E578" s="40">
        <f t="shared" si="282"/>
        <v>36.907434052755853</v>
      </c>
      <c r="F578" s="40">
        <f t="shared" si="283"/>
        <v>47.6</v>
      </c>
      <c r="G578" s="3">
        <f t="shared" si="284"/>
        <v>321.4628297362168</v>
      </c>
      <c r="H578" s="3">
        <f t="shared" si="285"/>
        <v>147.82900988183601</v>
      </c>
      <c r="I578">
        <f t="shared" si="270"/>
        <v>1.4782900988183603E-4</v>
      </c>
      <c r="J578" s="4">
        <f t="shared" si="286"/>
        <v>1099.8705578609788</v>
      </c>
      <c r="K578" s="40">
        <f t="shared" si="287"/>
        <v>7.4401537204378023</v>
      </c>
      <c r="L578" s="40">
        <f t="shared" si="271"/>
        <v>0</v>
      </c>
      <c r="M578" s="10">
        <f t="shared" si="288"/>
        <v>7.3407410511421212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15.600951143766739</v>
      </c>
      <c r="Q578" s="42">
        <f t="shared" si="290"/>
        <v>0.68227643798813775</v>
      </c>
      <c r="R578" s="4">
        <f t="shared" si="291"/>
        <v>228137.93036411385</v>
      </c>
      <c r="S578">
        <f t="shared" si="272"/>
        <v>2.2813793036411385E-4</v>
      </c>
      <c r="T578" s="41">
        <f t="shared" si="273"/>
        <v>5.9671260490452729E-4</v>
      </c>
      <c r="U578" s="42">
        <f t="shared" si="292"/>
        <v>0.4050953974303424</v>
      </c>
      <c r="V578" s="42">
        <f t="shared" si="293"/>
        <v>1.2292114411472861</v>
      </c>
      <c r="W578" s="42">
        <f t="shared" si="294"/>
        <v>1.2149266938233254</v>
      </c>
      <c r="X578" s="42">
        <f t="shared" si="295"/>
        <v>1.4284747323960678E-2</v>
      </c>
      <c r="Y578" s="42">
        <f t="shared" si="269"/>
        <v>1.3795980432439668E-2</v>
      </c>
      <c r="Z578" s="10">
        <f t="shared" si="296"/>
        <v>23.119974874080288</v>
      </c>
      <c r="AA578">
        <f t="shared" si="274"/>
        <v>7339650.430117825</v>
      </c>
      <c r="AB578" s="10">
        <f t="shared" si="275"/>
        <v>7.3396504301178247</v>
      </c>
      <c r="AC578" s="10">
        <f t="shared" si="276"/>
        <v>7.2386504301178247</v>
      </c>
      <c r="AD578" s="3">
        <f t="shared" si="277"/>
        <v>1049.8405264855439</v>
      </c>
      <c r="AI578" s="94">
        <f t="shared" si="278"/>
        <v>1.2149266938233254</v>
      </c>
    </row>
    <row r="579" spans="2:35">
      <c r="B579" s="39">
        <f t="shared" si="279"/>
        <v>551</v>
      </c>
      <c r="C579" s="42">
        <f t="shared" si="280"/>
        <v>10.372541966425816</v>
      </c>
      <c r="D579" s="10">
        <f t="shared" si="281"/>
        <v>5.3274580335741142</v>
      </c>
      <c r="E579" s="40">
        <f t="shared" si="282"/>
        <v>36.945083932851773</v>
      </c>
      <c r="F579" s="40">
        <f t="shared" si="283"/>
        <v>47.6</v>
      </c>
      <c r="G579" s="3">
        <f t="shared" si="284"/>
        <v>321.2745803357372</v>
      </c>
      <c r="H579" s="3">
        <f t="shared" si="285"/>
        <v>147.82900988183601</v>
      </c>
      <c r="I579">
        <f t="shared" si="270"/>
        <v>1.4782900988183603E-4</v>
      </c>
      <c r="J579" s="4">
        <f t="shared" si="286"/>
        <v>1102.0543876504614</v>
      </c>
      <c r="K579" s="40">
        <f t="shared" si="287"/>
        <v>7.4549263945646747</v>
      </c>
      <c r="L579" s="40">
        <f t="shared" si="271"/>
        <v>0</v>
      </c>
      <c r="M579" s="10">
        <f t="shared" si="288"/>
        <v>7.3396504301178247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15.600211712701183</v>
      </c>
      <c r="Q579" s="42">
        <f t="shared" si="290"/>
        <v>0.6834831485376256</v>
      </c>
      <c r="R579" s="4">
        <f t="shared" si="291"/>
        <v>227302.72324834813</v>
      </c>
      <c r="S579">
        <f t="shared" si="272"/>
        <v>2.2730272324834815E-4</v>
      </c>
      <c r="T579" s="41">
        <f t="shared" si="273"/>
        <v>5.9754781202029305E-4</v>
      </c>
      <c r="U579" s="42">
        <f t="shared" si="292"/>
        <v>0.40361235356316189</v>
      </c>
      <c r="V579" s="42">
        <f t="shared" si="293"/>
        <v>1.2289971839642486</v>
      </c>
      <c r="W579" s="42">
        <f t="shared" si="294"/>
        <v>1.2147436728304608</v>
      </c>
      <c r="X579" s="42">
        <f t="shared" si="295"/>
        <v>1.4253511133787811E-2</v>
      </c>
      <c r="Y579" s="42">
        <f t="shared" si="269"/>
        <v>1.3813180294692053E-2</v>
      </c>
      <c r="Z579" s="10">
        <f t="shared" si="296"/>
        <v>23.116443599701359</v>
      </c>
      <c r="AA579">
        <f t="shared" si="274"/>
        <v>7338544.8207501192</v>
      </c>
      <c r="AB579" s="10">
        <f t="shared" si="275"/>
        <v>7.3385448207501192</v>
      </c>
      <c r="AC579" s="10">
        <f t="shared" si="276"/>
        <v>7.2375448207501192</v>
      </c>
      <c r="AD579" s="3">
        <f t="shared" si="277"/>
        <v>1049.6801770486031</v>
      </c>
      <c r="AI579" s="94">
        <f t="shared" si="278"/>
        <v>1.2147436728304608</v>
      </c>
    </row>
    <row r="580" spans="2:35">
      <c r="B580" s="39">
        <f t="shared" si="279"/>
        <v>552</v>
      </c>
      <c r="C580" s="42">
        <f t="shared" si="280"/>
        <v>10.391366906473776</v>
      </c>
      <c r="D580" s="10">
        <f t="shared" si="281"/>
        <v>5.3086330935261543</v>
      </c>
      <c r="E580" s="40">
        <f t="shared" si="282"/>
        <v>36.982733812947693</v>
      </c>
      <c r="F580" s="40">
        <f t="shared" si="283"/>
        <v>47.6</v>
      </c>
      <c r="G580" s="3">
        <f t="shared" si="284"/>
        <v>321.08633093525759</v>
      </c>
      <c r="H580" s="3">
        <f t="shared" si="285"/>
        <v>147.82900988183601</v>
      </c>
      <c r="I580">
        <f t="shared" si="270"/>
        <v>1.4782900988183603E-4</v>
      </c>
      <c r="J580" s="4">
        <f t="shared" si="286"/>
        <v>1104.2404440648977</v>
      </c>
      <c r="K580" s="40">
        <f t="shared" si="287"/>
        <v>7.4697141308566488</v>
      </c>
      <c r="L580" s="40">
        <f t="shared" si="271"/>
        <v>0</v>
      </c>
      <c r="M580" s="10">
        <f t="shared" si="288"/>
        <v>7.3385448207501192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15.599462043298185</v>
      </c>
      <c r="Q580" s="42">
        <f t="shared" si="290"/>
        <v>0.68468991707847071</v>
      </c>
      <c r="R580" s="4">
        <f t="shared" si="291"/>
        <v>226467.62340304293</v>
      </c>
      <c r="S580">
        <f t="shared" si="272"/>
        <v>2.2646762340304294E-4</v>
      </c>
      <c r="T580" s="41">
        <f t="shared" si="273"/>
        <v>5.9838291186559817E-4</v>
      </c>
      <c r="U580" s="42">
        <f t="shared" si="292"/>
        <v>0.40212950017184723</v>
      </c>
      <c r="V580" s="42">
        <f t="shared" si="293"/>
        <v>1.2287802848060592</v>
      </c>
      <c r="W580" s="42">
        <f t="shared" si="294"/>
        <v>1.214558136590383</v>
      </c>
      <c r="X580" s="42">
        <f t="shared" si="295"/>
        <v>1.4222148215676134E-2</v>
      </c>
      <c r="Y580" s="42">
        <f t="shared" si="269"/>
        <v>1.3830343135741968E-2</v>
      </c>
      <c r="Z580" s="10">
        <f t="shared" si="296"/>
        <v>23.112864457680871</v>
      </c>
      <c r="AA580">
        <f t="shared" si="274"/>
        <v>7337424.2244662931</v>
      </c>
      <c r="AB580" s="10">
        <f t="shared" si="275"/>
        <v>7.3374242244662931</v>
      </c>
      <c r="AC580" s="10">
        <f t="shared" si="276"/>
        <v>7.2364242244662931</v>
      </c>
      <c r="AD580" s="3">
        <f t="shared" si="277"/>
        <v>1049.517654019767</v>
      </c>
      <c r="AI580" s="94">
        <f t="shared" si="278"/>
        <v>1.214558136590383</v>
      </c>
    </row>
    <row r="581" spans="2:35">
      <c r="B581" s="39">
        <f t="shared" si="279"/>
        <v>553</v>
      </c>
      <c r="C581" s="42">
        <f t="shared" si="280"/>
        <v>10.410191846521736</v>
      </c>
      <c r="D581" s="10">
        <f t="shared" si="281"/>
        <v>5.2898081534781944</v>
      </c>
      <c r="E581" s="40">
        <f t="shared" si="282"/>
        <v>37.020383693043613</v>
      </c>
      <c r="F581" s="40">
        <f t="shared" si="283"/>
        <v>47.6</v>
      </c>
      <c r="G581" s="3">
        <f t="shared" si="284"/>
        <v>320.89808153477799</v>
      </c>
      <c r="H581" s="3">
        <f t="shared" si="285"/>
        <v>147.82900988183601</v>
      </c>
      <c r="I581">
        <f t="shared" si="270"/>
        <v>1.4782900988183603E-4</v>
      </c>
      <c r="J581" s="4">
        <f t="shared" si="286"/>
        <v>1106.4287271042879</v>
      </c>
      <c r="K581" s="40">
        <f t="shared" si="287"/>
        <v>7.4845169293137266</v>
      </c>
      <c r="L581" s="40">
        <f t="shared" si="271"/>
        <v>0</v>
      </c>
      <c r="M581" s="10">
        <f t="shared" si="288"/>
        <v>7.3374242244662931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15.59870213337833</v>
      </c>
      <c r="Q581" s="42">
        <f t="shared" si="290"/>
        <v>0.68589674440852644</v>
      </c>
      <c r="R581" s="4">
        <f t="shared" si="291"/>
        <v>225632.63208568058</v>
      </c>
      <c r="S581">
        <f t="shared" si="272"/>
        <v>2.2563263208568059E-4</v>
      </c>
      <c r="T581" s="41">
        <f t="shared" si="273"/>
        <v>5.9921790318296058E-4</v>
      </c>
      <c r="U581" s="42">
        <f t="shared" si="292"/>
        <v>0.40064683948925961</v>
      </c>
      <c r="V581" s="42">
        <f t="shared" si="293"/>
        <v>1.228560744078574</v>
      </c>
      <c r="W581" s="42">
        <f t="shared" si="294"/>
        <v>1.2143700853426098</v>
      </c>
      <c r="X581" s="42">
        <f t="shared" si="295"/>
        <v>1.4190658735964146E-2</v>
      </c>
      <c r="Y581" s="42">
        <f t="shared" si="269"/>
        <v>1.3847468810536024E-2</v>
      </c>
      <c r="Z581" s="10">
        <f t="shared" si="296"/>
        <v>23.109237452653254</v>
      </c>
      <c r="AA581">
        <f t="shared" si="274"/>
        <v>7336288.6427173419</v>
      </c>
      <c r="AB581" s="10">
        <f t="shared" si="275"/>
        <v>7.3362886427173422</v>
      </c>
      <c r="AC581" s="10">
        <f t="shared" si="276"/>
        <v>7.2352886427173422</v>
      </c>
      <c r="AD581" s="3">
        <f t="shared" si="277"/>
        <v>1049.3529576094768</v>
      </c>
      <c r="AI581" s="94">
        <f t="shared" si="278"/>
        <v>1.2143700853426098</v>
      </c>
    </row>
    <row r="582" spans="2:35">
      <c r="B582" s="39">
        <f t="shared" si="279"/>
        <v>554</v>
      </c>
      <c r="C582" s="42">
        <f t="shared" si="280"/>
        <v>10.429016786569695</v>
      </c>
      <c r="D582" s="10">
        <f t="shared" si="281"/>
        <v>5.2709832134302346</v>
      </c>
      <c r="E582" s="40">
        <f t="shared" si="282"/>
        <v>37.058033573139532</v>
      </c>
      <c r="F582" s="40">
        <f t="shared" si="283"/>
        <v>47.6</v>
      </c>
      <c r="G582" s="3">
        <f t="shared" si="284"/>
        <v>320.70983213429838</v>
      </c>
      <c r="H582" s="3">
        <f t="shared" si="285"/>
        <v>147.82900988183601</v>
      </c>
      <c r="I582">
        <f t="shared" si="270"/>
        <v>1.4782900988183603E-4</v>
      </c>
      <c r="J582" s="4">
        <f t="shared" si="286"/>
        <v>1108.6192367686317</v>
      </c>
      <c r="K582" s="40">
        <f t="shared" si="287"/>
        <v>7.4993347899359062</v>
      </c>
      <c r="L582" s="40">
        <f t="shared" si="271"/>
        <v>0</v>
      </c>
      <c r="M582" s="10">
        <f t="shared" si="288"/>
        <v>7.3362886427173422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15.597931980734659</v>
      </c>
      <c r="Q582" s="42">
        <f t="shared" si="290"/>
        <v>0.68710363132604924</v>
      </c>
      <c r="R582" s="4">
        <f t="shared" si="291"/>
        <v>224797.75055374356</v>
      </c>
      <c r="S582">
        <f t="shared" si="272"/>
        <v>2.2479775055374356E-4</v>
      </c>
      <c r="T582" s="41">
        <f t="shared" si="273"/>
        <v>6.0005278471489767E-4</v>
      </c>
      <c r="U582" s="42">
        <f t="shared" si="292"/>
        <v>0.3991643737482603</v>
      </c>
      <c r="V582" s="42">
        <f t="shared" si="293"/>
        <v>1.2283385621928429</v>
      </c>
      <c r="W582" s="42">
        <f t="shared" si="294"/>
        <v>1.2141795193306391</v>
      </c>
      <c r="X582" s="42">
        <f t="shared" si="295"/>
        <v>1.4159042862203819E-2</v>
      </c>
      <c r="Y582" s="42">
        <f t="shared" si="269"/>
        <v>1.3864557174131062E-2</v>
      </c>
      <c r="Z582" s="10">
        <f t="shared" si="296"/>
        <v>23.105562589328724</v>
      </c>
      <c r="AA582">
        <f t="shared" si="274"/>
        <v>7335138.0769779934</v>
      </c>
      <c r="AB582" s="10">
        <f t="shared" si="275"/>
        <v>7.3351380769779935</v>
      </c>
      <c r="AC582" s="10">
        <f t="shared" si="276"/>
        <v>7.2341380769779935</v>
      </c>
      <c r="AD582" s="3">
        <f t="shared" si="277"/>
        <v>1049.1860880316162</v>
      </c>
      <c r="AI582" s="94">
        <f t="shared" si="278"/>
        <v>1.2141795193306391</v>
      </c>
    </row>
    <row r="583" spans="2:35">
      <c r="B583" s="39">
        <f t="shared" si="279"/>
        <v>555</v>
      </c>
      <c r="C583" s="42">
        <f t="shared" si="280"/>
        <v>10.447841726617655</v>
      </c>
      <c r="D583" s="10">
        <f t="shared" si="281"/>
        <v>5.2521582733822747</v>
      </c>
      <c r="E583" s="40">
        <f t="shared" si="282"/>
        <v>37.095683453235452</v>
      </c>
      <c r="F583" s="40">
        <f t="shared" si="283"/>
        <v>47.6</v>
      </c>
      <c r="G583" s="3">
        <f t="shared" si="284"/>
        <v>320.52158273381878</v>
      </c>
      <c r="H583" s="3">
        <f t="shared" si="285"/>
        <v>147.82900988183601</v>
      </c>
      <c r="I583">
        <f t="shared" si="270"/>
        <v>1.4782900988183603E-4</v>
      </c>
      <c r="J583" s="4">
        <f t="shared" si="286"/>
        <v>1110.8119730579297</v>
      </c>
      <c r="K583" s="40">
        <f t="shared" si="287"/>
        <v>7.5141677127231903</v>
      </c>
      <c r="L583" s="40">
        <f t="shared" si="271"/>
        <v>0</v>
      </c>
      <c r="M583" s="10">
        <f t="shared" si="288"/>
        <v>7.3351380769779935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15.597151583132671</v>
      </c>
      <c r="Q583" s="42">
        <f t="shared" si="290"/>
        <v>0.68831057862970424</v>
      </c>
      <c r="R583" s="4">
        <f t="shared" si="291"/>
        <v>223962.98006471427</v>
      </c>
      <c r="S583">
        <f t="shared" si="272"/>
        <v>2.2396298006471427E-4</v>
      </c>
      <c r="T583" s="41">
        <f t="shared" si="273"/>
        <v>6.0088755520392692E-4</v>
      </c>
      <c r="U583" s="42">
        <f t="shared" si="292"/>
        <v>0.39768210518171054</v>
      </c>
      <c r="V583" s="42">
        <f t="shared" si="293"/>
        <v>1.2281137395650994</v>
      </c>
      <c r="W583" s="42">
        <f t="shared" si="294"/>
        <v>1.213986438801949</v>
      </c>
      <c r="X583" s="42">
        <f t="shared" si="295"/>
        <v>1.4127300763150386E-2</v>
      </c>
      <c r="Y583" s="42">
        <f t="shared" si="269"/>
        <v>1.3881608081695069E-2</v>
      </c>
      <c r="Z583" s="10">
        <f t="shared" si="296"/>
        <v>23.101839872493251</v>
      </c>
      <c r="AA583">
        <f t="shared" si="274"/>
        <v>7333972.5287466878</v>
      </c>
      <c r="AB583" s="10">
        <f t="shared" si="275"/>
        <v>7.3339725287466875</v>
      </c>
      <c r="AC583" s="10">
        <f t="shared" si="276"/>
        <v>7.2329725287466875</v>
      </c>
      <c r="AD583" s="3">
        <f t="shared" si="277"/>
        <v>1049.0170455035079</v>
      </c>
      <c r="AI583" s="94">
        <f t="shared" si="278"/>
        <v>1.213986438801949</v>
      </c>
    </row>
    <row r="584" spans="2:35">
      <c r="B584" s="39">
        <f t="shared" si="279"/>
        <v>556</v>
      </c>
      <c r="C584" s="42">
        <f t="shared" si="280"/>
        <v>10.466666666665615</v>
      </c>
      <c r="D584" s="10">
        <f t="shared" si="281"/>
        <v>5.2333333333343148</v>
      </c>
      <c r="E584" s="40">
        <f t="shared" si="282"/>
        <v>37.133333333331372</v>
      </c>
      <c r="F584" s="40">
        <f t="shared" si="283"/>
        <v>47.6</v>
      </c>
      <c r="G584" s="3">
        <f t="shared" si="284"/>
        <v>320.33333333333917</v>
      </c>
      <c r="H584" s="3">
        <f t="shared" si="285"/>
        <v>147.82900988183601</v>
      </c>
      <c r="I584">
        <f t="shared" si="270"/>
        <v>1.4782900988183603E-4</v>
      </c>
      <c r="J584" s="4">
        <f t="shared" si="286"/>
        <v>1113.0069359721811</v>
      </c>
      <c r="K584" s="40">
        <f t="shared" si="287"/>
        <v>7.5290156976755753</v>
      </c>
      <c r="L584" s="40">
        <f t="shared" si="271"/>
        <v>0</v>
      </c>
      <c r="M584" s="10">
        <f t="shared" si="288"/>
        <v>7.3339725287466875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15.596360938310259</v>
      </c>
      <c r="Q584" s="42">
        <f t="shared" si="290"/>
        <v>0.68951758711857025</v>
      </c>
      <c r="R584" s="4">
        <f t="shared" si="291"/>
        <v>223128.32187607526</v>
      </c>
      <c r="S584">
        <f t="shared" si="272"/>
        <v>2.2312832187607525E-4</v>
      </c>
      <c r="T584" s="41">
        <f t="shared" si="273"/>
        <v>6.0172221339256594E-4</v>
      </c>
      <c r="U584" s="42">
        <f t="shared" si="292"/>
        <v>0.39620003602247178</v>
      </c>
      <c r="V584" s="42">
        <f t="shared" si="293"/>
        <v>1.2278862766169698</v>
      </c>
      <c r="W584" s="42">
        <f t="shared" si="294"/>
        <v>1.2137908440079987</v>
      </c>
      <c r="X584" s="42">
        <f t="shared" si="295"/>
        <v>1.4095432608971059E-2</v>
      </c>
      <c r="Y584" s="42">
        <f t="shared" si="269"/>
        <v>1.3898621388508337E-2</v>
      </c>
      <c r="Z584" s="10">
        <f t="shared" si="296"/>
        <v>23.098069307008981</v>
      </c>
      <c r="AA584">
        <f t="shared" si="274"/>
        <v>7332791.9995457204</v>
      </c>
      <c r="AB584" s="10">
        <f t="shared" si="275"/>
        <v>7.3327919995457203</v>
      </c>
      <c r="AC584" s="10">
        <f t="shared" si="276"/>
        <v>7.2317919995457203</v>
      </c>
      <c r="AD584" s="3">
        <f t="shared" si="277"/>
        <v>1048.8458302459348</v>
      </c>
      <c r="AI584" s="94">
        <f t="shared" si="278"/>
        <v>1.2137908440079987</v>
      </c>
    </row>
    <row r="585" spans="2:35">
      <c r="B585" s="39">
        <f t="shared" si="279"/>
        <v>557</v>
      </c>
      <c r="C585" s="42">
        <f t="shared" si="280"/>
        <v>10.485491606713575</v>
      </c>
      <c r="D585" s="10">
        <f t="shared" si="281"/>
        <v>5.214508393286355</v>
      </c>
      <c r="E585" s="40">
        <f t="shared" si="282"/>
        <v>37.170983213427292</v>
      </c>
      <c r="F585" s="40">
        <f t="shared" si="283"/>
        <v>47.6</v>
      </c>
      <c r="G585" s="3">
        <f t="shared" si="284"/>
        <v>320.14508393285956</v>
      </c>
      <c r="H585" s="3">
        <f t="shared" si="285"/>
        <v>147.82900988183601</v>
      </c>
      <c r="I585">
        <f t="shared" si="270"/>
        <v>1.4782900988183603E-4</v>
      </c>
      <c r="J585" s="4">
        <f t="shared" si="286"/>
        <v>1115.2041255113868</v>
      </c>
      <c r="K585" s="40">
        <f t="shared" si="287"/>
        <v>7.5438787447930657</v>
      </c>
      <c r="L585" s="40">
        <f t="shared" si="271"/>
        <v>0</v>
      </c>
      <c r="M585" s="10">
        <f t="shared" si="288"/>
        <v>7.3327919995457203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15.595560043977784</v>
      </c>
      <c r="Q585" s="42">
        <f t="shared" si="290"/>
        <v>0.69072465759214574</v>
      </c>
      <c r="R585" s="4">
        <f t="shared" si="291"/>
        <v>222293.77724530883</v>
      </c>
      <c r="S585">
        <f t="shared" si="272"/>
        <v>2.2229377724530884E-4</v>
      </c>
      <c r="T585" s="41">
        <f t="shared" si="273"/>
        <v>6.0255675802333233E-4</v>
      </c>
      <c r="U585" s="42">
        <f t="shared" si="292"/>
        <v>0.39471816850340508</v>
      </c>
      <c r="V585" s="42">
        <f t="shared" si="293"/>
        <v>1.2276561737752005</v>
      </c>
      <c r="W585" s="42">
        <f t="shared" si="294"/>
        <v>1.2135927352042497</v>
      </c>
      <c r="X585" s="42">
        <f t="shared" si="295"/>
        <v>1.4063438570950826E-2</v>
      </c>
      <c r="Y585" s="42">
        <f t="shared" si="269"/>
        <v>1.3915596949964274E-2</v>
      </c>
      <c r="Z585" s="10">
        <f t="shared" si="296"/>
        <v>23.094250897814064</v>
      </c>
      <c r="AA585">
        <f t="shared" si="274"/>
        <v>7331596.4909211779</v>
      </c>
      <c r="AB585" s="10">
        <f t="shared" si="275"/>
        <v>7.3315964909211777</v>
      </c>
      <c r="AC585" s="10">
        <f t="shared" si="276"/>
        <v>7.2305964909211777</v>
      </c>
      <c r="AD585" s="3">
        <f t="shared" si="277"/>
        <v>1048.6724424831295</v>
      </c>
      <c r="AI585" s="94">
        <f t="shared" si="278"/>
        <v>1.2135927352042497</v>
      </c>
    </row>
    <row r="586" spans="2:35">
      <c r="B586" s="39">
        <f t="shared" si="279"/>
        <v>558</v>
      </c>
      <c r="C586" s="42">
        <f t="shared" si="280"/>
        <v>10.504316546761535</v>
      </c>
      <c r="D586" s="10">
        <f t="shared" si="281"/>
        <v>5.1956834532383951</v>
      </c>
      <c r="E586" s="40">
        <f t="shared" si="282"/>
        <v>37.208633093523211</v>
      </c>
      <c r="F586" s="40">
        <f t="shared" si="283"/>
        <v>47.6</v>
      </c>
      <c r="G586" s="3">
        <f t="shared" si="284"/>
        <v>319.95683453237996</v>
      </c>
      <c r="H586" s="3">
        <f t="shared" si="285"/>
        <v>147.82900988183601</v>
      </c>
      <c r="I586">
        <f t="shared" si="270"/>
        <v>1.4782900988183603E-4</v>
      </c>
      <c r="J586" s="4">
        <f t="shared" si="286"/>
        <v>1117.403541675546</v>
      </c>
      <c r="K586" s="40">
        <f t="shared" si="287"/>
        <v>7.5587568540756571</v>
      </c>
      <c r="L586" s="40">
        <f t="shared" si="271"/>
        <v>0</v>
      </c>
      <c r="M586" s="10">
        <f t="shared" si="288"/>
        <v>7.3315964909211777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15.594748897817988</v>
      </c>
      <c r="Q586" s="42">
        <f t="shared" si="290"/>
        <v>0.69193179085035383</v>
      </c>
      <c r="R586" s="4">
        <f t="shared" si="291"/>
        <v>221459.34742989746</v>
      </c>
      <c r="S586">
        <f t="shared" si="272"/>
        <v>2.2145934742989746E-4</v>
      </c>
      <c r="T586" s="41">
        <f t="shared" si="273"/>
        <v>6.0339118783874369E-4</v>
      </c>
      <c r="U586" s="42">
        <f t="shared" si="292"/>
        <v>0.39323650485737172</v>
      </c>
      <c r="V586" s="42">
        <f t="shared" si="293"/>
        <v>1.2274234314716741</v>
      </c>
      <c r="W586" s="42">
        <f t="shared" si="294"/>
        <v>1.2133921126501566</v>
      </c>
      <c r="X586" s="42">
        <f t="shared" si="295"/>
        <v>1.4031318821517536E-2</v>
      </c>
      <c r="Y586" s="42">
        <f t="shared" si="269"/>
        <v>1.393253462157025E-2</v>
      </c>
      <c r="Z586" s="10">
        <f t="shared" si="296"/>
        <v>23.09038464992253</v>
      </c>
      <c r="AA586">
        <f t="shared" si="274"/>
        <v>7330386.0044429097</v>
      </c>
      <c r="AB586" s="10">
        <f t="shared" si="275"/>
        <v>7.3303860044429099</v>
      </c>
      <c r="AC586" s="10">
        <f t="shared" si="276"/>
        <v>7.2293860044429099</v>
      </c>
      <c r="AD586" s="3">
        <f t="shared" si="277"/>
        <v>1048.4968824427715</v>
      </c>
      <c r="AI586" s="94">
        <f t="shared" si="278"/>
        <v>1.2133921126501566</v>
      </c>
    </row>
    <row r="587" spans="2:35">
      <c r="B587" s="39">
        <f t="shared" si="279"/>
        <v>559</v>
      </c>
      <c r="C587" s="42">
        <f t="shared" si="280"/>
        <v>10.523141486809495</v>
      </c>
      <c r="D587" s="10">
        <f t="shared" si="281"/>
        <v>5.1768585131904352</v>
      </c>
      <c r="E587" s="40">
        <f t="shared" si="282"/>
        <v>37.246282973619131</v>
      </c>
      <c r="F587" s="40">
        <f t="shared" si="283"/>
        <v>47.6</v>
      </c>
      <c r="G587" s="3">
        <f t="shared" si="284"/>
        <v>319.76858513190035</v>
      </c>
      <c r="H587" s="3">
        <f t="shared" si="285"/>
        <v>147.82900988183601</v>
      </c>
      <c r="I587">
        <f t="shared" si="270"/>
        <v>1.4782900988183603E-4</v>
      </c>
      <c r="J587" s="4">
        <f t="shared" si="286"/>
        <v>1119.605184464659</v>
      </c>
      <c r="K587" s="40">
        <f t="shared" si="287"/>
        <v>7.5736500255233512</v>
      </c>
      <c r="L587" s="40">
        <f t="shared" si="271"/>
        <v>0</v>
      </c>
      <c r="M587" s="10">
        <f t="shared" si="288"/>
        <v>7.3303860044429099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15.593927497485948</v>
      </c>
      <c r="Q587" s="42">
        <f t="shared" si="290"/>
        <v>0.69313898769354776</v>
      </c>
      <c r="R587" s="4">
        <f t="shared" si="291"/>
        <v>220625.03368732368</v>
      </c>
      <c r="S587">
        <f t="shared" si="272"/>
        <v>2.2062503368732369E-4</v>
      </c>
      <c r="T587" s="41">
        <f t="shared" si="273"/>
        <v>6.0422550158131751E-4</v>
      </c>
      <c r="U587" s="42">
        <f t="shared" si="292"/>
        <v>0.39175504731723315</v>
      </c>
      <c r="V587" s="42">
        <f t="shared" si="293"/>
        <v>1.2271880501435191</v>
      </c>
      <c r="W587" s="42">
        <f t="shared" si="294"/>
        <v>1.2131889766091615</v>
      </c>
      <c r="X587" s="42">
        <f t="shared" si="295"/>
        <v>1.3999073534357587E-2</v>
      </c>
      <c r="Y587" s="42">
        <f t="shared" si="269"/>
        <v>1.3949434258948566E-2</v>
      </c>
      <c r="Z587" s="10">
        <f t="shared" si="296"/>
        <v>23.086470568424414</v>
      </c>
      <c r="AA587">
        <f t="shared" si="274"/>
        <v>7329160.541704556</v>
      </c>
      <c r="AB587" s="10">
        <f t="shared" si="275"/>
        <v>7.3291605417045558</v>
      </c>
      <c r="AC587" s="10">
        <f t="shared" si="276"/>
        <v>7.2281605417045558</v>
      </c>
      <c r="AD587" s="3">
        <f t="shared" si="277"/>
        <v>1048.3191503559908</v>
      </c>
      <c r="AI587" s="94">
        <f t="shared" si="278"/>
        <v>1.2131889766091615</v>
      </c>
    </row>
    <row r="588" spans="2:35">
      <c r="B588" s="39">
        <f t="shared" si="279"/>
        <v>560</v>
      </c>
      <c r="C588" s="42">
        <f t="shared" si="280"/>
        <v>10.541966426857455</v>
      </c>
      <c r="D588" s="10">
        <f t="shared" si="281"/>
        <v>5.1580335731424753</v>
      </c>
      <c r="E588" s="40">
        <f t="shared" si="282"/>
        <v>37.283932853715051</v>
      </c>
      <c r="F588" s="40">
        <f t="shared" si="283"/>
        <v>47.6</v>
      </c>
      <c r="G588" s="3">
        <f t="shared" si="284"/>
        <v>319.58033573142075</v>
      </c>
      <c r="H588" s="3">
        <f t="shared" si="285"/>
        <v>147.82900988183601</v>
      </c>
      <c r="I588">
        <f t="shared" si="270"/>
        <v>1.4782900988183603E-4</v>
      </c>
      <c r="J588" s="4">
        <f t="shared" si="286"/>
        <v>1121.8090538787255</v>
      </c>
      <c r="K588" s="40">
        <f t="shared" si="287"/>
        <v>7.5885582591361453</v>
      </c>
      <c r="L588" s="40">
        <f t="shared" si="271"/>
        <v>0</v>
      </c>
      <c r="M588" s="10">
        <f t="shared" si="288"/>
        <v>7.3291605417045558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15.593095840609058</v>
      </c>
      <c r="Q588" s="42">
        <f t="shared" si="290"/>
        <v>0.6943462489225164</v>
      </c>
      <c r="R588" s="4">
        <f t="shared" si="291"/>
        <v>219790.83727506988</v>
      </c>
      <c r="S588">
        <f t="shared" si="272"/>
        <v>2.1979083727506987E-4</v>
      </c>
      <c r="T588" s="41">
        <f t="shared" si="273"/>
        <v>6.0505969799357128E-4</v>
      </c>
      <c r="U588" s="42">
        <f t="shared" si="292"/>
        <v>0.39027379811585061</v>
      </c>
      <c r="V588" s="42">
        <f t="shared" si="293"/>
        <v>1.2269500302332832</v>
      </c>
      <c r="W588" s="42">
        <f t="shared" si="294"/>
        <v>1.2129833273486985</v>
      </c>
      <c r="X588" s="42">
        <f t="shared" si="295"/>
        <v>1.3966702884584681E-2</v>
      </c>
      <c r="Y588" s="42">
        <f t="shared" si="269"/>
        <v>1.3966295717837649E-2</v>
      </c>
      <c r="Z588" s="10">
        <f t="shared" si="296"/>
        <v>23.082508658486191</v>
      </c>
      <c r="AA588">
        <f t="shared" si="274"/>
        <v>7327920.1043236936</v>
      </c>
      <c r="AB588" s="10">
        <f t="shared" si="275"/>
        <v>7.3279201043236935</v>
      </c>
      <c r="AC588" s="10">
        <f t="shared" si="276"/>
        <v>7.2269201043236935</v>
      </c>
      <c r="AD588" s="3">
        <f t="shared" si="277"/>
        <v>1048.1392464573885</v>
      </c>
      <c r="AI588" s="94">
        <f t="shared" si="278"/>
        <v>1.2129833273486985</v>
      </c>
    </row>
    <row r="589" spans="2:35">
      <c r="B589" s="39">
        <f t="shared" si="279"/>
        <v>561</v>
      </c>
      <c r="C589" s="42">
        <f t="shared" si="280"/>
        <v>10.560791366905415</v>
      </c>
      <c r="D589" s="10">
        <f t="shared" si="281"/>
        <v>5.1392086330945155</v>
      </c>
      <c r="E589" s="40">
        <f t="shared" si="282"/>
        <v>37.32158273381097</v>
      </c>
      <c r="F589" s="40">
        <f t="shared" si="283"/>
        <v>47.6</v>
      </c>
      <c r="G589" s="3">
        <f t="shared" si="284"/>
        <v>319.39208633094114</v>
      </c>
      <c r="H589" s="3">
        <f t="shared" si="285"/>
        <v>147.82900988183601</v>
      </c>
      <c r="I589">
        <f t="shared" si="270"/>
        <v>1.4782900988183603E-4</v>
      </c>
      <c r="J589" s="4">
        <f t="shared" si="286"/>
        <v>1124.0151499177462</v>
      </c>
      <c r="K589" s="40">
        <f t="shared" si="287"/>
        <v>7.6034815549140449</v>
      </c>
      <c r="L589" s="40">
        <f t="shared" si="271"/>
        <v>0</v>
      </c>
      <c r="M589" s="10">
        <f t="shared" si="288"/>
        <v>7.3279201043236935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15.592253924787082</v>
      </c>
      <c r="Q589" s="42">
        <f t="shared" si="290"/>
        <v>0.69555357533848972</v>
      </c>
      <c r="R589" s="4">
        <f t="shared" si="291"/>
        <v>218956.75945061844</v>
      </c>
      <c r="S589">
        <f t="shared" si="272"/>
        <v>2.1895675945061844E-4</v>
      </c>
      <c r="T589" s="41">
        <f t="shared" si="273"/>
        <v>6.0589377581802271E-4</v>
      </c>
      <c r="U589" s="42">
        <f t="shared" si="292"/>
        <v>0.38879275948608516</v>
      </c>
      <c r="V589" s="42">
        <f t="shared" si="293"/>
        <v>1.2267093721886897</v>
      </c>
      <c r="W589" s="42">
        <f t="shared" si="294"/>
        <v>1.2127751651402188</v>
      </c>
      <c r="X589" s="42">
        <f t="shared" si="295"/>
        <v>1.3934207048470926E-2</v>
      </c>
      <c r="Y589" s="42">
        <f t="shared" si="269"/>
        <v>1.398311885409291E-2</v>
      </c>
      <c r="Z589" s="10">
        <f t="shared" si="296"/>
        <v>23.078498925350694</v>
      </c>
      <c r="AA589">
        <f t="shared" si="274"/>
        <v>7326664.6939418046</v>
      </c>
      <c r="AB589" s="10">
        <f t="shared" si="275"/>
        <v>7.3266646939418045</v>
      </c>
      <c r="AC589" s="10">
        <f t="shared" si="276"/>
        <v>7.2256646939418046</v>
      </c>
      <c r="AD589" s="3">
        <f t="shared" si="277"/>
        <v>1047.9571709850334</v>
      </c>
      <c r="AI589" s="94">
        <f t="shared" si="278"/>
        <v>1.2127751651402188</v>
      </c>
    </row>
    <row r="590" spans="2:35">
      <c r="B590" s="39">
        <f t="shared" si="279"/>
        <v>562</v>
      </c>
      <c r="C590" s="42">
        <f t="shared" si="280"/>
        <v>10.579616306953374</v>
      </c>
      <c r="D590" s="10">
        <f t="shared" si="281"/>
        <v>5.1203836930465556</v>
      </c>
      <c r="E590" s="40">
        <f t="shared" si="282"/>
        <v>37.35923261390689</v>
      </c>
      <c r="F590" s="40">
        <f t="shared" si="283"/>
        <v>47.6</v>
      </c>
      <c r="G590" s="3">
        <f t="shared" si="284"/>
        <v>319.20383693046153</v>
      </c>
      <c r="H590" s="3">
        <f t="shared" si="285"/>
        <v>147.82900988183601</v>
      </c>
      <c r="I590">
        <f t="shared" si="270"/>
        <v>1.4782900988183603E-4</v>
      </c>
      <c r="J590" s="4">
        <f t="shared" si="286"/>
        <v>1126.2234725817207</v>
      </c>
      <c r="K590" s="40">
        <f t="shared" si="287"/>
        <v>7.6184199128570471</v>
      </c>
      <c r="L590" s="40">
        <f t="shared" si="271"/>
        <v>0</v>
      </c>
      <c r="M590" s="10">
        <f t="shared" si="288"/>
        <v>7.3266646939418045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15.591401747592117</v>
      </c>
      <c r="Q590" s="42">
        <f t="shared" si="290"/>
        <v>0.69676096774314422</v>
      </c>
      <c r="R590" s="4">
        <f t="shared" si="291"/>
        <v>218122.80147145182</v>
      </c>
      <c r="S590">
        <f t="shared" si="272"/>
        <v>2.1812280147145182E-4</v>
      </c>
      <c r="T590" s="41">
        <f t="shared" si="273"/>
        <v>6.0672773379718929E-4</v>
      </c>
      <c r="U590" s="42">
        <f t="shared" si="292"/>
        <v>0.38731193366079814</v>
      </c>
      <c r="V590" s="42">
        <f t="shared" si="293"/>
        <v>1.2264660764623254</v>
      </c>
      <c r="W590" s="42">
        <f t="shared" si="294"/>
        <v>1.2125644902591857</v>
      </c>
      <c r="X590" s="42">
        <f t="shared" si="295"/>
        <v>1.3901586203139749E-2</v>
      </c>
      <c r="Y590" s="42">
        <f t="shared" si="269"/>
        <v>1.3999903523687232E-2</v>
      </c>
      <c r="Z590" s="10">
        <f t="shared" si="296"/>
        <v>23.074441374336409</v>
      </c>
      <c r="AA590">
        <f t="shared" si="274"/>
        <v>7325394.3122240584</v>
      </c>
      <c r="AB590" s="10">
        <f t="shared" si="275"/>
        <v>7.3253943122240583</v>
      </c>
      <c r="AC590" s="10">
        <f t="shared" si="276"/>
        <v>7.2243943122240584</v>
      </c>
      <c r="AD590" s="3">
        <f t="shared" si="277"/>
        <v>1047.7729241804291</v>
      </c>
      <c r="AI590" s="94">
        <f t="shared" si="278"/>
        <v>1.2125644902591857</v>
      </c>
    </row>
    <row r="591" spans="2:35">
      <c r="B591" s="39">
        <f t="shared" si="279"/>
        <v>563</v>
      </c>
      <c r="C591" s="42">
        <f t="shared" si="280"/>
        <v>10.598441247001334</v>
      </c>
      <c r="D591" s="10">
        <f t="shared" si="281"/>
        <v>5.1015587529985957</v>
      </c>
      <c r="E591" s="40">
        <f t="shared" si="282"/>
        <v>37.39688249400281</v>
      </c>
      <c r="F591" s="40">
        <f t="shared" si="283"/>
        <v>47.6</v>
      </c>
      <c r="G591" s="3">
        <f t="shared" si="284"/>
        <v>319.01558752998193</v>
      </c>
      <c r="H591" s="3">
        <f t="shared" si="285"/>
        <v>147.82900988183601</v>
      </c>
      <c r="I591">
        <f t="shared" si="270"/>
        <v>1.4782900988183603E-4</v>
      </c>
      <c r="J591" s="4">
        <f t="shared" si="286"/>
        <v>1128.4340218706488</v>
      </c>
      <c r="K591" s="40">
        <f t="shared" si="287"/>
        <v>7.6333733329651512</v>
      </c>
      <c r="L591" s="40">
        <f t="shared" si="271"/>
        <v>0</v>
      </c>
      <c r="M591" s="10">
        <f t="shared" si="288"/>
        <v>7.3253943122240583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15.590539306568383</v>
      </c>
      <c r="Q591" s="42">
        <f t="shared" si="290"/>
        <v>0.69796842693860828</v>
      </c>
      <c r="R591" s="4">
        <f t="shared" si="291"/>
        <v>217288.96459505244</v>
      </c>
      <c r="S591">
        <f t="shared" si="272"/>
        <v>2.1728896459505243E-4</v>
      </c>
      <c r="T591" s="41">
        <f t="shared" si="273"/>
        <v>6.0756157067358874E-4</v>
      </c>
      <c r="U591" s="42">
        <f t="shared" si="292"/>
        <v>0.38583132287285082</v>
      </c>
      <c r="V591" s="42">
        <f t="shared" si="293"/>
        <v>1.2262201435124087</v>
      </c>
      <c r="W591" s="42">
        <f t="shared" si="294"/>
        <v>1.2123513029850368</v>
      </c>
      <c r="X591" s="42">
        <f t="shared" si="295"/>
        <v>1.3868840527371917E-2</v>
      </c>
      <c r="Y591" s="42">
        <f t="shared" si="269"/>
        <v>1.4016649582712431E-2</v>
      </c>
      <c r="Z591" s="10">
        <f t="shared" si="296"/>
        <v>23.070336010838396</v>
      </c>
      <c r="AA591">
        <f t="shared" si="274"/>
        <v>7324108.9608595986</v>
      </c>
      <c r="AB591" s="10">
        <f t="shared" si="275"/>
        <v>7.3241089608595988</v>
      </c>
      <c r="AC591" s="10">
        <f t="shared" si="276"/>
        <v>7.2231089608595989</v>
      </c>
      <c r="AD591" s="3">
        <f t="shared" si="277"/>
        <v>1047.5865062885566</v>
      </c>
      <c r="AI591" s="94">
        <f t="shared" si="278"/>
        <v>1.2123513029850368</v>
      </c>
    </row>
    <row r="592" spans="2:35">
      <c r="B592" s="39">
        <f t="shared" si="279"/>
        <v>564</v>
      </c>
      <c r="C592" s="42">
        <f t="shared" si="280"/>
        <v>10.617266187049294</v>
      </c>
      <c r="D592" s="10">
        <f t="shared" si="281"/>
        <v>5.0827338129506359</v>
      </c>
      <c r="E592" s="40">
        <f t="shared" si="282"/>
        <v>37.43453237409873</v>
      </c>
      <c r="F592" s="40">
        <f t="shared" si="283"/>
        <v>47.6</v>
      </c>
      <c r="G592" s="3">
        <f t="shared" si="284"/>
        <v>318.82733812950232</v>
      </c>
      <c r="H592" s="3">
        <f t="shared" si="285"/>
        <v>147.82900988183601</v>
      </c>
      <c r="I592">
        <f t="shared" si="270"/>
        <v>1.4782900988183603E-4</v>
      </c>
      <c r="J592" s="4">
        <f t="shared" si="286"/>
        <v>1130.6467977845309</v>
      </c>
      <c r="K592" s="40">
        <f t="shared" si="287"/>
        <v>7.6483418152383589</v>
      </c>
      <c r="L592" s="40">
        <f t="shared" si="271"/>
        <v>0</v>
      </c>
      <c r="M592" s="10">
        <f t="shared" si="288"/>
        <v>7.3241089608595988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15.5896665992324</v>
      </c>
      <c r="Q592" s="42">
        <f t="shared" si="290"/>
        <v>0.69917595372746766</v>
      </c>
      <c r="R592" s="4">
        <f t="shared" si="291"/>
        <v>216455.25007890281</v>
      </c>
      <c r="S592">
        <f t="shared" si="272"/>
        <v>2.1645525007890282E-4</v>
      </c>
      <c r="T592" s="41">
        <f t="shared" si="273"/>
        <v>6.0839528518973833E-4</v>
      </c>
      <c r="U592" s="42">
        <f t="shared" si="292"/>
        <v>0.38435092935510456</v>
      </c>
      <c r="V592" s="42">
        <f t="shared" si="293"/>
        <v>1.2259715738022057</v>
      </c>
      <c r="W592" s="42">
        <f t="shared" si="294"/>
        <v>1.2121356036012341</v>
      </c>
      <c r="X592" s="42">
        <f t="shared" si="295"/>
        <v>1.3835970200971603E-2</v>
      </c>
      <c r="Y592" s="42">
        <f t="shared" si="269"/>
        <v>1.4033356887379965E-2</v>
      </c>
      <c r="Z592" s="10">
        <f t="shared" si="296"/>
        <v>23.06618284032794</v>
      </c>
      <c r="AA592">
        <f t="shared" si="274"/>
        <v>7322808.6415614337</v>
      </c>
      <c r="AB592" s="10">
        <f t="shared" si="275"/>
        <v>7.3228086415614335</v>
      </c>
      <c r="AC592" s="10">
        <f t="shared" si="276"/>
        <v>7.2218086415614335</v>
      </c>
      <c r="AD592" s="3">
        <f t="shared" si="277"/>
        <v>1047.3979175578584</v>
      </c>
      <c r="AI592" s="94">
        <f t="shared" si="278"/>
        <v>1.2121356036012341</v>
      </c>
    </row>
    <row r="593" spans="2:35">
      <c r="B593" s="39">
        <f t="shared" si="279"/>
        <v>565</v>
      </c>
      <c r="C593" s="42">
        <f t="shared" si="280"/>
        <v>10.636091127097254</v>
      </c>
      <c r="D593" s="10">
        <f t="shared" si="281"/>
        <v>5.063908872902676</v>
      </c>
      <c r="E593" s="40">
        <f t="shared" si="282"/>
        <v>37.472182254194649</v>
      </c>
      <c r="F593" s="40">
        <f t="shared" si="283"/>
        <v>47.6</v>
      </c>
      <c r="G593" s="3">
        <f t="shared" si="284"/>
        <v>318.63908872902272</v>
      </c>
      <c r="H593" s="3">
        <f t="shared" si="285"/>
        <v>147.82900988183601</v>
      </c>
      <c r="I593">
        <f t="shared" si="270"/>
        <v>1.4782900988183603E-4</v>
      </c>
      <c r="J593" s="4">
        <f t="shared" si="286"/>
        <v>1132.8618003233667</v>
      </c>
      <c r="K593" s="40">
        <f t="shared" si="287"/>
        <v>7.6633253596766675</v>
      </c>
      <c r="L593" s="40">
        <f t="shared" si="271"/>
        <v>0</v>
      </c>
      <c r="M593" s="10">
        <f t="shared" si="288"/>
        <v>7.3228086415614335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15.588783623072873</v>
      </c>
      <c r="Q593" s="42">
        <f t="shared" si="290"/>
        <v>0.7003835489127711</v>
      </c>
      <c r="R593" s="4">
        <f t="shared" si="291"/>
        <v>215621.65918048532</v>
      </c>
      <c r="S593">
        <f t="shared" si="272"/>
        <v>2.1562165918048533E-4</v>
      </c>
      <c r="T593" s="41">
        <f t="shared" si="273"/>
        <v>6.0922887608815587E-4</v>
      </c>
      <c r="U593" s="42">
        <f t="shared" si="292"/>
        <v>0.38287075534042059</v>
      </c>
      <c r="V593" s="42">
        <f t="shared" si="293"/>
        <v>1.2257203678002726</v>
      </c>
      <c r="W593" s="42">
        <f t="shared" si="294"/>
        <v>1.2119173923952427</v>
      </c>
      <c r="X593" s="42">
        <f t="shared" si="295"/>
        <v>1.3802975405029949E-2</v>
      </c>
      <c r="Y593" s="42">
        <f t="shared" si="269"/>
        <v>1.4050025294021941E-2</v>
      </c>
      <c r="Z593" s="10">
        <f t="shared" si="296"/>
        <v>23.061981868352696</v>
      </c>
      <c r="AA593">
        <f t="shared" si="274"/>
        <v>7321493.3560664821</v>
      </c>
      <c r="AB593" s="10">
        <f t="shared" si="275"/>
        <v>7.3214933560664823</v>
      </c>
      <c r="AC593" s="10">
        <f t="shared" si="276"/>
        <v>7.2204933560664823</v>
      </c>
      <c r="AD593" s="3">
        <f t="shared" si="277"/>
        <v>1047.2071582402439</v>
      </c>
      <c r="AI593" s="94">
        <f t="shared" si="278"/>
        <v>1.2119173923952427</v>
      </c>
    </row>
    <row r="594" spans="2:35">
      <c r="B594" s="39">
        <f t="shared" si="279"/>
        <v>566</v>
      </c>
      <c r="C594" s="42">
        <f t="shared" si="280"/>
        <v>10.654916067145214</v>
      </c>
      <c r="D594" s="10">
        <f t="shared" si="281"/>
        <v>5.0450839328547161</v>
      </c>
      <c r="E594" s="40">
        <f t="shared" si="282"/>
        <v>37.509832134290569</v>
      </c>
      <c r="F594" s="40">
        <f t="shared" si="283"/>
        <v>47.6</v>
      </c>
      <c r="G594" s="3">
        <f t="shared" si="284"/>
        <v>318.45083932854311</v>
      </c>
      <c r="H594" s="3">
        <f t="shared" si="285"/>
        <v>147.82900988183601</v>
      </c>
      <c r="I594">
        <f t="shared" si="270"/>
        <v>1.4782900988183603E-4</v>
      </c>
      <c r="J594" s="4">
        <f t="shared" si="286"/>
        <v>1135.0790294871563</v>
      </c>
      <c r="K594" s="40">
        <f t="shared" si="287"/>
        <v>7.6783239662800797</v>
      </c>
      <c r="L594" s="40">
        <f t="shared" si="271"/>
        <v>0</v>
      </c>
      <c r="M594" s="10">
        <f t="shared" si="288"/>
        <v>7.3214933560664823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15.587890375550675</v>
      </c>
      <c r="Q594" s="42">
        <f t="shared" si="290"/>
        <v>0.70159121329803564</v>
      </c>
      <c r="R594" s="4">
        <f t="shared" si="291"/>
        <v>214788.1931572824</v>
      </c>
      <c r="S594">
        <f t="shared" si="272"/>
        <v>2.147881931572824E-4</v>
      </c>
      <c r="T594" s="41">
        <f t="shared" si="273"/>
        <v>6.1006234211135875E-4</v>
      </c>
      <c r="U594" s="42">
        <f t="shared" si="292"/>
        <v>0.38139080306166007</v>
      </c>
      <c r="V594" s="42">
        <f t="shared" si="293"/>
        <v>1.225466525980508</v>
      </c>
      <c r="W594" s="42">
        <f t="shared" si="294"/>
        <v>1.2116966696585416</v>
      </c>
      <c r="X594" s="42">
        <f t="shared" si="295"/>
        <v>1.3769856321966367E-2</v>
      </c>
      <c r="Y594" s="42">
        <f t="shared" si="269"/>
        <v>1.406665465909219E-2</v>
      </c>
      <c r="Z594" s="10">
        <f t="shared" si="296"/>
        <v>23.057733100536979</v>
      </c>
      <c r="AA594">
        <f t="shared" si="274"/>
        <v>7320163.1061356654</v>
      </c>
      <c r="AB594" s="10">
        <f t="shared" si="275"/>
        <v>7.3201631061356656</v>
      </c>
      <c r="AC594" s="10">
        <f t="shared" si="276"/>
        <v>7.2191631061356656</v>
      </c>
      <c r="AD594" s="3">
        <f t="shared" si="277"/>
        <v>1047.0142285911045</v>
      </c>
      <c r="AI594" s="94">
        <f t="shared" si="278"/>
        <v>1.2116966696585416</v>
      </c>
    </row>
    <row r="595" spans="2:35">
      <c r="B595" s="39">
        <f t="shared" si="279"/>
        <v>567</v>
      </c>
      <c r="C595" s="42">
        <f t="shared" si="280"/>
        <v>10.673741007193174</v>
      </c>
      <c r="D595" s="10">
        <f t="shared" si="281"/>
        <v>5.0262589928067563</v>
      </c>
      <c r="E595" s="40">
        <f t="shared" si="282"/>
        <v>37.547482014386489</v>
      </c>
      <c r="F595" s="40">
        <f t="shared" si="283"/>
        <v>47.6</v>
      </c>
      <c r="G595" s="3">
        <f t="shared" si="284"/>
        <v>318.26258992806351</v>
      </c>
      <c r="H595" s="3">
        <f t="shared" si="285"/>
        <v>147.82900988183601</v>
      </c>
      <c r="I595">
        <f t="shared" si="270"/>
        <v>1.4782900988183603E-4</v>
      </c>
      <c r="J595" s="4">
        <f t="shared" si="286"/>
        <v>1137.2984852758996</v>
      </c>
      <c r="K595" s="40">
        <f t="shared" si="287"/>
        <v>7.6933376350485947</v>
      </c>
      <c r="L595" s="40">
        <f t="shared" si="271"/>
        <v>0</v>
      </c>
      <c r="M595" s="10">
        <f t="shared" si="288"/>
        <v>7.3201631061356656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15.586986854098884</v>
      </c>
      <c r="Q595" s="42">
        <f t="shared" si="290"/>
        <v>0.70279894768725204</v>
      </c>
      <c r="R595" s="4">
        <f t="shared" si="291"/>
        <v>213954.85326677657</v>
      </c>
      <c r="S595">
        <f t="shared" si="272"/>
        <v>2.1395485326677658E-4</v>
      </c>
      <c r="T595" s="41">
        <f t="shared" si="273"/>
        <v>6.1089568200186457E-4</v>
      </c>
      <c r="U595" s="42">
        <f t="shared" si="292"/>
        <v>0.37991107475168451</v>
      </c>
      <c r="V595" s="42">
        <f t="shared" si="293"/>
        <v>1.225210048821775</v>
      </c>
      <c r="W595" s="42">
        <f t="shared" si="294"/>
        <v>1.2114734356866372</v>
      </c>
      <c r="X595" s="42">
        <f t="shared" si="295"/>
        <v>1.3736613135137743E-2</v>
      </c>
      <c r="Y595" s="42">
        <f t="shared" si="269"/>
        <v>1.4083244839166858E-2</v>
      </c>
      <c r="Z595" s="10">
        <f t="shared" si="296"/>
        <v>23.053436542581213</v>
      </c>
      <c r="AA595">
        <f t="shared" si="274"/>
        <v>7318817.8935537357</v>
      </c>
      <c r="AB595" s="10">
        <f t="shared" si="275"/>
        <v>7.318817893553736</v>
      </c>
      <c r="AC595" s="10">
        <f t="shared" si="276"/>
        <v>7.217817893553736</v>
      </c>
      <c r="AD595" s="3">
        <f t="shared" si="277"/>
        <v>1046.8191288692872</v>
      </c>
      <c r="AI595" s="94">
        <f t="shared" si="278"/>
        <v>1.2114734356866372</v>
      </c>
    </row>
    <row r="596" spans="2:35">
      <c r="B596" s="39">
        <f t="shared" si="279"/>
        <v>568</v>
      </c>
      <c r="C596" s="42">
        <f t="shared" si="280"/>
        <v>10.692565947241134</v>
      </c>
      <c r="D596" s="10">
        <f t="shared" si="281"/>
        <v>5.0074340527587964</v>
      </c>
      <c r="E596" s="40">
        <f t="shared" si="282"/>
        <v>37.585131894482409</v>
      </c>
      <c r="F596" s="40">
        <f t="shared" si="283"/>
        <v>47.6</v>
      </c>
      <c r="G596" s="3">
        <f t="shared" si="284"/>
        <v>318.0743405275839</v>
      </c>
      <c r="H596" s="3">
        <f t="shared" si="285"/>
        <v>147.82900988183601</v>
      </c>
      <c r="I596">
        <f t="shared" si="270"/>
        <v>1.4782900988183603E-4</v>
      </c>
      <c r="J596" s="4">
        <f t="shared" si="286"/>
        <v>1139.5201676895967</v>
      </c>
      <c r="K596" s="40">
        <f t="shared" si="287"/>
        <v>7.7083663659822115</v>
      </c>
      <c r="L596" s="40">
        <f t="shared" si="271"/>
        <v>0</v>
      </c>
      <c r="M596" s="10">
        <f t="shared" si="288"/>
        <v>7.318817893553736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15.586073056122615</v>
      </c>
      <c r="Q596" s="42">
        <f t="shared" si="290"/>
        <v>0.70400675288489067</v>
      </c>
      <c r="R596" s="4">
        <f t="shared" si="291"/>
        <v>213121.64076645012</v>
      </c>
      <c r="S596">
        <f t="shared" si="272"/>
        <v>2.1312164076645011E-4</v>
      </c>
      <c r="T596" s="41">
        <f t="shared" si="273"/>
        <v>6.1172889450219104E-4</v>
      </c>
      <c r="U596" s="42">
        <f t="shared" si="292"/>
        <v>0.37843157264335481</v>
      </c>
      <c r="V596" s="42">
        <f t="shared" si="293"/>
        <v>1.224950936808566</v>
      </c>
      <c r="W596" s="42">
        <f t="shared" si="294"/>
        <v>1.211247690779035</v>
      </c>
      <c r="X596" s="42">
        <f t="shared" si="295"/>
        <v>1.3703246029530991E-2</v>
      </c>
      <c r="Y596" s="42">
        <f t="shared" si="269"/>
        <v>1.4099795690945846E-2</v>
      </c>
      <c r="Z596" s="10">
        <f t="shared" si="296"/>
        <v>23.049092200262816</v>
      </c>
      <c r="AA596">
        <f t="shared" si="274"/>
        <v>7317457.7201295476</v>
      </c>
      <c r="AB596" s="10">
        <f t="shared" si="275"/>
        <v>7.3174577201295472</v>
      </c>
      <c r="AC596" s="10">
        <f t="shared" si="276"/>
        <v>7.2164577201295472</v>
      </c>
      <c r="AD596" s="3">
        <f t="shared" si="277"/>
        <v>1046.6218593371352</v>
      </c>
      <c r="AI596" s="94">
        <f t="shared" si="278"/>
        <v>1.211247690779035</v>
      </c>
    </row>
    <row r="597" spans="2:35">
      <c r="B597" s="39">
        <f t="shared" si="279"/>
        <v>569</v>
      </c>
      <c r="C597" s="42">
        <f t="shared" si="280"/>
        <v>10.711390887289093</v>
      </c>
      <c r="D597" s="10">
        <f t="shared" si="281"/>
        <v>4.9886091127108365</v>
      </c>
      <c r="E597" s="40">
        <f t="shared" si="282"/>
        <v>37.622781774578328</v>
      </c>
      <c r="F597" s="40">
        <f t="shared" si="283"/>
        <v>47.6</v>
      </c>
      <c r="G597" s="3">
        <f t="shared" si="284"/>
        <v>317.88609112710429</v>
      </c>
      <c r="H597" s="3">
        <f t="shared" si="285"/>
        <v>147.82900988183601</v>
      </c>
      <c r="I597">
        <f t="shared" si="270"/>
        <v>1.4782900988183603E-4</v>
      </c>
      <c r="J597" s="4">
        <f t="shared" si="286"/>
        <v>1141.7440767282478</v>
      </c>
      <c r="K597" s="40">
        <f t="shared" si="287"/>
        <v>7.7234101590809328</v>
      </c>
      <c r="L597" s="40">
        <f t="shared" si="271"/>
        <v>0</v>
      </c>
      <c r="M597" s="10">
        <f t="shared" si="288"/>
        <v>7.3174577201295472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15.585148978999179</v>
      </c>
      <c r="Q597" s="42">
        <f t="shared" si="290"/>
        <v>0.70521462969590643</v>
      </c>
      <c r="R597" s="4">
        <f t="shared" si="291"/>
        <v>212288.55691378561</v>
      </c>
      <c r="S597">
        <f t="shared" si="272"/>
        <v>2.1228855691378561E-4</v>
      </c>
      <c r="T597" s="41">
        <f t="shared" si="273"/>
        <v>6.1256197835485554E-4</v>
      </c>
      <c r="U597" s="42">
        <f t="shared" si="292"/>
        <v>0.37695229896953253</v>
      </c>
      <c r="V597" s="42">
        <f t="shared" si="293"/>
        <v>1.2246891904301891</v>
      </c>
      <c r="W597" s="42">
        <f t="shared" si="294"/>
        <v>1.2110194352392856</v>
      </c>
      <c r="X597" s="42">
        <f t="shared" si="295"/>
        <v>1.3669755190903521E-2</v>
      </c>
      <c r="Y597" s="42">
        <f t="shared" si="269"/>
        <v>1.4116307071253201E-2</v>
      </c>
      <c r="Z597" s="10">
        <f t="shared" si="296"/>
        <v>23.044700079435327</v>
      </c>
      <c r="AA597">
        <f t="shared" si="274"/>
        <v>7316082.5876957877</v>
      </c>
      <c r="AB597" s="10">
        <f t="shared" si="275"/>
        <v>7.3160825876957878</v>
      </c>
      <c r="AC597" s="10">
        <f t="shared" si="276"/>
        <v>7.2150825876957878</v>
      </c>
      <c r="AD597" s="3">
        <f t="shared" si="277"/>
        <v>1046.4224202604478</v>
      </c>
      <c r="AI597" s="94">
        <f t="shared" si="278"/>
        <v>1.2110194352392856</v>
      </c>
    </row>
    <row r="598" spans="2:35">
      <c r="B598" s="39">
        <f t="shared" si="279"/>
        <v>570</v>
      </c>
      <c r="C598" s="42">
        <f t="shared" si="280"/>
        <v>10.730215827337053</v>
      </c>
      <c r="D598" s="10">
        <f t="shared" si="281"/>
        <v>4.9697841726628766</v>
      </c>
      <c r="E598" s="40">
        <f t="shared" si="282"/>
        <v>37.660431654674248</v>
      </c>
      <c r="F598" s="40">
        <f t="shared" si="283"/>
        <v>47.6</v>
      </c>
      <c r="G598" s="3">
        <f t="shared" si="284"/>
        <v>317.69784172662469</v>
      </c>
      <c r="H598" s="3">
        <f t="shared" si="285"/>
        <v>147.82900988183601</v>
      </c>
      <c r="I598">
        <f t="shared" si="270"/>
        <v>1.4782900988183603E-4</v>
      </c>
      <c r="J598" s="4">
        <f t="shared" si="286"/>
        <v>1143.9702123918526</v>
      </c>
      <c r="K598" s="40">
        <f t="shared" si="287"/>
        <v>7.738469014344755</v>
      </c>
      <c r="L598" s="40">
        <f t="shared" si="271"/>
        <v>0</v>
      </c>
      <c r="M598" s="10">
        <f t="shared" si="288"/>
        <v>7.3160825876957878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15.584214620077852</v>
      </c>
      <c r="Q598" s="42">
        <f t="shared" si="290"/>
        <v>0.70642257892574489</v>
      </c>
      <c r="R598" s="4">
        <f t="shared" si="291"/>
        <v>211455.60296626543</v>
      </c>
      <c r="S598">
        <f t="shared" si="272"/>
        <v>2.1145560296626545E-4</v>
      </c>
      <c r="T598" s="41">
        <f t="shared" si="273"/>
        <v>6.1339493230237567E-4</v>
      </c>
      <c r="U598" s="42">
        <f t="shared" si="292"/>
        <v>0.3754732559630789</v>
      </c>
      <c r="V598" s="42">
        <f t="shared" si="293"/>
        <v>1.2244248101813129</v>
      </c>
      <c r="W598" s="42">
        <f t="shared" si="294"/>
        <v>1.2107886693749383</v>
      </c>
      <c r="X598" s="42">
        <f t="shared" si="295"/>
        <v>1.3636140806374542E-2</v>
      </c>
      <c r="Y598" s="42">
        <f t="shared" si="269"/>
        <v>1.4132778837038231E-2</v>
      </c>
      <c r="Z598" s="10">
        <f t="shared" si="296"/>
        <v>23.040260186028757</v>
      </c>
      <c r="AA598">
        <f t="shared" si="274"/>
        <v>7314692.498109092</v>
      </c>
      <c r="AB598" s="10">
        <f t="shared" si="275"/>
        <v>7.3146924981090917</v>
      </c>
      <c r="AC598" s="10">
        <f t="shared" si="276"/>
        <v>7.2136924981090917</v>
      </c>
      <c r="AD598" s="3">
        <f t="shared" si="277"/>
        <v>1046.2208119084978</v>
      </c>
      <c r="AI598" s="94">
        <f t="shared" si="278"/>
        <v>1.2107886693749383</v>
      </c>
    </row>
    <row r="599" spans="2:35">
      <c r="B599" s="39">
        <f t="shared" si="279"/>
        <v>571</v>
      </c>
      <c r="C599" s="42">
        <f t="shared" si="280"/>
        <v>10.749040767385013</v>
      </c>
      <c r="D599" s="10">
        <f t="shared" si="281"/>
        <v>4.9509592326149168</v>
      </c>
      <c r="E599" s="40">
        <f t="shared" si="282"/>
        <v>37.698081534770168</v>
      </c>
      <c r="F599" s="40">
        <f t="shared" si="283"/>
        <v>47.6</v>
      </c>
      <c r="G599" s="3">
        <f t="shared" si="284"/>
        <v>317.50959232614508</v>
      </c>
      <c r="H599" s="3">
        <f t="shared" si="285"/>
        <v>147.82900988183601</v>
      </c>
      <c r="I599">
        <f t="shared" si="270"/>
        <v>1.4782900988183603E-4</v>
      </c>
      <c r="J599" s="4">
        <f t="shared" si="286"/>
        <v>1146.1985746804112</v>
      </c>
      <c r="K599" s="40">
        <f t="shared" si="287"/>
        <v>7.7535429317736808</v>
      </c>
      <c r="L599" s="40">
        <f t="shared" si="271"/>
        <v>0</v>
      </c>
      <c r="M599" s="10">
        <f t="shared" si="288"/>
        <v>7.3146924981090917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15.583269976679905</v>
      </c>
      <c r="Q599" s="42">
        <f t="shared" si="290"/>
        <v>0.70763060138034717</v>
      </c>
      <c r="R599" s="4">
        <f t="shared" si="291"/>
        <v>210622.78018137199</v>
      </c>
      <c r="S599">
        <f t="shared" si="272"/>
        <v>2.10622780181372E-4</v>
      </c>
      <c r="T599" s="41">
        <f t="shared" si="273"/>
        <v>6.1422775508726915E-4</v>
      </c>
      <c r="U599" s="42">
        <f t="shared" si="292"/>
        <v>0.37399444585685498</v>
      </c>
      <c r="V599" s="42">
        <f t="shared" si="293"/>
        <v>1.2241577965624764</v>
      </c>
      <c r="W599" s="42">
        <f t="shared" si="294"/>
        <v>1.2105553934975621</v>
      </c>
      <c r="X599" s="42">
        <f t="shared" si="295"/>
        <v>1.3602403064914226E-2</v>
      </c>
      <c r="Y599" s="42">
        <f t="shared" si="269"/>
        <v>1.4149210845377198E-2</v>
      </c>
      <c r="Z599" s="10">
        <f t="shared" si="296"/>
        <v>23.035772526050838</v>
      </c>
      <c r="AA599">
        <f t="shared" si="274"/>
        <v>7313287.4532504221</v>
      </c>
      <c r="AB599" s="10">
        <f t="shared" si="275"/>
        <v>7.313287453250422</v>
      </c>
      <c r="AC599" s="10">
        <f t="shared" si="276"/>
        <v>7.212287453250422</v>
      </c>
      <c r="AD599" s="3">
        <f t="shared" si="277"/>
        <v>1046.017034554086</v>
      </c>
      <c r="AI599" s="94">
        <f t="shared" si="278"/>
        <v>1.2105553934975621</v>
      </c>
    </row>
    <row r="600" spans="2:35">
      <c r="B600" s="39">
        <f t="shared" si="279"/>
        <v>572</v>
      </c>
      <c r="C600" s="42">
        <f t="shared" si="280"/>
        <v>10.767865707432973</v>
      </c>
      <c r="D600" s="10">
        <f t="shared" si="281"/>
        <v>4.9321342925669569</v>
      </c>
      <c r="E600" s="40">
        <f t="shared" si="282"/>
        <v>37.735731414866088</v>
      </c>
      <c r="F600" s="40">
        <f t="shared" si="283"/>
        <v>47.6</v>
      </c>
      <c r="G600" s="3">
        <f t="shared" si="284"/>
        <v>317.32134292566548</v>
      </c>
      <c r="H600" s="3">
        <f t="shared" si="285"/>
        <v>147.82900988183601</v>
      </c>
      <c r="I600">
        <f t="shared" si="270"/>
        <v>1.4782900988183603E-4</v>
      </c>
      <c r="J600" s="4">
        <f t="shared" si="286"/>
        <v>1148.4291635939237</v>
      </c>
      <c r="K600" s="40">
        <f t="shared" si="287"/>
        <v>7.7686319113677094</v>
      </c>
      <c r="L600" s="40">
        <f t="shared" si="271"/>
        <v>0</v>
      </c>
      <c r="M600" s="10">
        <f t="shared" si="288"/>
        <v>7.313287453250422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15.58231504609884</v>
      </c>
      <c r="Q600" s="42">
        <f t="shared" si="290"/>
        <v>0.70883869786615605</v>
      </c>
      <c r="R600" s="4">
        <f t="shared" si="291"/>
        <v>209790.0898165878</v>
      </c>
      <c r="S600">
        <f t="shared" si="272"/>
        <v>2.097900898165878E-4</v>
      </c>
      <c r="T600" s="41">
        <f t="shared" si="273"/>
        <v>6.1506044545205335E-4</v>
      </c>
      <c r="U600" s="42">
        <f t="shared" si="292"/>
        <v>0.37251587088372234</v>
      </c>
      <c r="V600" s="42">
        <f t="shared" si="293"/>
        <v>1.2238881500782246</v>
      </c>
      <c r="W600" s="42">
        <f t="shared" si="294"/>
        <v>1.2103196079228074</v>
      </c>
      <c r="X600" s="42">
        <f t="shared" si="295"/>
        <v>1.3568542155417251E-2</v>
      </c>
      <c r="Y600" s="42">
        <f t="shared" si="269"/>
        <v>1.4165602953472706E-2</v>
      </c>
      <c r="Z600" s="10">
        <f t="shared" si="296"/>
        <v>23.031237105584573</v>
      </c>
      <c r="AA600">
        <f t="shared" si="274"/>
        <v>7311867.4550243132</v>
      </c>
      <c r="AB600" s="10">
        <f t="shared" si="275"/>
        <v>7.3118674550243128</v>
      </c>
      <c r="AC600" s="10">
        <f t="shared" si="276"/>
        <v>7.2108674550243128</v>
      </c>
      <c r="AD600" s="3">
        <f t="shared" si="277"/>
        <v>1045.8110884734319</v>
      </c>
      <c r="AI600" s="94">
        <f t="shared" si="278"/>
        <v>1.2103196079228074</v>
      </c>
    </row>
    <row r="601" spans="2:35">
      <c r="B601" s="39">
        <f t="shared" si="279"/>
        <v>573</v>
      </c>
      <c r="C601" s="42">
        <f t="shared" si="280"/>
        <v>10.786690647480933</v>
      </c>
      <c r="D601" s="10">
        <f t="shared" si="281"/>
        <v>4.913309352518997</v>
      </c>
      <c r="E601" s="40">
        <f t="shared" si="282"/>
        <v>37.773381294962007</v>
      </c>
      <c r="F601" s="40">
        <f t="shared" si="283"/>
        <v>47.6</v>
      </c>
      <c r="G601" s="3">
        <f t="shared" si="284"/>
        <v>317.13309352518587</v>
      </c>
      <c r="H601" s="3">
        <f t="shared" si="285"/>
        <v>147.82900988183601</v>
      </c>
      <c r="I601">
        <f t="shared" si="270"/>
        <v>1.4782900988183603E-4</v>
      </c>
      <c r="J601" s="4">
        <f t="shared" si="286"/>
        <v>1150.6619791323901</v>
      </c>
      <c r="K601" s="40">
        <f t="shared" si="287"/>
        <v>7.7837359531268415</v>
      </c>
      <c r="L601" s="40">
        <f t="shared" si="271"/>
        <v>0</v>
      </c>
      <c r="M601" s="10">
        <f t="shared" si="288"/>
        <v>7.3118674550243128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15.581349825599821</v>
      </c>
      <c r="Q601" s="42">
        <f t="shared" si="290"/>
        <v>0.71004686919012128</v>
      </c>
      <c r="R601" s="4">
        <f t="shared" si="291"/>
        <v>208957.53312939522</v>
      </c>
      <c r="S601">
        <f t="shared" si="272"/>
        <v>2.0895753312939522E-4</v>
      </c>
      <c r="T601" s="41">
        <f t="shared" si="273"/>
        <v>6.1589300213924598E-4</v>
      </c>
      <c r="U601" s="42">
        <f t="shared" si="292"/>
        <v>0.37103753327654193</v>
      </c>
      <c r="V601" s="42">
        <f t="shared" si="293"/>
        <v>1.2236158712396044</v>
      </c>
      <c r="W601" s="42">
        <f t="shared" si="294"/>
        <v>1.2100813129702817</v>
      </c>
      <c r="X601" s="42">
        <f t="shared" si="295"/>
        <v>1.3534558269322705E-2</v>
      </c>
      <c r="Y601" s="42">
        <f t="shared" si="269"/>
        <v>1.4181955018656239E-2</v>
      </c>
      <c r="Z601" s="10">
        <f t="shared" si="296"/>
        <v>23.02665393079084</v>
      </c>
      <c r="AA601">
        <f t="shared" si="274"/>
        <v>7310432.5053596757</v>
      </c>
      <c r="AB601" s="10">
        <f t="shared" si="275"/>
        <v>7.3104325053596755</v>
      </c>
      <c r="AC601" s="10">
        <f t="shared" si="276"/>
        <v>7.2094325053596755</v>
      </c>
      <c r="AD601" s="3">
        <f t="shared" si="277"/>
        <v>1045.6029739462908</v>
      </c>
      <c r="AI601" s="94">
        <f t="shared" si="278"/>
        <v>1.2100813129702817</v>
      </c>
    </row>
    <row r="602" spans="2:35">
      <c r="B602" s="39">
        <f t="shared" si="279"/>
        <v>574</v>
      </c>
      <c r="C602" s="42">
        <f t="shared" si="280"/>
        <v>10.805515587528893</v>
      </c>
      <c r="D602" s="10">
        <f t="shared" si="281"/>
        <v>4.8944844124710372</v>
      </c>
      <c r="E602" s="40">
        <f t="shared" si="282"/>
        <v>37.811031175057927</v>
      </c>
      <c r="F602" s="40">
        <f t="shared" si="283"/>
        <v>47.6</v>
      </c>
      <c r="G602" s="3">
        <f t="shared" si="284"/>
        <v>316.94484412470626</v>
      </c>
      <c r="H602" s="3">
        <f t="shared" si="285"/>
        <v>147.82900988183601</v>
      </c>
      <c r="I602">
        <f t="shared" si="270"/>
        <v>1.4782900988183603E-4</v>
      </c>
      <c r="J602" s="4">
        <f t="shared" si="286"/>
        <v>1152.89702129581</v>
      </c>
      <c r="K602" s="40">
        <f t="shared" si="287"/>
        <v>7.7988550570510737</v>
      </c>
      <c r="L602" s="40">
        <f t="shared" si="271"/>
        <v>0</v>
      </c>
      <c r="M602" s="10">
        <f t="shared" si="288"/>
        <v>7.3104325053596755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15.580374312420181</v>
      </c>
      <c r="Q602" s="42">
        <f t="shared" si="290"/>
        <v>0.71125511615970483</v>
      </c>
      <c r="R602" s="4">
        <f t="shared" si="291"/>
        <v>208125.1113772768</v>
      </c>
      <c r="S602">
        <f t="shared" si="272"/>
        <v>2.0812511137727679E-4</v>
      </c>
      <c r="T602" s="41">
        <f t="shared" si="273"/>
        <v>6.1672542389136433E-4</v>
      </c>
      <c r="U602" s="42">
        <f t="shared" si="292"/>
        <v>0.36955943526817531</v>
      </c>
      <c r="V602" s="42">
        <f t="shared" si="293"/>
        <v>1.2233409605621326</v>
      </c>
      <c r="W602" s="42">
        <f t="shared" si="294"/>
        <v>1.2098405089636817</v>
      </c>
      <c r="X602" s="42">
        <f t="shared" si="295"/>
        <v>1.3500451598450924E-2</v>
      </c>
      <c r="Y602" s="42">
        <f t="shared" si="269"/>
        <v>1.4198266898388077E-2</v>
      </c>
      <c r="Z602" s="10">
        <f t="shared" si="296"/>
        <v>23.022023007906821</v>
      </c>
      <c r="AA602">
        <f t="shared" si="274"/>
        <v>7308982.6062093172</v>
      </c>
      <c r="AB602" s="10">
        <f t="shared" si="275"/>
        <v>7.3089826062093168</v>
      </c>
      <c r="AC602" s="10">
        <f t="shared" si="276"/>
        <v>7.2079826062093169</v>
      </c>
      <c r="AD602" s="3">
        <f t="shared" si="277"/>
        <v>1045.3926912558836</v>
      </c>
      <c r="AI602" s="94">
        <f t="shared" si="278"/>
        <v>1.2098405089636817</v>
      </c>
    </row>
    <row r="603" spans="2:35">
      <c r="B603" s="39">
        <f t="shared" si="279"/>
        <v>575</v>
      </c>
      <c r="C603" s="42">
        <f t="shared" si="280"/>
        <v>10.824340527576853</v>
      </c>
      <c r="D603" s="10">
        <f t="shared" si="281"/>
        <v>4.8756594724230773</v>
      </c>
      <c r="E603" s="40">
        <f t="shared" si="282"/>
        <v>37.848681055153847</v>
      </c>
      <c r="F603" s="40">
        <f t="shared" si="283"/>
        <v>47.6</v>
      </c>
      <c r="G603" s="3">
        <f t="shared" si="284"/>
        <v>316.75659472422666</v>
      </c>
      <c r="H603" s="3">
        <f t="shared" si="285"/>
        <v>147.82900988183601</v>
      </c>
      <c r="I603">
        <f t="shared" si="270"/>
        <v>1.4782900988183603E-4</v>
      </c>
      <c r="J603" s="4">
        <f t="shared" si="286"/>
        <v>1155.1342900841837</v>
      </c>
      <c r="K603" s="40">
        <f t="shared" si="287"/>
        <v>7.8139892231404096</v>
      </c>
      <c r="L603" s="40">
        <f t="shared" si="271"/>
        <v>0</v>
      </c>
      <c r="M603" s="10">
        <f t="shared" si="288"/>
        <v>7.3089826062093168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15.579388503769067</v>
      </c>
      <c r="Q603" s="42">
        <f t="shared" si="290"/>
        <v>0.71246343958288705</v>
      </c>
      <c r="R603" s="4">
        <f t="shared" si="291"/>
        <v>207292.82581771485</v>
      </c>
      <c r="S603">
        <f t="shared" si="272"/>
        <v>2.0729282581771486E-4</v>
      </c>
      <c r="T603" s="41">
        <f t="shared" si="273"/>
        <v>6.1755770945092631E-4</v>
      </c>
      <c r="U603" s="42">
        <f t="shared" si="292"/>
        <v>0.36808157909148354</v>
      </c>
      <c r="V603" s="42">
        <f t="shared" si="293"/>
        <v>1.2230634185669527</v>
      </c>
      <c r="W603" s="42">
        <f t="shared" si="294"/>
        <v>1.2095971962307153</v>
      </c>
      <c r="X603" s="42">
        <f t="shared" si="295"/>
        <v>1.3466222336237399E-2</v>
      </c>
      <c r="Y603" s="42">
        <f t="shared" si="269"/>
        <v>1.4214538450258732E-2</v>
      </c>
      <c r="Z603" s="10">
        <f t="shared" si="296"/>
        <v>23.017344343246805</v>
      </c>
      <c r="AA603">
        <f t="shared" si="274"/>
        <v>7307517.7595501812</v>
      </c>
      <c r="AB603" s="10">
        <f t="shared" si="275"/>
        <v>7.3075177595501808</v>
      </c>
      <c r="AC603" s="10">
        <f t="shared" si="276"/>
        <v>7.2065177595501808</v>
      </c>
      <c r="AD603" s="3">
        <f t="shared" si="277"/>
        <v>1045.1802406889312</v>
      </c>
      <c r="AI603" s="94">
        <f t="shared" si="278"/>
        <v>1.2095971962307153</v>
      </c>
    </row>
    <row r="604" spans="2:35">
      <c r="B604" s="39">
        <f t="shared" si="279"/>
        <v>576</v>
      </c>
      <c r="C604" s="42">
        <f t="shared" si="280"/>
        <v>10.843165467624813</v>
      </c>
      <c r="D604" s="10">
        <f t="shared" si="281"/>
        <v>4.8568345323751174</v>
      </c>
      <c r="E604" s="40">
        <f t="shared" si="282"/>
        <v>37.886330935249767</v>
      </c>
      <c r="F604" s="40">
        <f t="shared" si="283"/>
        <v>47.6</v>
      </c>
      <c r="G604" s="3">
        <f t="shared" si="284"/>
        <v>316.56834532374705</v>
      </c>
      <c r="H604" s="3">
        <f t="shared" si="285"/>
        <v>147.82900988183601</v>
      </c>
      <c r="I604">
        <f t="shared" si="270"/>
        <v>1.4782900988183603E-4</v>
      </c>
      <c r="J604" s="4">
        <f t="shared" si="286"/>
        <v>1157.3737854975113</v>
      </c>
      <c r="K604" s="40">
        <f t="shared" si="287"/>
        <v>7.8291384513948481</v>
      </c>
      <c r="L604" s="40">
        <f t="shared" si="271"/>
        <v>0</v>
      </c>
      <c r="M604" s="10">
        <f t="shared" si="288"/>
        <v>7.3075177595501808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15.578392396827535</v>
      </c>
      <c r="Q604" s="42">
        <f t="shared" si="290"/>
        <v>0.71367184026817165</v>
      </c>
      <c r="R604" s="4">
        <f t="shared" si="291"/>
        <v>206460.67770819191</v>
      </c>
      <c r="S604">
        <f t="shared" si="272"/>
        <v>2.0646067770819192E-4</v>
      </c>
      <c r="T604" s="41">
        <f t="shared" si="273"/>
        <v>6.1838985756044931E-4</v>
      </c>
      <c r="U604" s="42">
        <f t="shared" si="292"/>
        <v>0.36660396697932807</v>
      </c>
      <c r="V604" s="42">
        <f t="shared" si="293"/>
        <v>1.2227832457803167</v>
      </c>
      <c r="W604" s="42">
        <f t="shared" si="294"/>
        <v>1.2093513751031406</v>
      </c>
      <c r="X604" s="42">
        <f t="shared" si="295"/>
        <v>1.3431870677176105E-2</v>
      </c>
      <c r="Y604" s="42">
        <f t="shared" si="269"/>
        <v>1.4230769531989686E-2</v>
      </c>
      <c r="Z604" s="10">
        <f t="shared" si="296"/>
        <v>23.012617943201938</v>
      </c>
      <c r="AA604">
        <f t="shared" si="274"/>
        <v>7306037.9673832776</v>
      </c>
      <c r="AB604" s="10">
        <f t="shared" si="275"/>
        <v>7.3060379673832774</v>
      </c>
      <c r="AC604" s="10">
        <f t="shared" si="276"/>
        <v>7.2050379673832774</v>
      </c>
      <c r="AD604" s="3">
        <f t="shared" si="277"/>
        <v>1044.9656225356457</v>
      </c>
      <c r="AI604" s="94">
        <f t="shared" si="278"/>
        <v>1.2093513751031406</v>
      </c>
    </row>
    <row r="605" spans="2:35">
      <c r="B605" s="39">
        <f t="shared" si="279"/>
        <v>577</v>
      </c>
      <c r="C605" s="42">
        <f t="shared" si="280"/>
        <v>10.861990407672772</v>
      </c>
      <c r="D605" s="10">
        <f t="shared" si="281"/>
        <v>4.8380095923271575</v>
      </c>
      <c r="E605" s="40">
        <f t="shared" si="282"/>
        <v>37.923980815345686</v>
      </c>
      <c r="F605" s="40">
        <f t="shared" si="283"/>
        <v>47.6</v>
      </c>
      <c r="G605" s="3">
        <f t="shared" si="284"/>
        <v>316.38009592326745</v>
      </c>
      <c r="H605" s="3">
        <f t="shared" si="285"/>
        <v>147.82900988183601</v>
      </c>
      <c r="I605">
        <f t="shared" si="270"/>
        <v>1.4782900988183603E-4</v>
      </c>
      <c r="J605" s="4">
        <f t="shared" si="286"/>
        <v>1159.6155075357929</v>
      </c>
      <c r="K605" s="40">
        <f t="shared" si="287"/>
        <v>7.8443027418143902</v>
      </c>
      <c r="L605" s="40">
        <f t="shared" si="271"/>
        <v>0</v>
      </c>
      <c r="M605" s="10">
        <f t="shared" si="288"/>
        <v>7.3060379673832774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15.577385988748492</v>
      </c>
      <c r="Q605" s="42">
        <f t="shared" si="290"/>
        <v>0.71488031902459181</v>
      </c>
      <c r="R605" s="4">
        <f t="shared" si="291"/>
        <v>205628.66830619032</v>
      </c>
      <c r="S605">
        <f t="shared" si="272"/>
        <v>2.0562866830619033E-4</v>
      </c>
      <c r="T605" s="41">
        <f t="shared" si="273"/>
        <v>6.1922186696245082E-4</v>
      </c>
      <c r="U605" s="42">
        <f t="shared" si="292"/>
        <v>0.36512660116456991</v>
      </c>
      <c r="V605" s="42">
        <f t="shared" si="293"/>
        <v>1.2225004427338981</v>
      </c>
      <c r="W605" s="42">
        <f t="shared" si="294"/>
        <v>1.2091030459167535</v>
      </c>
      <c r="X605" s="42">
        <f t="shared" si="295"/>
        <v>1.339739681714458E-2</v>
      </c>
      <c r="Y605" s="42">
        <f t="shared" si="269"/>
        <v>1.4246960001434536E-2</v>
      </c>
      <c r="Z605" s="10">
        <f t="shared" si="296"/>
        <v>23.007843814240594</v>
      </c>
      <c r="AA605">
        <f t="shared" si="274"/>
        <v>7304543.2317337934</v>
      </c>
      <c r="AB605" s="10">
        <f t="shared" si="275"/>
        <v>7.3045432317337937</v>
      </c>
      <c r="AC605" s="10">
        <f t="shared" si="276"/>
        <v>7.2035432317337937</v>
      </c>
      <c r="AD605" s="3">
        <f t="shared" si="277"/>
        <v>1044.7488370897452</v>
      </c>
      <c r="AI605" s="94">
        <f t="shared" si="278"/>
        <v>1.2091030459167535</v>
      </c>
    </row>
    <row r="606" spans="2:35">
      <c r="B606" s="39">
        <f t="shared" si="279"/>
        <v>578</v>
      </c>
      <c r="C606" s="42">
        <f t="shared" si="280"/>
        <v>10.880815347720732</v>
      </c>
      <c r="D606" s="10">
        <f t="shared" si="281"/>
        <v>4.8191846522791977</v>
      </c>
      <c r="E606" s="40">
        <f t="shared" si="282"/>
        <v>37.961630695441606</v>
      </c>
      <c r="F606" s="40">
        <f t="shared" si="283"/>
        <v>47.6</v>
      </c>
      <c r="G606" s="3">
        <f t="shared" si="284"/>
        <v>316.19184652278784</v>
      </c>
      <c r="H606" s="3">
        <f t="shared" si="285"/>
        <v>147.82900988183601</v>
      </c>
      <c r="I606">
        <f t="shared" si="270"/>
        <v>1.4782900988183603E-4</v>
      </c>
      <c r="J606" s="4">
        <f t="shared" si="286"/>
        <v>1161.859456199028</v>
      </c>
      <c r="K606" s="40">
        <f t="shared" si="287"/>
        <v>7.8594820943990342</v>
      </c>
      <c r="L606" s="40">
        <f t="shared" si="271"/>
        <v>0</v>
      </c>
      <c r="M606" s="10">
        <f t="shared" si="288"/>
        <v>7.3045432317337937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15.576369276656697</v>
      </c>
      <c r="Q606" s="42">
        <f t="shared" si="290"/>
        <v>0.71608887666171528</v>
      </c>
      <c r="R606" s="4">
        <f t="shared" si="291"/>
        <v>204796.79886919266</v>
      </c>
      <c r="S606">
        <f t="shared" si="272"/>
        <v>2.0479679886919265E-4</v>
      </c>
      <c r="T606" s="41">
        <f t="shared" si="273"/>
        <v>6.2005373639944855E-4</v>
      </c>
      <c r="U606" s="42">
        <f t="shared" si="292"/>
        <v>0.36364948388007062</v>
      </c>
      <c r="V606" s="42">
        <f t="shared" si="293"/>
        <v>1.2222150099642999</v>
      </c>
      <c r="W606" s="42">
        <f t="shared" si="294"/>
        <v>1.2088522090114084</v>
      </c>
      <c r="X606" s="42">
        <f t="shared" si="295"/>
        <v>1.336280095289144E-2</v>
      </c>
      <c r="Y606" s="42">
        <f t="shared" ref="Y606:Y669" si="299">IF((X606*(Q606-Q605)+Y605)&lt;0,0,X606*(Q606-Q605)+Y605)</f>
        <v>1.4263109716579514E-2</v>
      </c>
      <c r="Z606" s="10">
        <f t="shared" si="296"/>
        <v>23.003021962907727</v>
      </c>
      <c r="AA606">
        <f t="shared" si="274"/>
        <v>7303033.5546508944</v>
      </c>
      <c r="AB606" s="10">
        <f t="shared" si="275"/>
        <v>7.3030335546508942</v>
      </c>
      <c r="AC606" s="10">
        <f t="shared" si="276"/>
        <v>7.2020335546508942</v>
      </c>
      <c r="AD606" s="3">
        <f t="shared" si="277"/>
        <v>1044.5298846484257</v>
      </c>
      <c r="AI606" s="94">
        <f t="shared" si="278"/>
        <v>1.2088522090114084</v>
      </c>
    </row>
    <row r="607" spans="2:35">
      <c r="B607" s="39">
        <f t="shared" si="279"/>
        <v>579</v>
      </c>
      <c r="C607" s="42">
        <f t="shared" si="280"/>
        <v>10.899640287768692</v>
      </c>
      <c r="D607" s="10">
        <f t="shared" si="281"/>
        <v>4.8003597122312378</v>
      </c>
      <c r="E607" s="40">
        <f t="shared" si="282"/>
        <v>37.999280575537526</v>
      </c>
      <c r="F607" s="40">
        <f t="shared" si="283"/>
        <v>47.6</v>
      </c>
      <c r="G607" s="3">
        <f t="shared" si="284"/>
        <v>316.00359712230824</v>
      </c>
      <c r="H607" s="3">
        <f t="shared" si="285"/>
        <v>147.82900988183601</v>
      </c>
      <c r="I607">
        <f t="shared" si="270"/>
        <v>1.4782900988183603E-4</v>
      </c>
      <c r="J607" s="4">
        <f t="shared" si="286"/>
        <v>1164.1056314872171</v>
      </c>
      <c r="K607" s="40">
        <f t="shared" si="287"/>
        <v>7.8746765091487809</v>
      </c>
      <c r="L607" s="40">
        <f t="shared" si="271"/>
        <v>0</v>
      </c>
      <c r="M607" s="10">
        <f t="shared" si="288"/>
        <v>7.3030335546508942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15.575342257648604</v>
      </c>
      <c r="Q607" s="42">
        <f t="shared" si="290"/>
        <v>0.71729751398965036</v>
      </c>
      <c r="R607" s="4">
        <f t="shared" si="291"/>
        <v>203965.07065468116</v>
      </c>
      <c r="S607">
        <f t="shared" si="272"/>
        <v>2.0396507065468115E-4</v>
      </c>
      <c r="T607" s="41">
        <f t="shared" si="273"/>
        <v>6.2088546461395999E-4</v>
      </c>
      <c r="U607" s="42">
        <f t="shared" si="292"/>
        <v>0.36217261735869111</v>
      </c>
      <c r="V607" s="42">
        <f t="shared" si="293"/>
        <v>1.221926948014006</v>
      </c>
      <c r="W607" s="42">
        <f t="shared" si="294"/>
        <v>1.2085988647309833</v>
      </c>
      <c r="X607" s="42">
        <f t="shared" si="295"/>
        <v>1.3328083283022707E-2</v>
      </c>
      <c r="Y607" s="42">
        <f t="shared" si="299"/>
        <v>1.4279218535545203E-2</v>
      </c>
      <c r="Z607" s="10">
        <f t="shared" si="296"/>
        <v>22.998152395826192</v>
      </c>
      <c r="AA607">
        <f t="shared" si="274"/>
        <v>7301508.9382081321</v>
      </c>
      <c r="AB607" s="10">
        <f t="shared" si="275"/>
        <v>7.3015089382081317</v>
      </c>
      <c r="AC607" s="10">
        <f t="shared" si="276"/>
        <v>7.2005089382081318</v>
      </c>
      <c r="AD607" s="3">
        <f t="shared" si="277"/>
        <v>1044.3087655124195</v>
      </c>
      <c r="AI607" s="94">
        <f t="shared" si="278"/>
        <v>1.2085988647309833</v>
      </c>
    </row>
    <row r="608" spans="2:35">
      <c r="B608" s="39">
        <f t="shared" si="279"/>
        <v>580</v>
      </c>
      <c r="C608" s="42">
        <f t="shared" si="280"/>
        <v>10.918465227816652</v>
      </c>
      <c r="D608" s="10">
        <f t="shared" si="281"/>
        <v>4.7815347721832779</v>
      </c>
      <c r="E608" s="40">
        <f t="shared" si="282"/>
        <v>38.036930455633446</v>
      </c>
      <c r="F608" s="40">
        <f t="shared" si="283"/>
        <v>47.6</v>
      </c>
      <c r="G608" s="3">
        <f t="shared" si="284"/>
        <v>315.81534772182863</v>
      </c>
      <c r="H608" s="3">
        <f t="shared" si="285"/>
        <v>147.82900988183601</v>
      </c>
      <c r="I608">
        <f t="shared" si="270"/>
        <v>1.4782900988183603E-4</v>
      </c>
      <c r="J608" s="4">
        <f t="shared" si="286"/>
        <v>1166.3540334003599</v>
      </c>
      <c r="K608" s="40">
        <f t="shared" si="287"/>
        <v>7.8898859860636303</v>
      </c>
      <c r="L608" s="40">
        <f t="shared" si="271"/>
        <v>0</v>
      </c>
      <c r="M608" s="10">
        <f t="shared" si="288"/>
        <v>7.3015089382081317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15.574304928792577</v>
      </c>
      <c r="Q608" s="42">
        <f t="shared" si="290"/>
        <v>0.71850623181905138</v>
      </c>
      <c r="R608" s="4">
        <f t="shared" si="291"/>
        <v>203133.48492013846</v>
      </c>
      <c r="S608">
        <f t="shared" si="272"/>
        <v>2.0313348492013848E-4</v>
      </c>
      <c r="T608" s="41">
        <f t="shared" si="273"/>
        <v>6.2171705034850264E-4</v>
      </c>
      <c r="U608" s="42">
        <f t="shared" si="292"/>
        <v>0.36069600383329303</v>
      </c>
      <c r="V608" s="42">
        <f t="shared" si="293"/>
        <v>1.2216362574297526</v>
      </c>
      <c r="W608" s="42">
        <f t="shared" si="294"/>
        <v>1.2083430134234479</v>
      </c>
      <c r="X608" s="42">
        <f t="shared" si="295"/>
        <v>1.3293244006304716E-2</v>
      </c>
      <c r="Y608" s="42">
        <f t="shared" si="299"/>
        <v>1.4295286316586202E-2</v>
      </c>
      <c r="Z608" s="10">
        <f t="shared" si="296"/>
        <v>22.99323511969472</v>
      </c>
      <c r="AA608">
        <f t="shared" si="274"/>
        <v>7299969.3845028216</v>
      </c>
      <c r="AB608" s="10">
        <f t="shared" si="275"/>
        <v>7.2999693845028215</v>
      </c>
      <c r="AC608" s="10">
        <f t="shared" si="276"/>
        <v>7.1989693845028215</v>
      </c>
      <c r="AD608" s="3">
        <f t="shared" si="277"/>
        <v>1044.085479985906</v>
      </c>
      <c r="AI608" s="94">
        <f t="shared" si="278"/>
        <v>1.2083430134234479</v>
      </c>
    </row>
    <row r="609" spans="2:35">
      <c r="B609" s="39">
        <f t="shared" si="279"/>
        <v>581</v>
      </c>
      <c r="C609" s="42">
        <f t="shared" si="280"/>
        <v>10.937290167864612</v>
      </c>
      <c r="D609" s="10">
        <f t="shared" si="281"/>
        <v>4.7627098321353181</v>
      </c>
      <c r="E609" s="40">
        <f t="shared" si="282"/>
        <v>38.074580335729365</v>
      </c>
      <c r="F609" s="40">
        <f t="shared" si="283"/>
        <v>47.6</v>
      </c>
      <c r="G609" s="3">
        <f t="shared" si="284"/>
        <v>315.62709832134902</v>
      </c>
      <c r="H609" s="3">
        <f t="shared" si="285"/>
        <v>147.82900988183601</v>
      </c>
      <c r="I609">
        <f t="shared" si="270"/>
        <v>1.4782900988183603E-4</v>
      </c>
      <c r="J609" s="4">
        <f t="shared" si="286"/>
        <v>1168.6046619384565</v>
      </c>
      <c r="K609" s="40">
        <f t="shared" si="287"/>
        <v>7.9051105251435825</v>
      </c>
      <c r="L609" s="40">
        <f t="shared" si="271"/>
        <v>0</v>
      </c>
      <c r="M609" s="10">
        <f t="shared" si="288"/>
        <v>7.2999693845028215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15.573257287128447</v>
      </c>
      <c r="Q609" s="42">
        <f t="shared" si="290"/>
        <v>0.71971503096112421</v>
      </c>
      <c r="R609" s="4">
        <f t="shared" si="291"/>
        <v>202302.04292304692</v>
      </c>
      <c r="S609">
        <f t="shared" si="272"/>
        <v>2.0230204292304691E-4</v>
      </c>
      <c r="T609" s="41">
        <f t="shared" si="273"/>
        <v>6.2254849234559431E-4</v>
      </c>
      <c r="U609" s="42">
        <f t="shared" si="292"/>
        <v>0.35921964553673752</v>
      </c>
      <c r="V609" s="42">
        <f t="shared" si="293"/>
        <v>1.2213429387647228</v>
      </c>
      <c r="W609" s="42">
        <f t="shared" si="294"/>
        <v>1.2080846554407596</v>
      </c>
      <c r="X609" s="42">
        <f t="shared" si="295"/>
        <v>1.3258283323963171E-2</v>
      </c>
      <c r="Y609" s="42">
        <f t="shared" si="299"/>
        <v>1.4311312918093568E-2</v>
      </c>
      <c r="Z609" s="10">
        <f t="shared" si="296"/>
        <v>22.988270141290378</v>
      </c>
      <c r="AA609">
        <f t="shared" si="274"/>
        <v>7298414.8956567971</v>
      </c>
      <c r="AB609" s="10">
        <f t="shared" si="275"/>
        <v>7.2984148956567969</v>
      </c>
      <c r="AC609" s="10">
        <f t="shared" si="276"/>
        <v>7.1974148956567969</v>
      </c>
      <c r="AD609" s="3">
        <f t="shared" si="277"/>
        <v>1043.8600283766202</v>
      </c>
      <c r="AI609" s="94">
        <f t="shared" si="278"/>
        <v>1.2080846554407596</v>
      </c>
    </row>
    <row r="610" spans="2:35">
      <c r="B610" s="39">
        <f t="shared" si="279"/>
        <v>582</v>
      </c>
      <c r="C610" s="42">
        <f t="shared" si="280"/>
        <v>10.956115107912572</v>
      </c>
      <c r="D610" s="10">
        <f t="shared" si="281"/>
        <v>4.7438848920873582</v>
      </c>
      <c r="E610" s="40">
        <f t="shared" si="282"/>
        <v>38.112230215825285</v>
      </c>
      <c r="F610" s="40">
        <f t="shared" si="283"/>
        <v>47.6</v>
      </c>
      <c r="G610" s="3">
        <f t="shared" si="284"/>
        <v>315.43884892086942</v>
      </c>
      <c r="H610" s="3">
        <f t="shared" si="285"/>
        <v>147.82900988183601</v>
      </c>
      <c r="I610">
        <f t="shared" si="270"/>
        <v>1.4782900988183603E-4</v>
      </c>
      <c r="J610" s="4">
        <f t="shared" si="286"/>
        <v>1170.8575171015068</v>
      </c>
      <c r="K610" s="40">
        <f t="shared" si="287"/>
        <v>7.9203501263886356</v>
      </c>
      <c r="L610" s="40">
        <f t="shared" si="271"/>
        <v>0</v>
      </c>
      <c r="M610" s="10">
        <f t="shared" si="288"/>
        <v>7.2984148956567969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15.572199329667951</v>
      </c>
      <c r="Q610" s="42">
        <f t="shared" si="290"/>
        <v>0.72092391222763197</v>
      </c>
      <c r="R610" s="4">
        <f t="shared" si="291"/>
        <v>201470.74592088893</v>
      </c>
      <c r="S610">
        <f t="shared" si="272"/>
        <v>2.0147074592088895E-4</v>
      </c>
      <c r="T610" s="41">
        <f t="shared" si="273"/>
        <v>6.2337978934775217E-4</v>
      </c>
      <c r="U610" s="42">
        <f t="shared" si="292"/>
        <v>0.35774354470188569</v>
      </c>
      <c r="V610" s="42">
        <f t="shared" si="293"/>
        <v>1.2210469925768883</v>
      </c>
      <c r="W610" s="42">
        <f t="shared" si="294"/>
        <v>1.207823791138992</v>
      </c>
      <c r="X610" s="42">
        <f t="shared" si="295"/>
        <v>1.3223201437896348E-2</v>
      </c>
      <c r="Y610" s="42">
        <f t="shared" si="299"/>
        <v>1.4327298198595099E-2</v>
      </c>
      <c r="Z610" s="10">
        <f t="shared" si="296"/>
        <v>22.983257467467592</v>
      </c>
      <c r="AA610">
        <f t="shared" si="274"/>
        <v>7296845.4738161182</v>
      </c>
      <c r="AB610" s="10">
        <f t="shared" si="275"/>
        <v>7.2968454738161181</v>
      </c>
      <c r="AC610" s="10">
        <f t="shared" si="276"/>
        <v>7.1958454738161182</v>
      </c>
      <c r="AD610" s="3">
        <f t="shared" si="277"/>
        <v>1043.6324109958111</v>
      </c>
      <c r="AI610" s="94">
        <f t="shared" si="278"/>
        <v>1.207823791138992</v>
      </c>
    </row>
    <row r="611" spans="2:35">
      <c r="B611" s="39">
        <f t="shared" si="279"/>
        <v>583</v>
      </c>
      <c r="C611" s="42">
        <f t="shared" si="280"/>
        <v>10.974940047960532</v>
      </c>
      <c r="D611" s="10">
        <f t="shared" si="281"/>
        <v>4.7250599520393983</v>
      </c>
      <c r="E611" s="40">
        <f t="shared" si="282"/>
        <v>38.149880095921205</v>
      </c>
      <c r="F611" s="40">
        <f t="shared" si="283"/>
        <v>47.6</v>
      </c>
      <c r="G611" s="3">
        <f t="shared" si="284"/>
        <v>315.25059952038981</v>
      </c>
      <c r="H611" s="3">
        <f t="shared" si="285"/>
        <v>147.82900988183601</v>
      </c>
      <c r="I611">
        <f t="shared" si="270"/>
        <v>1.4782900988183603E-4</v>
      </c>
      <c r="J611" s="4">
        <f t="shared" si="286"/>
        <v>1173.112598889511</v>
      </c>
      <c r="K611" s="40">
        <f t="shared" si="287"/>
        <v>7.9356047897987931</v>
      </c>
      <c r="L611" s="40">
        <f t="shared" si="271"/>
        <v>0</v>
      </c>
      <c r="M611" s="10">
        <f t="shared" si="288"/>
        <v>7.2968454738161181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15.571131053394511</v>
      </c>
      <c r="Q611" s="42">
        <f t="shared" si="290"/>
        <v>0.72213287643090063</v>
      </c>
      <c r="R611" s="4">
        <f t="shared" si="291"/>
        <v>200639.59517114697</v>
      </c>
      <c r="S611">
        <f t="shared" si="272"/>
        <v>2.0063959517114697E-4</v>
      </c>
      <c r="T611" s="41">
        <f t="shared" si="273"/>
        <v>6.2421094009749425E-4</v>
      </c>
      <c r="U611" s="42">
        <f t="shared" si="292"/>
        <v>0.35626770356159887</v>
      </c>
      <c r="V611" s="42">
        <f t="shared" si="293"/>
        <v>1.2207484194292979</v>
      </c>
      <c r="W611" s="42">
        <f t="shared" si="294"/>
        <v>1.2075604208782822</v>
      </c>
      <c r="X611" s="42">
        <f t="shared" si="295"/>
        <v>1.3187998551015712E-2</v>
      </c>
      <c r="Y611" s="42">
        <f t="shared" si="299"/>
        <v>1.4343242016756037E-2</v>
      </c>
      <c r="Z611" s="10">
        <f t="shared" si="296"/>
        <v>22.978197105157744</v>
      </c>
      <c r="AA611">
        <f t="shared" si="274"/>
        <v>7295261.1211509332</v>
      </c>
      <c r="AB611" s="10">
        <f t="shared" si="275"/>
        <v>7.2952611211509328</v>
      </c>
      <c r="AC611" s="10">
        <f t="shared" si="276"/>
        <v>7.1942611211509329</v>
      </c>
      <c r="AD611" s="3">
        <f t="shared" si="277"/>
        <v>1043.402628158221</v>
      </c>
      <c r="AI611" s="94">
        <f t="shared" si="278"/>
        <v>1.2075604208782822</v>
      </c>
    </row>
    <row r="612" spans="2:35">
      <c r="B612" s="39">
        <f t="shared" si="279"/>
        <v>584</v>
      </c>
      <c r="C612" s="42">
        <f t="shared" si="280"/>
        <v>10.993764988008492</v>
      </c>
      <c r="D612" s="10">
        <f t="shared" si="281"/>
        <v>4.7062350119914385</v>
      </c>
      <c r="E612" s="40">
        <f t="shared" si="282"/>
        <v>38.187529976017125</v>
      </c>
      <c r="F612" s="40">
        <f t="shared" si="283"/>
        <v>47.6</v>
      </c>
      <c r="G612" s="3">
        <f t="shared" si="284"/>
        <v>315.06235011991021</v>
      </c>
      <c r="H612" s="3">
        <f t="shared" si="285"/>
        <v>147.82900988183601</v>
      </c>
      <c r="I612">
        <f t="shared" si="270"/>
        <v>1.4782900988183603E-4</v>
      </c>
      <c r="J612" s="4">
        <f t="shared" si="286"/>
        <v>1175.3699073024691</v>
      </c>
      <c r="K612" s="40">
        <f t="shared" si="287"/>
        <v>7.9508745153740534</v>
      </c>
      <c r="L612" s="40">
        <f t="shared" si="271"/>
        <v>0</v>
      </c>
      <c r="M612" s="10">
        <f t="shared" si="288"/>
        <v>7.2952611211509328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15.570052455263085</v>
      </c>
      <c r="Q612" s="42">
        <f t="shared" si="290"/>
        <v>0.72334192438382494</v>
      </c>
      <c r="R612" s="4">
        <f t="shared" si="291"/>
        <v>199808.5919313035</v>
      </c>
      <c r="S612">
        <f t="shared" si="272"/>
        <v>1.998085919313035E-4</v>
      </c>
      <c r="T612" s="41">
        <f t="shared" si="273"/>
        <v>6.2504194333733772E-4</v>
      </c>
      <c r="U612" s="42">
        <f t="shared" si="292"/>
        <v>0.35479212434873836</v>
      </c>
      <c r="V612" s="42">
        <f t="shared" si="293"/>
        <v>1.2204472198902792</v>
      </c>
      <c r="W612" s="42">
        <f t="shared" si="294"/>
        <v>1.207294545022811</v>
      </c>
      <c r="X612" s="42">
        <f t="shared" si="295"/>
        <v>1.3152674867468184E-2</v>
      </c>
      <c r="Y612" s="42">
        <f t="shared" si="299"/>
        <v>1.4359144231380029E-2</v>
      </c>
      <c r="Z612" s="10">
        <f t="shared" si="296"/>
        <v>22.97308906136934</v>
      </c>
      <c r="AA612">
        <f t="shared" si="274"/>
        <v>7293661.8398555433</v>
      </c>
      <c r="AB612" s="10">
        <f t="shared" si="275"/>
        <v>7.2936618398555435</v>
      </c>
      <c r="AC612" s="10">
        <f t="shared" si="276"/>
        <v>7.1926618398555435</v>
      </c>
      <c r="AD612" s="3">
        <f t="shared" si="277"/>
        <v>1043.1706801820947</v>
      </c>
      <c r="AI612" s="94">
        <f t="shared" si="278"/>
        <v>1.207294545022811</v>
      </c>
    </row>
    <row r="613" spans="2:35">
      <c r="B613" s="39">
        <f t="shared" si="279"/>
        <v>585</v>
      </c>
      <c r="C613" s="42">
        <f t="shared" si="280"/>
        <v>11.012589928056451</v>
      </c>
      <c r="D613" s="10">
        <f t="shared" si="281"/>
        <v>4.6874100719434786</v>
      </c>
      <c r="E613" s="40">
        <f t="shared" si="282"/>
        <v>38.225179856113044</v>
      </c>
      <c r="F613" s="40">
        <f t="shared" si="283"/>
        <v>47.6</v>
      </c>
      <c r="G613" s="3">
        <f t="shared" si="284"/>
        <v>314.8741007194306</v>
      </c>
      <c r="H613" s="3">
        <f t="shared" si="285"/>
        <v>147.82900988183601</v>
      </c>
      <c r="I613">
        <f t="shared" si="270"/>
        <v>1.4782900988183603E-4</v>
      </c>
      <c r="J613" s="4">
        <f t="shared" si="286"/>
        <v>1177.629442340381</v>
      </c>
      <c r="K613" s="40">
        <f t="shared" si="287"/>
        <v>7.9661593031144173</v>
      </c>
      <c r="L613" s="40">
        <f t="shared" si="271"/>
        <v>0</v>
      </c>
      <c r="M613" s="10">
        <f t="shared" si="288"/>
        <v>7.2936618398555435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15.568963532200156</v>
      </c>
      <c r="Q613" s="42">
        <f t="shared" si="290"/>
        <v>0.72455105689987365</v>
      </c>
      <c r="R613" s="4">
        <f t="shared" si="291"/>
        <v>198977.73745884089</v>
      </c>
      <c r="S613">
        <f t="shared" si="272"/>
        <v>1.9897773745884088E-4</v>
      </c>
      <c r="T613" s="41">
        <f t="shared" si="273"/>
        <v>6.2587279780980029E-4</v>
      </c>
      <c r="U613" s="42">
        <f t="shared" si="292"/>
        <v>0.35331680929616543</v>
      </c>
      <c r="V613" s="42">
        <f t="shared" si="293"/>
        <v>1.2201433945338507</v>
      </c>
      <c r="W613" s="42">
        <f t="shared" si="294"/>
        <v>1.2070261639408113</v>
      </c>
      <c r="X613" s="42">
        <f t="shared" si="295"/>
        <v>1.3117230593039375E-2</v>
      </c>
      <c r="Y613" s="42">
        <f t="shared" si="299"/>
        <v>1.4375004701410581E-2</v>
      </c>
      <c r="Z613" s="10">
        <f t="shared" si="296"/>
        <v>22.967933343188811</v>
      </c>
      <c r="AA613">
        <f t="shared" si="274"/>
        <v>7292047.6321486449</v>
      </c>
      <c r="AB613" s="10">
        <f t="shared" si="275"/>
        <v>7.2920476321486447</v>
      </c>
      <c r="AC613" s="10">
        <f t="shared" si="276"/>
        <v>7.1910476321486447</v>
      </c>
      <c r="AD613" s="3">
        <f t="shared" si="277"/>
        <v>1042.9365673892162</v>
      </c>
      <c r="AI613" s="94">
        <f t="shared" si="278"/>
        <v>1.2070261639408113</v>
      </c>
    </row>
    <row r="614" spans="2:35">
      <c r="B614" s="39">
        <f t="shared" si="279"/>
        <v>586</v>
      </c>
      <c r="C614" s="42">
        <f t="shared" si="280"/>
        <v>11.031414868104411</v>
      </c>
      <c r="D614" s="10">
        <f t="shared" si="281"/>
        <v>4.6685851318955187</v>
      </c>
      <c r="E614" s="40">
        <f t="shared" si="282"/>
        <v>38.262829736208964</v>
      </c>
      <c r="F614" s="40">
        <f t="shared" si="283"/>
        <v>47.6</v>
      </c>
      <c r="G614" s="3">
        <f t="shared" si="284"/>
        <v>314.68585131895099</v>
      </c>
      <c r="H614" s="3">
        <f t="shared" si="285"/>
        <v>147.82900988183601</v>
      </c>
      <c r="I614">
        <f t="shared" si="270"/>
        <v>1.4782900988183603E-4</v>
      </c>
      <c r="J614" s="4">
        <f t="shared" si="286"/>
        <v>1179.8912040032467</v>
      </c>
      <c r="K614" s="40">
        <f t="shared" si="287"/>
        <v>7.9814591530198822</v>
      </c>
      <c r="L614" s="40">
        <f t="shared" si="271"/>
        <v>0</v>
      </c>
      <c r="M614" s="10">
        <f t="shared" si="288"/>
        <v>7.2920476321486447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15.567864281103867</v>
      </c>
      <c r="Q614" s="42">
        <f t="shared" si="290"/>
        <v>0.72576027479309546</v>
      </c>
      <c r="R614" s="4">
        <f t="shared" si="291"/>
        <v>198147.03301124167</v>
      </c>
      <c r="S614">
        <f t="shared" si="272"/>
        <v>1.9814703301124166E-4</v>
      </c>
      <c r="T614" s="41">
        <f t="shared" si="273"/>
        <v>6.2670350225739946E-4</v>
      </c>
      <c r="U614" s="42">
        <f t="shared" si="292"/>
        <v>0.35184176063674139</v>
      </c>
      <c r="V614" s="42">
        <f t="shared" si="293"/>
        <v>1.2198369439389962</v>
      </c>
      <c r="W614" s="42">
        <f t="shared" si="294"/>
        <v>1.2067552780046111</v>
      </c>
      <c r="X614" s="42">
        <f t="shared" si="295"/>
        <v>1.3081665934385089E-2</v>
      </c>
      <c r="Y614" s="42">
        <f t="shared" si="299"/>
        <v>1.439082328593159E-2</v>
      </c>
      <c r="Z614" s="10">
        <f t="shared" si="296"/>
        <v>22.962729957779931</v>
      </c>
      <c r="AA614">
        <f t="shared" si="274"/>
        <v>7290418.5002731476</v>
      </c>
      <c r="AB614" s="10">
        <f t="shared" si="275"/>
        <v>7.2904185002731472</v>
      </c>
      <c r="AC614" s="10">
        <f t="shared" si="276"/>
        <v>7.1894185002731472</v>
      </c>
      <c r="AD614" s="3">
        <f t="shared" si="277"/>
        <v>1042.70029010488</v>
      </c>
      <c r="AI614" s="94">
        <f t="shared" si="278"/>
        <v>1.2067552780046111</v>
      </c>
    </row>
    <row r="615" spans="2:35">
      <c r="B615" s="39">
        <f t="shared" si="279"/>
        <v>587</v>
      </c>
      <c r="C615" s="42">
        <f t="shared" si="280"/>
        <v>11.050239808152371</v>
      </c>
      <c r="D615" s="10">
        <f t="shared" si="281"/>
        <v>4.6497601918475588</v>
      </c>
      <c r="E615" s="40">
        <f t="shared" si="282"/>
        <v>38.300479616304884</v>
      </c>
      <c r="F615" s="40">
        <f t="shared" si="283"/>
        <v>47.6</v>
      </c>
      <c r="G615" s="3">
        <f t="shared" si="284"/>
        <v>314.49760191847139</v>
      </c>
      <c r="H615" s="3">
        <f t="shared" si="285"/>
        <v>147.82900988183601</v>
      </c>
      <c r="I615">
        <f t="shared" ref="I615:I678" si="300">H615/1000^2</f>
        <v>1.4782900988183603E-4</v>
      </c>
      <c r="J615" s="4">
        <f t="shared" si="286"/>
        <v>1182.155192291066</v>
      </c>
      <c r="K615" s="40">
        <f t="shared" si="287"/>
        <v>7.9967740650904489</v>
      </c>
      <c r="L615" s="40">
        <f t="shared" ref="L615:L678" si="301">IF((gstar-K615)&lt;0,0,gstar-K615)</f>
        <v>0</v>
      </c>
      <c r="M615" s="10">
        <f t="shared" si="288"/>
        <v>7.2904185002731472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15.566754698843837</v>
      </c>
      <c r="Q615" s="42">
        <f t="shared" si="290"/>
        <v>0.72696957887812463</v>
      </c>
      <c r="R615" s="4">
        <f t="shared" si="291"/>
        <v>197316.47984598824</v>
      </c>
      <c r="S615">
        <f t="shared" ref="S615:S678" si="302">R615/1000^3</f>
        <v>1.9731647984598825E-4</v>
      </c>
      <c r="T615" s="41">
        <f t="shared" ref="T615:T678" si="303">(vc/1000^3-S615)</f>
        <v>6.2753405542265292E-4</v>
      </c>
      <c r="U615" s="42">
        <f t="shared" si="292"/>
        <v>0.35036698060332749</v>
      </c>
      <c r="V615" s="42">
        <f t="shared" si="293"/>
        <v>1.2195278686901276</v>
      </c>
      <c r="W615" s="42">
        <f t="shared" si="294"/>
        <v>1.2064818875906007</v>
      </c>
      <c r="X615" s="42">
        <f t="shared" si="295"/>
        <v>1.3045981099526927E-2</v>
      </c>
      <c r="Y615" s="42">
        <f t="shared" si="299"/>
        <v>1.4406599844168462E-2</v>
      </c>
      <c r="Z615" s="10">
        <f t="shared" si="296"/>
        <v>22.957478912384151</v>
      </c>
      <c r="AA615">
        <f t="shared" ref="AA615:AA678" si="304">Z615*rat*to+patm*1000000</f>
        <v>7288774.4464962836</v>
      </c>
      <c r="AB615" s="10">
        <f t="shared" ref="AB615:AB678" si="305">AA615/1000000</f>
        <v>7.2887744464962836</v>
      </c>
      <c r="AC615" s="10">
        <f t="shared" ref="AC615:AC678" si="306">AB615-patm</f>
        <v>7.1877744464962836</v>
      </c>
      <c r="AD615" s="3">
        <f t="shared" ref="AD615:AD678" si="307">AC615*1000000/6895</f>
        <v>1042.4618486579091</v>
      </c>
      <c r="AI615" s="94">
        <f t="shared" ref="AI615:AI678" si="308">($M615-patm)*1000000*$I615/SQRT(rat*to)*SQRT(k)*(2/(k+1))^((k+1)/2/(k-1))</f>
        <v>1.2064818875906007</v>
      </c>
    </row>
    <row r="616" spans="2:35">
      <c r="B616" s="39">
        <f t="shared" ref="B616:B679" si="309">1+B615</f>
        <v>588</v>
      </c>
      <c r="C616" s="42">
        <f t="shared" ref="C616:C679" si="310">xincp+C615</f>
        <v>11.069064748200331</v>
      </c>
      <c r="D616" s="10">
        <f t="shared" ref="D616:D679" si="311">(F616-E616)/2</f>
        <v>4.630935251799599</v>
      </c>
      <c r="E616" s="40">
        <f t="shared" ref="E616:E679" si="312">E615+ci*2*xincp</f>
        <v>38.338129496400803</v>
      </c>
      <c r="F616" s="40">
        <f t="shared" ref="F616:F679" si="313">F615-osi*2*xincp</f>
        <v>47.6</v>
      </c>
      <c r="G616" s="3">
        <f t="shared" ref="G616:G679" si="314">G615-ei*n*2*xincp</f>
        <v>314.30935251799178</v>
      </c>
      <c r="H616" s="3">
        <f t="shared" ref="H616:H679" si="315">PI()/4*(dto+erate*(two-D616)/two)^2</f>
        <v>147.82900988183601</v>
      </c>
      <c r="I616">
        <f t="shared" si="300"/>
        <v>1.4782900988183603E-4</v>
      </c>
      <c r="J616" s="4">
        <f t="shared" ref="J616:J679" si="316">PI()/4*dc^2-PI()/4*(F616^2-E616^2)</f>
        <v>1184.4214072038394</v>
      </c>
      <c r="K616" s="40">
        <f t="shared" ref="K616:K679" si="317">J616/H616</f>
        <v>8.0121040393261218</v>
      </c>
      <c r="L616" s="40">
        <f t="shared" si="301"/>
        <v>0</v>
      </c>
      <c r="M616" s="10">
        <f t="shared" ref="M616:M679" si="318">AB615</f>
        <v>7.2887744464962836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15.565634782261199</v>
      </c>
      <c r="Q616" s="42">
        <f t="shared" ref="Q616:Q679" si="320">xincp/P616+Q615</f>
        <v>0.72817896997018683</v>
      </c>
      <c r="R616" s="4">
        <f t="shared" ref="R616:R679" si="321">PI()/4*(F616^2-E616^2)*G616</f>
        <v>196486.079220563</v>
      </c>
      <c r="S616">
        <f t="shared" si="302"/>
        <v>1.96486079220563E-4</v>
      </c>
      <c r="T616" s="41">
        <f t="shared" si="303"/>
        <v>6.2836445604807817E-4</v>
      </c>
      <c r="U616" s="42">
        <f t="shared" ref="U616:U679" si="322">rhopgrain*R616/1000^2</f>
        <v>0.34889247142878488</v>
      </c>
      <c r="V616" s="42">
        <f t="shared" ref="V616:V679" si="323">(U615-U616)/(Q616-Q615)</f>
        <v>1.2192161693768997</v>
      </c>
      <c r="W616" s="42">
        <f t="shared" ref="W616:W679" si="324">IF(V616&lt;AI616,IF(AB615&gt;pbd,AI616,0),AI616)</f>
        <v>1.2062059930792521</v>
      </c>
      <c r="X616" s="42">
        <f t="shared" ref="X616:X679" si="325">V616-W616</f>
        <v>1.3010176297647558E-2</v>
      </c>
      <c r="Y616" s="42">
        <f t="shared" si="299"/>
        <v>1.4422334235488995E-2</v>
      </c>
      <c r="Z616" s="10">
        <f t="shared" ref="Z616:Z679" si="326">Y616/T616</f>
        <v>22.952180214320549</v>
      </c>
      <c r="AA616">
        <f t="shared" si="304"/>
        <v>7287115.473109588</v>
      </c>
      <c r="AB616" s="10">
        <f t="shared" si="305"/>
        <v>7.287115473109588</v>
      </c>
      <c r="AC616" s="10">
        <f t="shared" si="306"/>
        <v>7.186115473109588</v>
      </c>
      <c r="AD616" s="3">
        <f t="shared" si="307"/>
        <v>1042.221243380651</v>
      </c>
      <c r="AI616" s="94">
        <f t="shared" si="308"/>
        <v>1.2062059930792521</v>
      </c>
    </row>
    <row r="617" spans="2:35">
      <c r="B617" s="39">
        <f t="shared" si="309"/>
        <v>589</v>
      </c>
      <c r="C617" s="42">
        <f t="shared" si="310"/>
        <v>11.087889688248291</v>
      </c>
      <c r="D617" s="10">
        <f t="shared" si="311"/>
        <v>4.6121103117516391</v>
      </c>
      <c r="E617" s="40">
        <f t="shared" si="312"/>
        <v>38.375779376496723</v>
      </c>
      <c r="F617" s="40">
        <f t="shared" si="313"/>
        <v>47.6</v>
      </c>
      <c r="G617" s="3">
        <f t="shared" si="314"/>
        <v>314.12110311751218</v>
      </c>
      <c r="H617" s="3">
        <f t="shared" si="315"/>
        <v>147.82900988183601</v>
      </c>
      <c r="I617">
        <f t="shared" si="300"/>
        <v>1.4782900988183603E-4</v>
      </c>
      <c r="J617" s="4">
        <f t="shared" si="316"/>
        <v>1186.6898487415663</v>
      </c>
      <c r="K617" s="40">
        <f t="shared" si="317"/>
        <v>8.0274490757268939</v>
      </c>
      <c r="L617" s="40">
        <f t="shared" si="301"/>
        <v>0</v>
      </c>
      <c r="M617" s="10">
        <f t="shared" si="318"/>
        <v>7.287115473109588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15.564504528168516</v>
      </c>
      <c r="Q617" s="42">
        <f t="shared" si="320"/>
        <v>0.72938844888510446</v>
      </c>
      <c r="R617" s="4">
        <f t="shared" si="321"/>
        <v>195655.83239244844</v>
      </c>
      <c r="S617">
        <f t="shared" si="302"/>
        <v>1.9565583239244844E-4</v>
      </c>
      <c r="T617" s="41">
        <f t="shared" si="303"/>
        <v>6.2919470287619271E-4</v>
      </c>
      <c r="U617" s="42">
        <f t="shared" si="322"/>
        <v>0.34741823534597505</v>
      </c>
      <c r="V617" s="42">
        <f t="shared" si="323"/>
        <v>1.2189018465941888</v>
      </c>
      <c r="W617" s="42">
        <f t="shared" si="324"/>
        <v>1.2059275948551169</v>
      </c>
      <c r="X617" s="42">
        <f t="shared" si="325"/>
        <v>1.2974251739071851E-2</v>
      </c>
      <c r="Y617" s="42">
        <f t="shared" si="299"/>
        <v>1.4438026319404235E-2</v>
      </c>
      <c r="Z617" s="10">
        <f t="shared" si="326"/>
        <v>22.946833870985753</v>
      </c>
      <c r="AA617">
        <f t="shared" si="304"/>
        <v>7285441.5824288782</v>
      </c>
      <c r="AB617" s="10">
        <f t="shared" si="305"/>
        <v>7.2854415824288781</v>
      </c>
      <c r="AC617" s="10">
        <f t="shared" si="306"/>
        <v>7.1844415824288781</v>
      </c>
      <c r="AD617" s="3">
        <f t="shared" si="307"/>
        <v>1041.9784746089745</v>
      </c>
      <c r="AI617" s="94">
        <f t="shared" si="308"/>
        <v>1.2059275948551169</v>
      </c>
    </row>
    <row r="618" spans="2:35">
      <c r="B618" s="39">
        <f t="shared" si="309"/>
        <v>590</v>
      </c>
      <c r="C618" s="42">
        <f t="shared" si="310"/>
        <v>11.106714628296251</v>
      </c>
      <c r="D618" s="10">
        <f t="shared" si="311"/>
        <v>4.5932853717036792</v>
      </c>
      <c r="E618" s="40">
        <f t="shared" si="312"/>
        <v>38.413429256592643</v>
      </c>
      <c r="F618" s="40">
        <f t="shared" si="313"/>
        <v>47.6</v>
      </c>
      <c r="G618" s="3">
        <f t="shared" si="314"/>
        <v>313.93285371703257</v>
      </c>
      <c r="H618" s="3">
        <f t="shared" si="315"/>
        <v>147.82900988183601</v>
      </c>
      <c r="I618">
        <f t="shared" si="300"/>
        <v>1.4782900988183603E-4</v>
      </c>
      <c r="J618" s="4">
        <f t="shared" si="316"/>
        <v>1188.9605169042472</v>
      </c>
      <c r="K618" s="40">
        <f t="shared" si="317"/>
        <v>8.0428091742927705</v>
      </c>
      <c r="L618" s="40">
        <f t="shared" si="301"/>
        <v>0</v>
      </c>
      <c r="M618" s="10">
        <f t="shared" si="318"/>
        <v>7.2854415824288781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15.56336393334975</v>
      </c>
      <c r="Q618" s="42">
        <f t="shared" si="320"/>
        <v>0.73059801643930278</v>
      </c>
      <c r="R618" s="4">
        <f t="shared" si="321"/>
        <v>194825.74061912694</v>
      </c>
      <c r="S618">
        <f t="shared" si="302"/>
        <v>1.9482574061912693E-4</v>
      </c>
      <c r="T618" s="41">
        <f t="shared" si="303"/>
        <v>6.3002479464951424E-4</v>
      </c>
      <c r="U618" s="42">
        <f t="shared" si="322"/>
        <v>0.34594427458775895</v>
      </c>
      <c r="V618" s="42">
        <f t="shared" si="323"/>
        <v>1.2185849009425616</v>
      </c>
      <c r="W618" s="42">
        <f t="shared" si="324"/>
        <v>1.2056466933068197</v>
      </c>
      <c r="X618" s="42">
        <f t="shared" si="325"/>
        <v>1.2938207635741827E-2</v>
      </c>
      <c r="Y618" s="42">
        <f t="shared" si="299"/>
        <v>1.4453675955569909E-2</v>
      </c>
      <c r="Z618" s="10">
        <f t="shared" si="326"/>
        <v>22.941439889854742</v>
      </c>
      <c r="AA618">
        <f t="shared" si="304"/>
        <v>7283752.7767944997</v>
      </c>
      <c r="AB618" s="10">
        <f t="shared" si="305"/>
        <v>7.2837527767944996</v>
      </c>
      <c r="AC618" s="10">
        <f t="shared" si="306"/>
        <v>7.1827527767944996</v>
      </c>
      <c r="AD618" s="3">
        <f t="shared" si="307"/>
        <v>1041.7335426823061</v>
      </c>
      <c r="AI618" s="94">
        <f t="shared" si="308"/>
        <v>1.2056466933068197</v>
      </c>
    </row>
    <row r="619" spans="2:35">
      <c r="B619" s="39">
        <f t="shared" si="309"/>
        <v>591</v>
      </c>
      <c r="C619" s="42">
        <f t="shared" si="310"/>
        <v>11.125539568344211</v>
      </c>
      <c r="D619" s="10">
        <f t="shared" si="311"/>
        <v>4.5744604316557194</v>
      </c>
      <c r="E619" s="40">
        <f t="shared" si="312"/>
        <v>38.451079136688563</v>
      </c>
      <c r="F619" s="40">
        <f t="shared" si="313"/>
        <v>47.6</v>
      </c>
      <c r="G619" s="3">
        <f t="shared" si="314"/>
        <v>313.74460431655297</v>
      </c>
      <c r="H619" s="3">
        <f t="shared" si="315"/>
        <v>147.82900988183601</v>
      </c>
      <c r="I619">
        <f t="shared" si="300"/>
        <v>1.4782900988183603E-4</v>
      </c>
      <c r="J619" s="4">
        <f t="shared" si="316"/>
        <v>1191.2334116918819</v>
      </c>
      <c r="K619" s="40">
        <f t="shared" si="317"/>
        <v>8.0581843350237481</v>
      </c>
      <c r="L619" s="40">
        <f t="shared" si="301"/>
        <v>0</v>
      </c>
      <c r="M619" s="10">
        <f t="shared" si="318"/>
        <v>7.2837527767944996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15.562212994560355</v>
      </c>
      <c r="Q619" s="42">
        <f t="shared" si="320"/>
        <v>0.73180767344981534</v>
      </c>
      <c r="R619" s="4">
        <f t="shared" si="321"/>
        <v>193995.805158081</v>
      </c>
      <c r="S619">
        <f t="shared" si="302"/>
        <v>1.93995805158081E-4</v>
      </c>
      <c r="T619" s="41">
        <f t="shared" si="303"/>
        <v>6.3085473011056015E-4</v>
      </c>
      <c r="U619" s="42">
        <f t="shared" si="322"/>
        <v>0.34447059138699815</v>
      </c>
      <c r="V619" s="42">
        <f t="shared" si="323"/>
        <v>1.2182653330272182</v>
      </c>
      <c r="W619" s="42">
        <f t="shared" si="324"/>
        <v>1.2053632888271026</v>
      </c>
      <c r="X619" s="42">
        <f t="shared" si="325"/>
        <v>1.2902044200115537E-2</v>
      </c>
      <c r="Y619" s="42">
        <f t="shared" si="299"/>
        <v>1.4469283003786521E-2</v>
      </c>
      <c r="Z619" s="10">
        <f t="shared" si="326"/>
        <v>22.935998278479602</v>
      </c>
      <c r="AA619">
        <f t="shared" si="304"/>
        <v>7282049.0585709419</v>
      </c>
      <c r="AB619" s="10">
        <f t="shared" si="305"/>
        <v>7.2820490585709416</v>
      </c>
      <c r="AC619" s="10">
        <f t="shared" si="306"/>
        <v>7.1810490585709417</v>
      </c>
      <c r="AD619" s="3">
        <f t="shared" si="307"/>
        <v>1041.4864479435739</v>
      </c>
      <c r="AI619" s="94">
        <f t="shared" si="308"/>
        <v>1.2053632888271026</v>
      </c>
    </row>
    <row r="620" spans="2:35">
      <c r="B620" s="39">
        <f t="shared" si="309"/>
        <v>592</v>
      </c>
      <c r="C620" s="42">
        <f t="shared" si="310"/>
        <v>11.144364508392171</v>
      </c>
      <c r="D620" s="10">
        <f t="shared" si="311"/>
        <v>4.5556354916077595</v>
      </c>
      <c r="E620" s="40">
        <f t="shared" si="312"/>
        <v>38.488729016784482</v>
      </c>
      <c r="F620" s="40">
        <f t="shared" si="313"/>
        <v>47.6</v>
      </c>
      <c r="G620" s="3">
        <f t="shared" si="314"/>
        <v>313.55635491607336</v>
      </c>
      <c r="H620" s="3">
        <f t="shared" si="315"/>
        <v>147.82900988183601</v>
      </c>
      <c r="I620">
        <f t="shared" si="300"/>
        <v>1.4782900988183603E-4</v>
      </c>
      <c r="J620" s="4">
        <f t="shared" si="316"/>
        <v>1193.5085331044702</v>
      </c>
      <c r="K620" s="40">
        <f t="shared" si="317"/>
        <v>8.0735745579198284</v>
      </c>
      <c r="L620" s="40">
        <f t="shared" si="301"/>
        <v>0</v>
      </c>
      <c r="M620" s="10">
        <f t="shared" si="318"/>
        <v>7.2820490585709416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15.56105170852697</v>
      </c>
      <c r="Q620" s="42">
        <f t="shared" si="320"/>
        <v>0.73301742073428999</v>
      </c>
      <c r="R620" s="4">
        <f t="shared" si="321"/>
        <v>193166.02726679304</v>
      </c>
      <c r="S620">
        <f t="shared" si="302"/>
        <v>1.9316602726679303E-4</v>
      </c>
      <c r="T620" s="41">
        <f t="shared" si="303"/>
        <v>6.3168450800184814E-4</v>
      </c>
      <c r="U620" s="42">
        <f t="shared" si="322"/>
        <v>0.34299718797655376</v>
      </c>
      <c r="V620" s="42">
        <f t="shared" si="323"/>
        <v>1.2179431434592822</v>
      </c>
      <c r="W620" s="42">
        <f t="shared" si="324"/>
        <v>1.2050773818127587</v>
      </c>
      <c r="X620" s="42">
        <f t="shared" si="325"/>
        <v>1.2865761646523532E-2</v>
      </c>
      <c r="Y620" s="42">
        <f t="shared" si="299"/>
        <v>1.4484847324001101E-2</v>
      </c>
      <c r="Z620" s="10">
        <f t="shared" si="326"/>
        <v>22.930509044490801</v>
      </c>
      <c r="AA620">
        <f t="shared" si="304"/>
        <v>7280330.4301472316</v>
      </c>
      <c r="AB620" s="10">
        <f t="shared" si="305"/>
        <v>7.2803304301472318</v>
      </c>
      <c r="AC620" s="10">
        <f t="shared" si="306"/>
        <v>7.1793304301472318</v>
      </c>
      <c r="AD620" s="3">
        <f t="shared" si="307"/>
        <v>1041.2371907392649</v>
      </c>
      <c r="AI620" s="94">
        <f t="shared" si="308"/>
        <v>1.2050773818127587</v>
      </c>
    </row>
    <row r="621" spans="2:35">
      <c r="B621" s="39">
        <f t="shared" si="309"/>
        <v>593</v>
      </c>
      <c r="C621" s="42">
        <f t="shared" si="310"/>
        <v>11.16318944844013</v>
      </c>
      <c r="D621" s="10">
        <f t="shared" si="311"/>
        <v>4.5368105515597996</v>
      </c>
      <c r="E621" s="40">
        <f t="shared" si="312"/>
        <v>38.526378896880402</v>
      </c>
      <c r="F621" s="40">
        <f t="shared" si="313"/>
        <v>47.6</v>
      </c>
      <c r="G621" s="3">
        <f t="shared" si="314"/>
        <v>313.36810551559375</v>
      </c>
      <c r="H621" s="3">
        <f t="shared" si="315"/>
        <v>147.82900988183601</v>
      </c>
      <c r="I621">
        <f t="shared" si="300"/>
        <v>1.4782900988183603E-4</v>
      </c>
      <c r="J621" s="4">
        <f t="shared" si="316"/>
        <v>1195.7858811420124</v>
      </c>
      <c r="K621" s="40">
        <f t="shared" si="317"/>
        <v>8.0889798429810114</v>
      </c>
      <c r="L621" s="40">
        <f t="shared" si="301"/>
        <v>0</v>
      </c>
      <c r="M621" s="10">
        <f t="shared" si="318"/>
        <v>7.2803304301472318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15.559880071947649</v>
      </c>
      <c r="Q621" s="42">
        <f t="shared" si="320"/>
        <v>0.7342272591109944</v>
      </c>
      <c r="R621" s="4">
        <f t="shared" si="321"/>
        <v>192336.40820274549</v>
      </c>
      <c r="S621">
        <f t="shared" si="302"/>
        <v>1.9233640820274549E-4</v>
      </c>
      <c r="T621" s="41">
        <f t="shared" si="303"/>
        <v>6.3251412706589571E-4</v>
      </c>
      <c r="U621" s="42">
        <f t="shared" si="322"/>
        <v>0.34152406658928708</v>
      </c>
      <c r="V621" s="42">
        <f t="shared" si="323"/>
        <v>1.2176183328548871</v>
      </c>
      <c r="W621" s="42">
        <f t="shared" si="324"/>
        <v>1.2047889726646996</v>
      </c>
      <c r="X621" s="42">
        <f t="shared" si="325"/>
        <v>1.2829360190187433E-2</v>
      </c>
      <c r="Y621" s="42">
        <f t="shared" si="299"/>
        <v>1.4500368776307754E-2</v>
      </c>
      <c r="Z621" s="10">
        <f t="shared" si="326"/>
        <v>22.924972195596663</v>
      </c>
      <c r="AA621">
        <f t="shared" si="304"/>
        <v>7278596.8939367756</v>
      </c>
      <c r="AB621" s="10">
        <f t="shared" si="305"/>
        <v>7.2785968939367756</v>
      </c>
      <c r="AC621" s="10">
        <f t="shared" si="306"/>
        <v>7.1775968939367756</v>
      </c>
      <c r="AD621" s="3">
        <f t="shared" si="307"/>
        <v>1040.9857714194018</v>
      </c>
      <c r="AI621" s="94">
        <f t="shared" si="308"/>
        <v>1.2047889726646996</v>
      </c>
    </row>
    <row r="622" spans="2:35">
      <c r="B622" s="39">
        <f t="shared" si="309"/>
        <v>594</v>
      </c>
      <c r="C622" s="42">
        <f t="shared" si="310"/>
        <v>11.18201438848809</v>
      </c>
      <c r="D622" s="10">
        <f t="shared" si="311"/>
        <v>4.5179856115118397</v>
      </c>
      <c r="E622" s="40">
        <f t="shared" si="312"/>
        <v>38.564028776976322</v>
      </c>
      <c r="F622" s="40">
        <f t="shared" si="313"/>
        <v>47.6</v>
      </c>
      <c r="G622" s="3">
        <f t="shared" si="314"/>
        <v>313.17985611511415</v>
      </c>
      <c r="H622" s="3">
        <f t="shared" si="315"/>
        <v>147.82900988183601</v>
      </c>
      <c r="I622">
        <f t="shared" si="300"/>
        <v>1.4782900988183603E-4</v>
      </c>
      <c r="J622" s="4">
        <f t="shared" si="316"/>
        <v>1198.0654558045085</v>
      </c>
      <c r="K622" s="40">
        <f t="shared" si="317"/>
        <v>8.1044001902072988</v>
      </c>
      <c r="L622" s="40">
        <f t="shared" si="301"/>
        <v>0</v>
      </c>
      <c r="M622" s="10">
        <f t="shared" si="318"/>
        <v>7.2785968939367756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15.558698081491697</v>
      </c>
      <c r="Q622" s="42">
        <f t="shared" si="320"/>
        <v>0.73543718939882186</v>
      </c>
      <c r="R622" s="4">
        <f t="shared" si="321"/>
        <v>191506.94922342076</v>
      </c>
      <c r="S622">
        <f t="shared" si="302"/>
        <v>1.9150694922342076E-4</v>
      </c>
      <c r="T622" s="41">
        <f t="shared" si="303"/>
        <v>6.3334358604522035E-4</v>
      </c>
      <c r="U622" s="42">
        <f t="shared" si="322"/>
        <v>0.34005122945805932</v>
      </c>
      <c r="V622" s="42">
        <f t="shared" si="323"/>
        <v>1.217290901835655</v>
      </c>
      <c r="W622" s="42">
        <f t="shared" si="324"/>
        <v>1.2044980617879273</v>
      </c>
      <c r="X622" s="42">
        <f t="shared" si="325"/>
        <v>1.2792840047727738E-2</v>
      </c>
      <c r="Y622" s="42">
        <f t="shared" si="299"/>
        <v>1.4515847220948832E-2</v>
      </c>
      <c r="Z622" s="10">
        <f t="shared" si="326"/>
        <v>22.919387739583755</v>
      </c>
      <c r="AA622">
        <f t="shared" si="304"/>
        <v>7276848.4523774758</v>
      </c>
      <c r="AB622" s="10">
        <f t="shared" si="305"/>
        <v>7.2768484523774761</v>
      </c>
      <c r="AC622" s="10">
        <f t="shared" si="306"/>
        <v>7.1758484523774761</v>
      </c>
      <c r="AD622" s="3">
        <f t="shared" si="307"/>
        <v>1040.73219033756</v>
      </c>
      <c r="AI622" s="94">
        <f t="shared" si="308"/>
        <v>1.2044980617879273</v>
      </c>
    </row>
    <row r="623" spans="2:35">
      <c r="B623" s="39">
        <f t="shared" si="309"/>
        <v>595</v>
      </c>
      <c r="C623" s="42">
        <f t="shared" si="310"/>
        <v>11.20083932853605</v>
      </c>
      <c r="D623" s="10">
        <f t="shared" si="311"/>
        <v>4.4991606714638799</v>
      </c>
      <c r="E623" s="40">
        <f t="shared" si="312"/>
        <v>38.601678657072242</v>
      </c>
      <c r="F623" s="40">
        <f t="shared" si="313"/>
        <v>47.6</v>
      </c>
      <c r="G623" s="3">
        <f t="shared" si="314"/>
        <v>312.99160671463454</v>
      </c>
      <c r="H623" s="3">
        <f t="shared" si="315"/>
        <v>147.82900988183601</v>
      </c>
      <c r="I623">
        <f t="shared" si="300"/>
        <v>1.4782900988183603E-4</v>
      </c>
      <c r="J623" s="4">
        <f t="shared" si="316"/>
        <v>1200.3472570919582</v>
      </c>
      <c r="K623" s="40">
        <f t="shared" si="317"/>
        <v>8.1198355995986873</v>
      </c>
      <c r="L623" s="40">
        <f t="shared" si="301"/>
        <v>0</v>
      </c>
      <c r="M623" s="10">
        <f t="shared" si="318"/>
        <v>7.2768484523774761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15.557505733799681</v>
      </c>
      <c r="Q623" s="42">
        <f t="shared" si="320"/>
        <v>0.73664721241729714</v>
      </c>
      <c r="R623" s="4">
        <f t="shared" si="321"/>
        <v>190677.65158630139</v>
      </c>
      <c r="S623">
        <f t="shared" si="302"/>
        <v>1.906776515863014E-4</v>
      </c>
      <c r="T623" s="41">
        <f t="shared" si="303"/>
        <v>6.3417288368233977E-4</v>
      </c>
      <c r="U623" s="42">
        <f t="shared" si="322"/>
        <v>0.33857867881573195</v>
      </c>
      <c r="V623" s="42">
        <f t="shared" si="323"/>
        <v>1.2169608510281877</v>
      </c>
      <c r="W623" s="42">
        <f t="shared" si="324"/>
        <v>1.2042046495915548</v>
      </c>
      <c r="X623" s="42">
        <f t="shared" si="325"/>
        <v>1.2756201436632919E-2</v>
      </c>
      <c r="Y623" s="42">
        <f t="shared" si="299"/>
        <v>1.4531282518315465E-2</v>
      </c>
      <c r="Z623" s="10">
        <f t="shared" si="326"/>
        <v>22.913755684316289</v>
      </c>
      <c r="AA623">
        <f t="shared" si="304"/>
        <v>7275085.1079315431</v>
      </c>
      <c r="AB623" s="10">
        <f t="shared" si="305"/>
        <v>7.2750851079315435</v>
      </c>
      <c r="AC623" s="10">
        <f t="shared" si="306"/>
        <v>7.1740851079315435</v>
      </c>
      <c r="AD623" s="3">
        <f t="shared" si="307"/>
        <v>1040.4764478508403</v>
      </c>
      <c r="AI623" s="94">
        <f t="shared" si="308"/>
        <v>1.2042046495915548</v>
      </c>
    </row>
    <row r="624" spans="2:35">
      <c r="B624" s="39">
        <f t="shared" si="309"/>
        <v>596</v>
      </c>
      <c r="C624" s="42">
        <f t="shared" si="310"/>
        <v>11.21966426858401</v>
      </c>
      <c r="D624" s="10">
        <f t="shared" si="311"/>
        <v>4.48033573141592</v>
      </c>
      <c r="E624" s="40">
        <f t="shared" si="312"/>
        <v>38.639328537168161</v>
      </c>
      <c r="F624" s="40">
        <f t="shared" si="313"/>
        <v>47.6</v>
      </c>
      <c r="G624" s="3">
        <f t="shared" si="314"/>
        <v>312.80335731415494</v>
      </c>
      <c r="H624" s="3">
        <f t="shared" si="315"/>
        <v>147.82900988183601</v>
      </c>
      <c r="I624">
        <f t="shared" si="300"/>
        <v>1.4782900988183603E-4</v>
      </c>
      <c r="J624" s="4">
        <f t="shared" si="316"/>
        <v>1202.6312850043621</v>
      </c>
      <c r="K624" s="40">
        <f t="shared" si="317"/>
        <v>8.1352860711551802</v>
      </c>
      <c r="L624" s="40">
        <f t="shared" si="301"/>
        <v>0</v>
      </c>
      <c r="M624" s="10">
        <f t="shared" si="318"/>
        <v>7.2750851079315435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15.556303025483281</v>
      </c>
      <c r="Q624" s="42">
        <f t="shared" si="320"/>
        <v>0.73785732898658241</v>
      </c>
      <c r="R624" s="4">
        <f t="shared" si="321"/>
        <v>189848.51654886964</v>
      </c>
      <c r="S624">
        <f t="shared" si="302"/>
        <v>1.8984851654886963E-4</v>
      </c>
      <c r="T624" s="41">
        <f t="shared" si="303"/>
        <v>6.3500201871977157E-4</v>
      </c>
      <c r="U624" s="42">
        <f t="shared" si="322"/>
        <v>0.33710641689516585</v>
      </c>
      <c r="V624" s="42">
        <f t="shared" si="323"/>
        <v>1.2166281810649531</v>
      </c>
      <c r="W624" s="42">
        <f t="shared" si="324"/>
        <v>1.2039087364887744</v>
      </c>
      <c r="X624" s="42">
        <f t="shared" si="325"/>
        <v>1.2719444576178685E-2</v>
      </c>
      <c r="Y624" s="42">
        <f t="shared" si="299"/>
        <v>1.4546674528949205E-2</v>
      </c>
      <c r="Z624" s="10">
        <f t="shared" si="326"/>
        <v>22.908076037737288</v>
      </c>
      <c r="AA624">
        <f t="shared" si="304"/>
        <v>7273306.8630858669</v>
      </c>
      <c r="AB624" s="10">
        <f t="shared" si="305"/>
        <v>7.2733068630858666</v>
      </c>
      <c r="AC624" s="10">
        <f t="shared" si="306"/>
        <v>7.1723068630858666</v>
      </c>
      <c r="AD624" s="3">
        <f t="shared" si="307"/>
        <v>1040.2185443199228</v>
      </c>
      <c r="AI624" s="94">
        <f t="shared" si="308"/>
        <v>1.2039087364887744</v>
      </c>
    </row>
    <row r="625" spans="2:35">
      <c r="B625" s="39">
        <f t="shared" si="309"/>
        <v>597</v>
      </c>
      <c r="C625" s="42">
        <f t="shared" si="310"/>
        <v>11.23848920863197</v>
      </c>
      <c r="D625" s="10">
        <f t="shared" si="311"/>
        <v>4.4615107913679601</v>
      </c>
      <c r="E625" s="40">
        <f t="shared" si="312"/>
        <v>38.676978417264081</v>
      </c>
      <c r="F625" s="40">
        <f t="shared" si="313"/>
        <v>47.6</v>
      </c>
      <c r="G625" s="3">
        <f t="shared" si="314"/>
        <v>312.61510791367533</v>
      </c>
      <c r="H625" s="3">
        <f t="shared" si="315"/>
        <v>147.82900988183601</v>
      </c>
      <c r="I625">
        <f t="shared" si="300"/>
        <v>1.4782900988183603E-4</v>
      </c>
      <c r="J625" s="4">
        <f t="shared" si="316"/>
        <v>1204.9175395417196</v>
      </c>
      <c r="K625" s="40">
        <f t="shared" si="317"/>
        <v>8.1507516048767759</v>
      </c>
      <c r="L625" s="40">
        <f t="shared" si="301"/>
        <v>0</v>
      </c>
      <c r="M625" s="10">
        <f t="shared" si="318"/>
        <v>7.2733068630858666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15.555089953125471</v>
      </c>
      <c r="Q625" s="42">
        <f t="shared" si="320"/>
        <v>0.73906753992748264</v>
      </c>
      <c r="R625" s="4">
        <f t="shared" si="321"/>
        <v>189019.54536860809</v>
      </c>
      <c r="S625">
        <f t="shared" si="302"/>
        <v>1.8901954536860809E-4</v>
      </c>
      <c r="T625" s="41">
        <f t="shared" si="303"/>
        <v>6.3583098990003303E-4</v>
      </c>
      <c r="U625" s="42">
        <f t="shared" si="322"/>
        <v>0.33563444592922265</v>
      </c>
      <c r="V625" s="42">
        <f t="shared" si="323"/>
        <v>1.2162928925830507</v>
      </c>
      <c r="W625" s="42">
        <f t="shared" si="324"/>
        <v>1.2036103228969202</v>
      </c>
      <c r="X625" s="42">
        <f t="shared" si="325"/>
        <v>1.2682569686130574E-2</v>
      </c>
      <c r="Y625" s="42">
        <f t="shared" si="299"/>
        <v>1.4562023113542089E-2</v>
      </c>
      <c r="Z625" s="10">
        <f t="shared" si="326"/>
        <v>22.902348807867273</v>
      </c>
      <c r="AA625">
        <f t="shared" si="304"/>
        <v>7271513.7203515973</v>
      </c>
      <c r="AB625" s="10">
        <f t="shared" si="305"/>
        <v>7.2715137203515976</v>
      </c>
      <c r="AC625" s="10">
        <f t="shared" si="306"/>
        <v>7.1705137203515976</v>
      </c>
      <c r="AD625" s="3">
        <f t="shared" si="307"/>
        <v>1039.9584801090061</v>
      </c>
      <c r="AI625" s="94">
        <f t="shared" si="308"/>
        <v>1.2036103228969202</v>
      </c>
    </row>
    <row r="626" spans="2:35">
      <c r="B626" s="39">
        <f t="shared" si="309"/>
        <v>598</v>
      </c>
      <c r="C626" s="42">
        <f t="shared" si="310"/>
        <v>11.25731414867993</v>
      </c>
      <c r="D626" s="10">
        <f t="shared" si="311"/>
        <v>4.4426858513200003</v>
      </c>
      <c r="E626" s="40">
        <f t="shared" si="312"/>
        <v>38.714628297360001</v>
      </c>
      <c r="F626" s="40">
        <f t="shared" si="313"/>
        <v>47.6</v>
      </c>
      <c r="G626" s="3">
        <f t="shared" si="314"/>
        <v>312.42685851319573</v>
      </c>
      <c r="H626" s="3">
        <f t="shared" si="315"/>
        <v>147.82900988183601</v>
      </c>
      <c r="I626">
        <f t="shared" si="300"/>
        <v>1.4782900988183603E-4</v>
      </c>
      <c r="J626" s="4">
        <f t="shared" si="316"/>
        <v>1207.2060207040306</v>
      </c>
      <c r="K626" s="40">
        <f t="shared" si="317"/>
        <v>8.1662322007634707</v>
      </c>
      <c r="L626" s="40">
        <f t="shared" si="301"/>
        <v>0</v>
      </c>
      <c r="M626" s="10">
        <f t="shared" si="318"/>
        <v>7.2715137203515976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15.553866513280175</v>
      </c>
      <c r="Q626" s="42">
        <f t="shared" si="320"/>
        <v>0.74027784606145175</v>
      </c>
      <c r="R626" s="4">
        <f t="shared" si="321"/>
        <v>188190.73930299919</v>
      </c>
      <c r="S626">
        <f t="shared" si="302"/>
        <v>1.8819073930299919E-4</v>
      </c>
      <c r="T626" s="41">
        <f t="shared" si="303"/>
        <v>6.3665979596564195E-4</v>
      </c>
      <c r="U626" s="42">
        <f t="shared" si="322"/>
        <v>0.33416276815076351</v>
      </c>
      <c r="V626" s="42">
        <f t="shared" si="323"/>
        <v>1.2159549862255745</v>
      </c>
      <c r="W626" s="42">
        <f t="shared" si="324"/>
        <v>1.2033094092373973</v>
      </c>
      <c r="X626" s="42">
        <f t="shared" si="325"/>
        <v>1.2645576988177254E-2</v>
      </c>
      <c r="Y626" s="42">
        <f t="shared" si="299"/>
        <v>1.4577328132938459E-2</v>
      </c>
      <c r="Z626" s="10">
        <f t="shared" si="326"/>
        <v>22.896574002805639</v>
      </c>
      <c r="AA626">
        <f t="shared" si="304"/>
        <v>7269705.6822645785</v>
      </c>
      <c r="AB626" s="10">
        <f t="shared" si="305"/>
        <v>7.2697056822645783</v>
      </c>
      <c r="AC626" s="10">
        <f t="shared" si="306"/>
        <v>7.1687056822645783</v>
      </c>
      <c r="AD626" s="3">
        <f t="shared" si="307"/>
        <v>1039.6962555858706</v>
      </c>
      <c r="AI626" s="94">
        <f t="shared" si="308"/>
        <v>1.2033094092373973</v>
      </c>
    </row>
    <row r="627" spans="2:35">
      <c r="B627" s="39">
        <f t="shared" si="309"/>
        <v>599</v>
      </c>
      <c r="C627" s="42">
        <f t="shared" si="310"/>
        <v>11.27613908872789</v>
      </c>
      <c r="D627" s="10">
        <f t="shared" si="311"/>
        <v>4.4238609112720404</v>
      </c>
      <c r="E627" s="40">
        <f t="shared" si="312"/>
        <v>38.752278177455921</v>
      </c>
      <c r="F627" s="40">
        <f t="shared" si="313"/>
        <v>47.6</v>
      </c>
      <c r="G627" s="3">
        <f t="shared" si="314"/>
        <v>312.23860911271612</v>
      </c>
      <c r="H627" s="3">
        <f t="shared" si="315"/>
        <v>147.82900988183601</v>
      </c>
      <c r="I627">
        <f t="shared" si="300"/>
        <v>1.4782900988183603E-4</v>
      </c>
      <c r="J627" s="4">
        <f t="shared" si="316"/>
        <v>1209.4967284912957</v>
      </c>
      <c r="K627" s="40">
        <f t="shared" si="317"/>
        <v>8.1817278588152718</v>
      </c>
      <c r="L627" s="40">
        <f t="shared" si="301"/>
        <v>0</v>
      </c>
      <c r="M627" s="10">
        <f t="shared" si="318"/>
        <v>7.2697056822645783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15.552632702472536</v>
      </c>
      <c r="Q627" s="42">
        <f t="shared" si="320"/>
        <v>0.74148824821059833</v>
      </c>
      <c r="R627" s="4">
        <f t="shared" si="321"/>
        <v>187362.09960952529</v>
      </c>
      <c r="S627">
        <f t="shared" si="302"/>
        <v>1.873620996095253E-4</v>
      </c>
      <c r="T627" s="41">
        <f t="shared" si="303"/>
        <v>6.3748843565911584E-4</v>
      </c>
      <c r="U627" s="42">
        <f t="shared" si="322"/>
        <v>0.33269138579264967</v>
      </c>
      <c r="V627" s="42">
        <f t="shared" si="323"/>
        <v>1.2156144626405887</v>
      </c>
      <c r="W627" s="42">
        <f t="shared" si="324"/>
        <v>1.203005995935754</v>
      </c>
      <c r="X627" s="42">
        <f t="shared" si="325"/>
        <v>1.2608466704834731E-2</v>
      </c>
      <c r="Y627" s="42">
        <f t="shared" si="299"/>
        <v>1.4592589448135435E-2</v>
      </c>
      <c r="Z627" s="10">
        <f t="shared" si="326"/>
        <v>22.890751630730019</v>
      </c>
      <c r="AA627">
        <f t="shared" si="304"/>
        <v>7267882.7513851542</v>
      </c>
      <c r="AB627" s="10">
        <f t="shared" si="305"/>
        <v>7.2678827513851543</v>
      </c>
      <c r="AC627" s="10">
        <f t="shared" si="306"/>
        <v>7.1668827513851543</v>
      </c>
      <c r="AD627" s="3">
        <f t="shared" si="307"/>
        <v>1039.4318711218498</v>
      </c>
      <c r="AI627" s="94">
        <f t="shared" si="308"/>
        <v>1.203005995935754</v>
      </c>
    </row>
    <row r="628" spans="2:35">
      <c r="B628" s="39">
        <f t="shared" si="309"/>
        <v>600</v>
      </c>
      <c r="C628" s="42">
        <f t="shared" si="310"/>
        <v>11.294964028775849</v>
      </c>
      <c r="D628" s="10">
        <f t="shared" si="311"/>
        <v>4.4050359712240805</v>
      </c>
      <c r="E628" s="40">
        <f t="shared" si="312"/>
        <v>38.78992805755184</v>
      </c>
      <c r="F628" s="40">
        <f t="shared" si="313"/>
        <v>47.6</v>
      </c>
      <c r="G628" s="3">
        <f t="shared" si="314"/>
        <v>312.05035971223651</v>
      </c>
      <c r="H628" s="3">
        <f t="shared" si="315"/>
        <v>147.82900988183601</v>
      </c>
      <c r="I628">
        <f t="shared" si="300"/>
        <v>1.4782900988183603E-4</v>
      </c>
      <c r="J628" s="4">
        <f t="shared" si="316"/>
        <v>1211.7896629035145</v>
      </c>
      <c r="K628" s="40">
        <f t="shared" si="317"/>
        <v>8.197238579032172</v>
      </c>
      <c r="L628" s="40">
        <f t="shared" si="301"/>
        <v>0</v>
      </c>
      <c r="M628" s="10">
        <f t="shared" si="318"/>
        <v>7.2678827513851543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15.551388517198703</v>
      </c>
      <c r="Q628" s="42">
        <f t="shared" si="320"/>
        <v>0.74269874719769136</v>
      </c>
      <c r="R628" s="4">
        <f t="shared" si="321"/>
        <v>186533.62754566886</v>
      </c>
      <c r="S628">
        <f t="shared" si="302"/>
        <v>1.8653362754566887E-4</v>
      </c>
      <c r="T628" s="41">
        <f t="shared" si="303"/>
        <v>6.383169077229723E-4</v>
      </c>
      <c r="U628" s="42">
        <f t="shared" si="322"/>
        <v>0.33122030108774236</v>
      </c>
      <c r="V628" s="42">
        <f t="shared" si="323"/>
        <v>1.215271322481712</v>
      </c>
      <c r="W628" s="42">
        <f t="shared" si="324"/>
        <v>1.2027000834216512</v>
      </c>
      <c r="X628" s="42">
        <f t="shared" si="325"/>
        <v>1.2571239060060746E-2</v>
      </c>
      <c r="Y628" s="42">
        <f t="shared" si="299"/>
        <v>1.4607806920284142E-2</v>
      </c>
      <c r="Z628" s="10">
        <f t="shared" si="326"/>
        <v>22.884881699896766</v>
      </c>
      <c r="AA628">
        <f t="shared" si="304"/>
        <v>7266044.9302983088</v>
      </c>
      <c r="AB628" s="10">
        <f t="shared" si="305"/>
        <v>7.2660449302983086</v>
      </c>
      <c r="AC628" s="10">
        <f t="shared" si="306"/>
        <v>7.1650449302983086</v>
      </c>
      <c r="AD628" s="3">
        <f t="shared" si="307"/>
        <v>1039.1653270918505</v>
      </c>
      <c r="AI628" s="94">
        <f t="shared" si="308"/>
        <v>1.2027000834216512</v>
      </c>
    </row>
    <row r="629" spans="2:35">
      <c r="B629" s="39">
        <f t="shared" si="309"/>
        <v>601</v>
      </c>
      <c r="C629" s="42">
        <f t="shared" si="310"/>
        <v>11.313788968823809</v>
      </c>
      <c r="D629" s="10">
        <f t="shared" si="311"/>
        <v>4.3862110311761207</v>
      </c>
      <c r="E629" s="40">
        <f t="shared" si="312"/>
        <v>38.82757793764776</v>
      </c>
      <c r="F629" s="40">
        <f t="shared" si="313"/>
        <v>47.6</v>
      </c>
      <c r="G629" s="3">
        <f t="shared" si="314"/>
        <v>311.86211031175691</v>
      </c>
      <c r="H629" s="3">
        <f t="shared" si="315"/>
        <v>147.82900988183601</v>
      </c>
      <c r="I629">
        <f t="shared" si="300"/>
        <v>1.4782900988183603E-4</v>
      </c>
      <c r="J629" s="4">
        <f t="shared" si="316"/>
        <v>1214.0848239406873</v>
      </c>
      <c r="K629" s="40">
        <f t="shared" si="317"/>
        <v>8.2127643614141785</v>
      </c>
      <c r="L629" s="40">
        <f t="shared" si="301"/>
        <v>0</v>
      </c>
      <c r="M629" s="10">
        <f t="shared" si="318"/>
        <v>7.2660449302983086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15.550133953925886</v>
      </c>
      <c r="Q629" s="42">
        <f t="shared" si="320"/>
        <v>0.74390934384616636</v>
      </c>
      <c r="R629" s="4">
        <f t="shared" si="321"/>
        <v>185705.32436891235</v>
      </c>
      <c r="S629">
        <f t="shared" si="302"/>
        <v>1.8570532436891236E-4</v>
      </c>
      <c r="T629" s="41">
        <f t="shared" si="303"/>
        <v>6.3914521089972881E-4</v>
      </c>
      <c r="U629" s="42">
        <f t="shared" si="322"/>
        <v>0.32974951626890292</v>
      </c>
      <c r="V629" s="42">
        <f t="shared" si="323"/>
        <v>1.2149255664074403</v>
      </c>
      <c r="W629" s="42">
        <f t="shared" si="324"/>
        <v>1.2023916721288848</v>
      </c>
      <c r="X629" s="42">
        <f t="shared" si="325"/>
        <v>1.2533894278555557E-2</v>
      </c>
      <c r="Y629" s="42">
        <f t="shared" si="299"/>
        <v>1.4622980410690101E-2</v>
      </c>
      <c r="Z629" s="10">
        <f t="shared" si="326"/>
        <v>22.878964218640139</v>
      </c>
      <c r="AA629">
        <f t="shared" si="304"/>
        <v>7264192.2216134267</v>
      </c>
      <c r="AB629" s="10">
        <f t="shared" si="305"/>
        <v>7.2641922216134267</v>
      </c>
      <c r="AC629" s="10">
        <f t="shared" si="306"/>
        <v>7.1631922216134267</v>
      </c>
      <c r="AD629" s="3">
        <f t="shared" si="307"/>
        <v>1038.8966238743185</v>
      </c>
      <c r="AI629" s="94">
        <f t="shared" si="308"/>
        <v>1.2023916721288848</v>
      </c>
    </row>
    <row r="630" spans="2:35">
      <c r="B630" s="39">
        <f t="shared" si="309"/>
        <v>602</v>
      </c>
      <c r="C630" s="42">
        <f t="shared" si="310"/>
        <v>11.332613908871769</v>
      </c>
      <c r="D630" s="10">
        <f t="shared" si="311"/>
        <v>4.3673860911281608</v>
      </c>
      <c r="E630" s="40">
        <f t="shared" si="312"/>
        <v>38.86522781774368</v>
      </c>
      <c r="F630" s="40">
        <f t="shared" si="313"/>
        <v>47.6</v>
      </c>
      <c r="G630" s="3">
        <f t="shared" si="314"/>
        <v>311.6738609112773</v>
      </c>
      <c r="H630" s="3">
        <f t="shared" si="315"/>
        <v>147.82900988183601</v>
      </c>
      <c r="I630">
        <f t="shared" si="300"/>
        <v>1.4782900988183603E-4</v>
      </c>
      <c r="J630" s="4">
        <f t="shared" si="316"/>
        <v>1216.3822116028136</v>
      </c>
      <c r="K630" s="40">
        <f t="shared" si="317"/>
        <v>8.228305205961286</v>
      </c>
      <c r="L630" s="40">
        <f t="shared" si="301"/>
        <v>0</v>
      </c>
      <c r="M630" s="10">
        <f t="shared" si="318"/>
        <v>7.2641922216134267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15.54886900909214</v>
      </c>
      <c r="Q630" s="42">
        <f t="shared" si="320"/>
        <v>0.74512003898013091</v>
      </c>
      <c r="R630" s="4">
        <f t="shared" si="321"/>
        <v>184877.19133673815</v>
      </c>
      <c r="S630">
        <f t="shared" si="302"/>
        <v>1.8487719133673816E-4</v>
      </c>
      <c r="T630" s="41">
        <f t="shared" si="303"/>
        <v>6.3997334393190298E-4</v>
      </c>
      <c r="U630" s="42">
        <f t="shared" si="322"/>
        <v>0.32827903356899246</v>
      </c>
      <c r="V630" s="42">
        <f t="shared" si="323"/>
        <v>1.214577195082309</v>
      </c>
      <c r="W630" s="42">
        <f t="shared" si="324"/>
        <v>1.2020807624953436</v>
      </c>
      <c r="X630" s="42">
        <f t="shared" si="325"/>
        <v>1.2496432586965422E-2</v>
      </c>
      <c r="Y630" s="42">
        <f t="shared" si="299"/>
        <v>1.4638109780815057E-2</v>
      </c>
      <c r="Z630" s="10">
        <f t="shared" si="326"/>
        <v>22.872999195373737</v>
      </c>
      <c r="AA630">
        <f t="shared" si="304"/>
        <v>7262324.6279647239</v>
      </c>
      <c r="AB630" s="10">
        <f t="shared" si="305"/>
        <v>7.2623246279647242</v>
      </c>
      <c r="AC630" s="10">
        <f t="shared" si="306"/>
        <v>7.1613246279647242</v>
      </c>
      <c r="AD630" s="3">
        <f t="shared" si="307"/>
        <v>1038.6257618513016</v>
      </c>
      <c r="AI630" s="94">
        <f t="shared" si="308"/>
        <v>1.2020807624953436</v>
      </c>
    </row>
    <row r="631" spans="2:35">
      <c r="B631" s="39">
        <f t="shared" si="309"/>
        <v>603</v>
      </c>
      <c r="C631" s="42">
        <f t="shared" si="310"/>
        <v>11.351438848919729</v>
      </c>
      <c r="D631" s="10">
        <f t="shared" si="311"/>
        <v>4.3485611510802009</v>
      </c>
      <c r="E631" s="40">
        <f t="shared" si="312"/>
        <v>38.9028776978396</v>
      </c>
      <c r="F631" s="40">
        <f t="shared" si="313"/>
        <v>47.6</v>
      </c>
      <c r="G631" s="3">
        <f t="shared" si="314"/>
        <v>311.4856115107977</v>
      </c>
      <c r="H631" s="3">
        <f t="shared" si="315"/>
        <v>147.82900988183601</v>
      </c>
      <c r="I631">
        <f t="shared" si="300"/>
        <v>1.4782900988183603E-4</v>
      </c>
      <c r="J631" s="4">
        <f t="shared" si="316"/>
        <v>1218.6818258898938</v>
      </c>
      <c r="K631" s="40">
        <f t="shared" si="317"/>
        <v>8.2438611126734962</v>
      </c>
      <c r="L631" s="40">
        <f t="shared" si="301"/>
        <v>0</v>
      </c>
      <c r="M631" s="10">
        <f t="shared" si="318"/>
        <v>7.2623246279647242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15.547593679106594</v>
      </c>
      <c r="Q631" s="42">
        <f t="shared" si="320"/>
        <v>0.74633083342437068</v>
      </c>
      <c r="R631" s="4">
        <f t="shared" si="321"/>
        <v>184049.22970662877</v>
      </c>
      <c r="S631">
        <f t="shared" si="302"/>
        <v>1.8404922970662879E-4</v>
      </c>
      <c r="T631" s="41">
        <f t="shared" si="303"/>
        <v>6.4080130556201241E-4</v>
      </c>
      <c r="U631" s="42">
        <f t="shared" si="322"/>
        <v>0.32680885522087244</v>
      </c>
      <c r="V631" s="42">
        <f t="shared" si="323"/>
        <v>1.2142262091755065</v>
      </c>
      <c r="W631" s="42">
        <f t="shared" si="324"/>
        <v>1.2017673549630856</v>
      </c>
      <c r="X631" s="42">
        <f t="shared" si="325"/>
        <v>1.2458854212420878E-2</v>
      </c>
      <c r="Y631" s="42">
        <f t="shared" si="299"/>
        <v>1.4653194892277049E-2</v>
      </c>
      <c r="Z631" s="10">
        <f t="shared" si="326"/>
        <v>22.866986638589193</v>
      </c>
      <c r="AA631">
        <f t="shared" si="304"/>
        <v>7260442.1520108525</v>
      </c>
      <c r="AB631" s="10">
        <f t="shared" si="305"/>
        <v>7.2604421520108522</v>
      </c>
      <c r="AC631" s="10">
        <f t="shared" si="306"/>
        <v>7.1594421520108522</v>
      </c>
      <c r="AD631" s="3">
        <f t="shared" si="307"/>
        <v>1038.3527414083906</v>
      </c>
      <c r="AI631" s="94">
        <f t="shared" si="308"/>
        <v>1.2017673549630856</v>
      </c>
    </row>
    <row r="632" spans="2:35">
      <c r="B632" s="39">
        <f t="shared" si="309"/>
        <v>604</v>
      </c>
      <c r="C632" s="42">
        <f t="shared" si="310"/>
        <v>11.370263788967689</v>
      </c>
      <c r="D632" s="10">
        <f t="shared" si="311"/>
        <v>4.329736211032241</v>
      </c>
      <c r="E632" s="40">
        <f t="shared" si="312"/>
        <v>38.940527577935519</v>
      </c>
      <c r="F632" s="40">
        <f t="shared" si="313"/>
        <v>47.6</v>
      </c>
      <c r="G632" s="3">
        <f t="shared" si="314"/>
        <v>311.29736211031809</v>
      </c>
      <c r="H632" s="3">
        <f t="shared" si="315"/>
        <v>147.82900988183601</v>
      </c>
      <c r="I632">
        <f t="shared" si="300"/>
        <v>1.4782900988183603E-4</v>
      </c>
      <c r="J632" s="4">
        <f t="shared" si="316"/>
        <v>1220.9836668019279</v>
      </c>
      <c r="K632" s="40">
        <f t="shared" si="317"/>
        <v>8.2594320815508091</v>
      </c>
      <c r="L632" s="40">
        <f t="shared" si="301"/>
        <v>0</v>
      </c>
      <c r="M632" s="10">
        <f t="shared" si="318"/>
        <v>7.2604421520108522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15.546307960349132</v>
      </c>
      <c r="Q632" s="42">
        <f t="shared" si="320"/>
        <v>0.74754172800435537</v>
      </c>
      <c r="R632" s="4">
        <f t="shared" si="321"/>
        <v>183221.44073606667</v>
      </c>
      <c r="S632">
        <f t="shared" si="302"/>
        <v>1.8322144073606666E-4</v>
      </c>
      <c r="T632" s="41">
        <f t="shared" si="303"/>
        <v>6.4162909453257448E-4</v>
      </c>
      <c r="U632" s="42">
        <f t="shared" si="322"/>
        <v>0.32533898345740414</v>
      </c>
      <c r="V632" s="42">
        <f t="shared" si="323"/>
        <v>1.2138726093619854</v>
      </c>
      <c r="W632" s="42">
        <f t="shared" si="324"/>
        <v>1.2014514499782689</v>
      </c>
      <c r="X632" s="42">
        <f t="shared" si="325"/>
        <v>1.2421159383716462E-2</v>
      </c>
      <c r="Y632" s="42">
        <f t="shared" si="299"/>
        <v>1.4668235606851918E-2</v>
      </c>
      <c r="Z632" s="10">
        <f t="shared" si="326"/>
        <v>22.860926556857116</v>
      </c>
      <c r="AA632">
        <f t="shared" si="304"/>
        <v>7258544.7964351922</v>
      </c>
      <c r="AB632" s="10">
        <f t="shared" si="305"/>
        <v>7.2585447964351921</v>
      </c>
      <c r="AC632" s="10">
        <f t="shared" si="306"/>
        <v>7.1575447964351921</v>
      </c>
      <c r="AD632" s="3">
        <f t="shared" si="307"/>
        <v>1038.0775629347631</v>
      </c>
      <c r="AI632" s="94">
        <f t="shared" si="308"/>
        <v>1.2014514499782689</v>
      </c>
    </row>
    <row r="633" spans="2:35">
      <c r="B633" s="39">
        <f t="shared" si="309"/>
        <v>605</v>
      </c>
      <c r="C633" s="42">
        <f t="shared" si="310"/>
        <v>11.389088729015649</v>
      </c>
      <c r="D633" s="10">
        <f t="shared" si="311"/>
        <v>4.3109112709842812</v>
      </c>
      <c r="E633" s="40">
        <f t="shared" si="312"/>
        <v>38.978177458031439</v>
      </c>
      <c r="F633" s="40">
        <f t="shared" si="313"/>
        <v>47.6</v>
      </c>
      <c r="G633" s="3">
        <f t="shared" si="314"/>
        <v>311.10911270983848</v>
      </c>
      <c r="H633" s="3">
        <f t="shared" si="315"/>
        <v>147.82900988183601</v>
      </c>
      <c r="I633">
        <f t="shared" si="300"/>
        <v>1.4782900988183603E-4</v>
      </c>
      <c r="J633" s="4">
        <f t="shared" si="316"/>
        <v>1223.2877343389159</v>
      </c>
      <c r="K633" s="40">
        <f t="shared" si="317"/>
        <v>8.2750181125932247</v>
      </c>
      <c r="L633" s="40">
        <f t="shared" si="301"/>
        <v>0</v>
      </c>
      <c r="M633" s="10">
        <f t="shared" si="318"/>
        <v>7.2585447964351921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15.545011849170541</v>
      </c>
      <c r="Q633" s="42">
        <f t="shared" si="320"/>
        <v>0.74875272354624456</v>
      </c>
      <c r="R633" s="4">
        <f t="shared" si="321"/>
        <v>182393.82568253411</v>
      </c>
      <c r="S633">
        <f t="shared" si="302"/>
        <v>1.823938256825341E-4</v>
      </c>
      <c r="T633" s="41">
        <f t="shared" si="303"/>
        <v>6.4245670958610712E-4</v>
      </c>
      <c r="U633" s="42">
        <f t="shared" si="322"/>
        <v>0.32386942051144851</v>
      </c>
      <c r="V633" s="42">
        <f t="shared" si="323"/>
        <v>1.2135163963222033</v>
      </c>
      <c r="W633" s="42">
        <f t="shared" si="324"/>
        <v>1.2011330479912006</v>
      </c>
      <c r="X633" s="42">
        <f t="shared" si="325"/>
        <v>1.2383348331002741E-2</v>
      </c>
      <c r="Y633" s="42">
        <f t="shared" si="299"/>
        <v>1.4683231786474423E-2</v>
      </c>
      <c r="Z633" s="10">
        <f t="shared" si="326"/>
        <v>22.854818958827391</v>
      </c>
      <c r="AA633">
        <f t="shared" si="304"/>
        <v>7256632.5639459426</v>
      </c>
      <c r="AB633" s="10">
        <f t="shared" si="305"/>
        <v>7.2566325639459421</v>
      </c>
      <c r="AC633" s="10">
        <f t="shared" si="306"/>
        <v>7.1556325639459422</v>
      </c>
      <c r="AD633" s="3">
        <f t="shared" si="307"/>
        <v>1037.8002268231969</v>
      </c>
      <c r="AI633" s="94">
        <f t="shared" si="308"/>
        <v>1.2011330479912006</v>
      </c>
    </row>
    <row r="634" spans="2:35">
      <c r="B634" s="39">
        <f t="shared" si="309"/>
        <v>606</v>
      </c>
      <c r="C634" s="42">
        <f t="shared" si="310"/>
        <v>11.407913669063609</v>
      </c>
      <c r="D634" s="10">
        <f t="shared" si="311"/>
        <v>4.2920863309363213</v>
      </c>
      <c r="E634" s="40">
        <f t="shared" si="312"/>
        <v>39.015827338127359</v>
      </c>
      <c r="F634" s="40">
        <f t="shared" si="313"/>
        <v>47.6</v>
      </c>
      <c r="G634" s="3">
        <f t="shared" si="314"/>
        <v>310.92086330935888</v>
      </c>
      <c r="H634" s="3">
        <f t="shared" si="315"/>
        <v>147.82900988183601</v>
      </c>
      <c r="I634">
        <f t="shared" si="300"/>
        <v>1.4782900988183603E-4</v>
      </c>
      <c r="J634" s="4">
        <f t="shared" si="316"/>
        <v>1225.5940285008576</v>
      </c>
      <c r="K634" s="40">
        <f t="shared" si="317"/>
        <v>8.2906192058007431</v>
      </c>
      <c r="L634" s="40">
        <f t="shared" si="301"/>
        <v>0</v>
      </c>
      <c r="M634" s="10">
        <f t="shared" si="318"/>
        <v>7.2566325639459421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15.543705341892508</v>
      </c>
      <c r="Q634" s="42">
        <f t="shared" si="320"/>
        <v>0.74996382087689351</v>
      </c>
      <c r="R634" s="4">
        <f t="shared" si="321"/>
        <v>181566.38580351375</v>
      </c>
      <c r="S634">
        <f t="shared" si="302"/>
        <v>1.8156638580351376E-4</v>
      </c>
      <c r="T634" s="41">
        <f t="shared" si="303"/>
        <v>6.4328414946512738E-4</v>
      </c>
      <c r="U634" s="42">
        <f t="shared" si="322"/>
        <v>0.32240016861586723</v>
      </c>
      <c r="V634" s="42">
        <f t="shared" si="323"/>
        <v>1.213157570741243</v>
      </c>
      <c r="W634" s="42">
        <f t="shared" si="324"/>
        <v>1.2008121494563535</v>
      </c>
      <c r="X634" s="42">
        <f t="shared" si="325"/>
        <v>1.2345421284889468E-2</v>
      </c>
      <c r="Y634" s="42">
        <f t="shared" si="299"/>
        <v>1.469818329323829E-2</v>
      </c>
      <c r="Z634" s="10">
        <f t="shared" si="326"/>
        <v>22.848663853227869</v>
      </c>
      <c r="AA634">
        <f t="shared" si="304"/>
        <v>7254705.4572757119</v>
      </c>
      <c r="AB634" s="10">
        <f t="shared" si="305"/>
        <v>7.2547054572757119</v>
      </c>
      <c r="AC634" s="10">
        <f t="shared" si="306"/>
        <v>7.1537054572757119</v>
      </c>
      <c r="AD634" s="3">
        <f t="shared" si="307"/>
        <v>1037.520733470009</v>
      </c>
      <c r="AI634" s="94">
        <f t="shared" si="308"/>
        <v>1.2008121494563535</v>
      </c>
    </row>
    <row r="635" spans="2:35">
      <c r="B635" s="39">
        <f t="shared" si="309"/>
        <v>607</v>
      </c>
      <c r="C635" s="42">
        <f t="shared" si="310"/>
        <v>11.426738609111569</v>
      </c>
      <c r="D635" s="10">
        <f t="shared" si="311"/>
        <v>4.2732613908883614</v>
      </c>
      <c r="E635" s="40">
        <f t="shared" si="312"/>
        <v>39.053477218223279</v>
      </c>
      <c r="F635" s="40">
        <f t="shared" si="313"/>
        <v>47.6</v>
      </c>
      <c r="G635" s="3">
        <f t="shared" si="314"/>
        <v>310.73261390887927</v>
      </c>
      <c r="H635" s="3">
        <f t="shared" si="315"/>
        <v>147.82900988183601</v>
      </c>
      <c r="I635">
        <f t="shared" si="300"/>
        <v>1.4782900988183603E-4</v>
      </c>
      <c r="J635" s="4">
        <f t="shared" si="316"/>
        <v>1227.9025492877531</v>
      </c>
      <c r="K635" s="40">
        <f t="shared" si="317"/>
        <v>8.3062353611733641</v>
      </c>
      <c r="L635" s="40">
        <f t="shared" si="301"/>
        <v>0</v>
      </c>
      <c r="M635" s="10">
        <f t="shared" si="318"/>
        <v>7.2547054572757119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15.54238843480729</v>
      </c>
      <c r="Q635" s="42">
        <f t="shared" si="320"/>
        <v>0.75117502082385923</v>
      </c>
      <c r="R635" s="4">
        <f t="shared" si="321"/>
        <v>180739.1223564879</v>
      </c>
      <c r="S635">
        <f t="shared" si="302"/>
        <v>1.8073912235648792E-4</v>
      </c>
      <c r="T635" s="41">
        <f t="shared" si="303"/>
        <v>6.441114129121532E-4</v>
      </c>
      <c r="U635" s="42">
        <f t="shared" si="322"/>
        <v>0.32093123000352131</v>
      </c>
      <c r="V635" s="42">
        <f t="shared" si="323"/>
        <v>1.2127961333105115</v>
      </c>
      <c r="W635" s="42">
        <f t="shared" si="324"/>
        <v>1.200488754832296</v>
      </c>
      <c r="X635" s="42">
        <f t="shared" si="325"/>
        <v>1.2307378478215503E-2</v>
      </c>
      <c r="Y635" s="42">
        <f t="shared" si="299"/>
        <v>1.4713089989398392E-2</v>
      </c>
      <c r="Z635" s="10">
        <f t="shared" si="326"/>
        <v>22.842461248866318</v>
      </c>
      <c r="AA635">
        <f t="shared" si="304"/>
        <v>7252763.4791821325</v>
      </c>
      <c r="AB635" s="10">
        <f t="shared" si="305"/>
        <v>7.2527634791821329</v>
      </c>
      <c r="AC635" s="10">
        <f t="shared" si="306"/>
        <v>7.151763479182133</v>
      </c>
      <c r="AD635" s="3">
        <f t="shared" si="307"/>
        <v>1037.2390832751462</v>
      </c>
      <c r="AI635" s="94">
        <f t="shared" si="308"/>
        <v>1.200488754832296</v>
      </c>
    </row>
    <row r="636" spans="2:35">
      <c r="B636" s="39">
        <f t="shared" si="309"/>
        <v>608</v>
      </c>
      <c r="C636" s="42">
        <f t="shared" si="310"/>
        <v>11.445563549159528</v>
      </c>
      <c r="D636" s="10">
        <f t="shared" si="311"/>
        <v>4.2544364508404016</v>
      </c>
      <c r="E636" s="40">
        <f t="shared" si="312"/>
        <v>39.091127098319198</v>
      </c>
      <c r="F636" s="40">
        <f t="shared" si="313"/>
        <v>47.6</v>
      </c>
      <c r="G636" s="3">
        <f t="shared" si="314"/>
        <v>310.54436450839967</v>
      </c>
      <c r="H636" s="3">
        <f t="shared" si="315"/>
        <v>147.82900988183601</v>
      </c>
      <c r="I636">
        <f t="shared" si="300"/>
        <v>1.4782900988183603E-4</v>
      </c>
      <c r="J636" s="4">
        <f t="shared" si="316"/>
        <v>1230.2132966996023</v>
      </c>
      <c r="K636" s="40">
        <f t="shared" si="317"/>
        <v>8.3218665787110879</v>
      </c>
      <c r="L636" s="40">
        <f t="shared" si="301"/>
        <v>0</v>
      </c>
      <c r="M636" s="10">
        <f t="shared" si="318"/>
        <v>7.2527634791821329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15.541061124178068</v>
      </c>
      <c r="Q636" s="42">
        <f t="shared" si="320"/>
        <v>0.75238632421540641</v>
      </c>
      <c r="R636" s="4">
        <f t="shared" si="321"/>
        <v>179912.0365989391</v>
      </c>
      <c r="S636">
        <f t="shared" si="302"/>
        <v>1.7991203659893911E-4</v>
      </c>
      <c r="T636" s="41">
        <f t="shared" si="303"/>
        <v>6.4493849866970206E-4</v>
      </c>
      <c r="U636" s="42">
        <f t="shared" si="322"/>
        <v>0.31946260690727218</v>
      </c>
      <c r="V636" s="42">
        <f t="shared" si="323"/>
        <v>1.2124320847259173</v>
      </c>
      <c r="W636" s="42">
        <f t="shared" si="324"/>
        <v>1.2001628645817959</v>
      </c>
      <c r="X636" s="42">
        <f t="shared" si="325"/>
        <v>1.2269220144121462E-2</v>
      </c>
      <c r="Y636" s="42">
        <f t="shared" si="299"/>
        <v>1.4727951737370605E-2</v>
      </c>
      <c r="Z636" s="10">
        <f t="shared" si="326"/>
        <v>22.836211154628806</v>
      </c>
      <c r="AA636">
        <f t="shared" si="304"/>
        <v>7250806.632447348</v>
      </c>
      <c r="AB636" s="10">
        <f t="shared" si="305"/>
        <v>7.2508066324473477</v>
      </c>
      <c r="AC636" s="10">
        <f t="shared" si="306"/>
        <v>7.1498066324473477</v>
      </c>
      <c r="AD636" s="3">
        <f t="shared" si="307"/>
        <v>1036.95527664211</v>
      </c>
      <c r="AI636" s="94">
        <f t="shared" si="308"/>
        <v>1.2001628645817959</v>
      </c>
    </row>
    <row r="637" spans="2:35">
      <c r="B637" s="39">
        <f t="shared" si="309"/>
        <v>609</v>
      </c>
      <c r="C637" s="42">
        <f t="shared" si="310"/>
        <v>11.464388489207488</v>
      </c>
      <c r="D637" s="10">
        <f t="shared" si="311"/>
        <v>4.2356115107924417</v>
      </c>
      <c r="E637" s="40">
        <f t="shared" si="312"/>
        <v>39.128776978415118</v>
      </c>
      <c r="F637" s="40">
        <f t="shared" si="313"/>
        <v>47.6</v>
      </c>
      <c r="G637" s="3">
        <f t="shared" si="314"/>
        <v>310.35611510792006</v>
      </c>
      <c r="H637" s="3">
        <f t="shared" si="315"/>
        <v>147.82900988183601</v>
      </c>
      <c r="I637">
        <f t="shared" si="300"/>
        <v>1.4782900988183603E-4</v>
      </c>
      <c r="J637" s="4">
        <f t="shared" si="316"/>
        <v>1232.5262707364054</v>
      </c>
      <c r="K637" s="40">
        <f t="shared" si="317"/>
        <v>8.3375128584139144</v>
      </c>
      <c r="L637" s="40">
        <f t="shared" si="301"/>
        <v>0</v>
      </c>
      <c r="M637" s="10">
        <f t="shared" si="318"/>
        <v>7.2508066324473477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15.539723406238553</v>
      </c>
      <c r="Q637" s="42">
        <f t="shared" si="320"/>
        <v>0.75359773188051338</v>
      </c>
      <c r="R637" s="4">
        <f t="shared" si="321"/>
        <v>179085.12978834959</v>
      </c>
      <c r="S637">
        <f t="shared" si="302"/>
        <v>1.7908512978834958E-4</v>
      </c>
      <c r="T637" s="41">
        <f t="shared" si="303"/>
        <v>6.4576540548029156E-4</v>
      </c>
      <c r="U637" s="42">
        <f t="shared" si="322"/>
        <v>0.31799430155998082</v>
      </c>
      <c r="V637" s="42">
        <f t="shared" si="323"/>
        <v>1.2120654256894718</v>
      </c>
      <c r="W637" s="42">
        <f t="shared" si="324"/>
        <v>1.1998344791717357</v>
      </c>
      <c r="X637" s="42">
        <f t="shared" si="325"/>
        <v>1.2230946517736152E-2</v>
      </c>
      <c r="Y637" s="42">
        <f t="shared" si="299"/>
        <v>1.4742768399733704E-2</v>
      </c>
      <c r="Z637" s="10">
        <f t="shared" si="326"/>
        <v>22.829913579481218</v>
      </c>
      <c r="AA637">
        <f t="shared" si="304"/>
        <v>7248834.9198784949</v>
      </c>
      <c r="AB637" s="10">
        <f t="shared" si="305"/>
        <v>7.2488349198784947</v>
      </c>
      <c r="AC637" s="10">
        <f t="shared" si="306"/>
        <v>7.1478349198784947</v>
      </c>
      <c r="AD637" s="3">
        <f t="shared" si="307"/>
        <v>1036.6693139780268</v>
      </c>
      <c r="AI637" s="94">
        <f t="shared" si="308"/>
        <v>1.1998344791717357</v>
      </c>
    </row>
    <row r="638" spans="2:35">
      <c r="B638" s="39">
        <f t="shared" si="309"/>
        <v>610</v>
      </c>
      <c r="C638" s="42">
        <f t="shared" si="310"/>
        <v>11.483213429255448</v>
      </c>
      <c r="D638" s="10">
        <f t="shared" si="311"/>
        <v>4.2167865707444818</v>
      </c>
      <c r="E638" s="40">
        <f t="shared" si="312"/>
        <v>39.166426858511038</v>
      </c>
      <c r="F638" s="40">
        <f t="shared" si="313"/>
        <v>47.6</v>
      </c>
      <c r="G638" s="3">
        <f t="shared" si="314"/>
        <v>310.16786570744046</v>
      </c>
      <c r="H638" s="3">
        <f t="shared" si="315"/>
        <v>147.82900988183601</v>
      </c>
      <c r="I638">
        <f t="shared" si="300"/>
        <v>1.4782900988183603E-4</v>
      </c>
      <c r="J638" s="4">
        <f t="shared" si="316"/>
        <v>1234.8414713981624</v>
      </c>
      <c r="K638" s="40">
        <f t="shared" si="317"/>
        <v>8.3531742002818437</v>
      </c>
      <c r="L638" s="40">
        <f t="shared" si="301"/>
        <v>0</v>
      </c>
      <c r="M638" s="10">
        <f t="shared" si="318"/>
        <v>7.2488349198784947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15.538375277193243</v>
      </c>
      <c r="Q638" s="42">
        <f t="shared" si="320"/>
        <v>0.75480924464887789</v>
      </c>
      <c r="R638" s="4">
        <f t="shared" si="321"/>
        <v>178258.40318220199</v>
      </c>
      <c r="S638">
        <f t="shared" si="302"/>
        <v>1.7825840318220199E-4</v>
      </c>
      <c r="T638" s="41">
        <f t="shared" si="303"/>
        <v>6.465921320864392E-4</v>
      </c>
      <c r="U638" s="42">
        <f t="shared" si="322"/>
        <v>0.31652631619450883</v>
      </c>
      <c r="V638" s="42">
        <f t="shared" si="323"/>
        <v>1.2116961569077884</v>
      </c>
      <c r="W638" s="42">
        <f t="shared" si="324"/>
        <v>1.1995035990731899</v>
      </c>
      <c r="X638" s="42">
        <f t="shared" si="325"/>
        <v>1.2192557834598494E-2</v>
      </c>
      <c r="Y638" s="42">
        <f t="shared" si="299"/>
        <v>1.4757539839229342E-2</v>
      </c>
      <c r="Z638" s="10">
        <f t="shared" si="326"/>
        <v>22.823568532467839</v>
      </c>
      <c r="AA638">
        <f t="shared" si="304"/>
        <v>7246848.344307255</v>
      </c>
      <c r="AB638" s="10">
        <f t="shared" si="305"/>
        <v>7.2468483443072547</v>
      </c>
      <c r="AC638" s="10">
        <f t="shared" si="306"/>
        <v>7.1458483443072547</v>
      </c>
      <c r="AD638" s="3">
        <f t="shared" si="307"/>
        <v>1036.3811956935831</v>
      </c>
      <c r="AI638" s="94">
        <f t="shared" si="308"/>
        <v>1.1995035990731899</v>
      </c>
    </row>
    <row r="639" spans="2:35">
      <c r="B639" s="39">
        <f t="shared" si="309"/>
        <v>611</v>
      </c>
      <c r="C639" s="42">
        <f t="shared" si="310"/>
        <v>11.502038369303408</v>
      </c>
      <c r="D639" s="10">
        <f t="shared" si="311"/>
        <v>4.197961630696522</v>
      </c>
      <c r="E639" s="40">
        <f t="shared" si="312"/>
        <v>39.204076738606958</v>
      </c>
      <c r="F639" s="40">
        <f t="shared" si="313"/>
        <v>47.6</v>
      </c>
      <c r="G639" s="3">
        <f t="shared" si="314"/>
        <v>309.97961630696085</v>
      </c>
      <c r="H639" s="3">
        <f t="shared" si="315"/>
        <v>147.82900988183601</v>
      </c>
      <c r="I639">
        <f t="shared" si="300"/>
        <v>1.4782900988183603E-4</v>
      </c>
      <c r="J639" s="4">
        <f t="shared" si="316"/>
        <v>1237.1588986848728</v>
      </c>
      <c r="K639" s="40">
        <f t="shared" si="317"/>
        <v>8.3688506043148738</v>
      </c>
      <c r="L639" s="40">
        <f t="shared" si="301"/>
        <v>0</v>
      </c>
      <c r="M639" s="10">
        <f t="shared" si="318"/>
        <v>7.2468483443072547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15.537016733217062</v>
      </c>
      <c r="Q639" s="42">
        <f t="shared" si="320"/>
        <v>0.75602086335092333</v>
      </c>
      <c r="R639" s="4">
        <f t="shared" si="321"/>
        <v>177431.85803797876</v>
      </c>
      <c r="S639">
        <f t="shared" si="302"/>
        <v>1.7743185803797875E-4</v>
      </c>
      <c r="T639" s="41">
        <f t="shared" si="303"/>
        <v>6.4741867723066247E-4</v>
      </c>
      <c r="U639" s="42">
        <f t="shared" si="322"/>
        <v>0.31505865304371738</v>
      </c>
      <c r="V639" s="42">
        <f t="shared" si="323"/>
        <v>1.2113242790935324</v>
      </c>
      <c r="W639" s="42">
        <f t="shared" si="324"/>
        <v>1.199170224761354</v>
      </c>
      <c r="X639" s="42">
        <f t="shared" si="325"/>
        <v>1.215405433217831E-2</v>
      </c>
      <c r="Y639" s="42">
        <f t="shared" si="299"/>
        <v>1.4772265918763886E-2</v>
      </c>
      <c r="Z639" s="10">
        <f t="shared" si="326"/>
        <v>22.817176022712765</v>
      </c>
      <c r="AA639">
        <f t="shared" si="304"/>
        <v>7244846.9085903</v>
      </c>
      <c r="AB639" s="10">
        <f t="shared" si="305"/>
        <v>7.2448469085902998</v>
      </c>
      <c r="AC639" s="10">
        <f t="shared" si="306"/>
        <v>7.1438469085902998</v>
      </c>
      <c r="AD639" s="3">
        <f t="shared" si="307"/>
        <v>1036.0909222030891</v>
      </c>
      <c r="AI639" s="94">
        <f t="shared" si="308"/>
        <v>1.199170224761354</v>
      </c>
    </row>
    <row r="640" spans="2:35">
      <c r="B640" s="39">
        <f t="shared" si="309"/>
        <v>612</v>
      </c>
      <c r="C640" s="42">
        <f t="shared" si="310"/>
        <v>11.520863309351368</v>
      </c>
      <c r="D640" s="10">
        <f t="shared" si="311"/>
        <v>4.1791366906485621</v>
      </c>
      <c r="E640" s="40">
        <f t="shared" si="312"/>
        <v>39.241726618702877</v>
      </c>
      <c r="F640" s="40">
        <f t="shared" si="313"/>
        <v>47.6</v>
      </c>
      <c r="G640" s="3">
        <f t="shared" si="314"/>
        <v>309.79136690648124</v>
      </c>
      <c r="H640" s="3">
        <f t="shared" si="315"/>
        <v>147.82900988183601</v>
      </c>
      <c r="I640">
        <f t="shared" si="300"/>
        <v>1.4782900988183603E-4</v>
      </c>
      <c r="J640" s="4">
        <f t="shared" si="316"/>
        <v>1239.4785525965374</v>
      </c>
      <c r="K640" s="40">
        <f t="shared" si="317"/>
        <v>8.3845420705130085</v>
      </c>
      <c r="L640" s="40">
        <f t="shared" si="301"/>
        <v>0</v>
      </c>
      <c r="M640" s="10">
        <f t="shared" si="318"/>
        <v>7.2448469085902998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15.535647770455611</v>
      </c>
      <c r="Q640" s="42">
        <f t="shared" si="320"/>
        <v>0.75723258881780464</v>
      </c>
      <c r="R640" s="4">
        <f t="shared" si="321"/>
        <v>176605.49561316214</v>
      </c>
      <c r="S640">
        <f t="shared" si="302"/>
        <v>1.7660549561316214E-4</v>
      </c>
      <c r="T640" s="41">
        <f t="shared" si="303"/>
        <v>6.4824503965547897E-4</v>
      </c>
      <c r="U640" s="42">
        <f t="shared" si="322"/>
        <v>0.3135913143404675</v>
      </c>
      <c r="V640" s="42">
        <f t="shared" si="323"/>
        <v>1.210949792964628</v>
      </c>
      <c r="W640" s="42">
        <f t="shared" si="324"/>
        <v>1.1988343567156152</v>
      </c>
      <c r="X640" s="42">
        <f t="shared" si="325"/>
        <v>1.211543624901279E-2</v>
      </c>
      <c r="Y640" s="42">
        <f t="shared" si="299"/>
        <v>1.4786946501409192E-2</v>
      </c>
      <c r="Z640" s="10">
        <f t="shared" si="326"/>
        <v>22.810736059419707</v>
      </c>
      <c r="AA640">
        <f t="shared" si="304"/>
        <v>7242830.6156092258</v>
      </c>
      <c r="AB640" s="10">
        <f t="shared" si="305"/>
        <v>7.2428306156092255</v>
      </c>
      <c r="AC640" s="10">
        <f t="shared" si="306"/>
        <v>7.1418306156092255</v>
      </c>
      <c r="AD640" s="3">
        <f t="shared" si="307"/>
        <v>1035.7984939244707</v>
      </c>
      <c r="AI640" s="94">
        <f t="shared" si="308"/>
        <v>1.1988343567156152</v>
      </c>
    </row>
    <row r="641" spans="2:35">
      <c r="B641" s="39">
        <f t="shared" si="309"/>
        <v>613</v>
      </c>
      <c r="C641" s="42">
        <f t="shared" si="310"/>
        <v>11.539688249399328</v>
      </c>
      <c r="D641" s="10">
        <f t="shared" si="311"/>
        <v>4.1603117506006022</v>
      </c>
      <c r="E641" s="40">
        <f t="shared" si="312"/>
        <v>39.279376498798797</v>
      </c>
      <c r="F641" s="40">
        <f t="shared" si="313"/>
        <v>47.6</v>
      </c>
      <c r="G641" s="3">
        <f t="shared" si="314"/>
        <v>309.60311750600164</v>
      </c>
      <c r="H641" s="3">
        <f t="shared" si="315"/>
        <v>147.82900988183601</v>
      </c>
      <c r="I641">
        <f t="shared" si="300"/>
        <v>1.4782900988183603E-4</v>
      </c>
      <c r="J641" s="4">
        <f t="shared" si="316"/>
        <v>1241.8004331331556</v>
      </c>
      <c r="K641" s="40">
        <f t="shared" si="317"/>
        <v>8.4002485988762459</v>
      </c>
      <c r="L641" s="40">
        <f t="shared" si="301"/>
        <v>0</v>
      </c>
      <c r="M641" s="10">
        <f t="shared" si="318"/>
        <v>7.2428306156092255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15.534268385025058</v>
      </c>
      <c r="Q641" s="42">
        <f t="shared" si="320"/>
        <v>0.75844442188141425</v>
      </c>
      <c r="R641" s="4">
        <f t="shared" si="321"/>
        <v>175779.31716523477</v>
      </c>
      <c r="S641">
        <f t="shared" si="302"/>
        <v>1.7577931716523476E-4</v>
      </c>
      <c r="T641" s="41">
        <f t="shared" si="303"/>
        <v>6.4907121810340641E-4</v>
      </c>
      <c r="U641" s="42">
        <f t="shared" si="322"/>
        <v>0.31212430231762078</v>
      </c>
      <c r="V641" s="42">
        <f t="shared" si="323"/>
        <v>1.2105726992437515</v>
      </c>
      <c r="W641" s="42">
        <f t="shared" si="324"/>
        <v>1.1984959954195451</v>
      </c>
      <c r="X641" s="42">
        <f t="shared" si="325"/>
        <v>1.2076703824206447E-2</v>
      </c>
      <c r="Y641" s="42">
        <f t="shared" si="299"/>
        <v>1.4801581450402786E-2</v>
      </c>
      <c r="Z641" s="10">
        <f t="shared" si="326"/>
        <v>22.804248651870864</v>
      </c>
      <c r="AA641">
        <f t="shared" si="304"/>
        <v>7240799.4682702012</v>
      </c>
      <c r="AB641" s="10">
        <f t="shared" si="305"/>
        <v>7.2407994682702013</v>
      </c>
      <c r="AC641" s="10">
        <f t="shared" si="306"/>
        <v>7.1397994682702013</v>
      </c>
      <c r="AD641" s="3">
        <f t="shared" si="307"/>
        <v>1035.5039112792169</v>
      </c>
      <c r="AI641" s="94">
        <f t="shared" si="308"/>
        <v>1.1984959954195451</v>
      </c>
    </row>
    <row r="642" spans="2:35">
      <c r="B642" s="39">
        <f t="shared" si="309"/>
        <v>614</v>
      </c>
      <c r="C642" s="42">
        <f t="shared" si="310"/>
        <v>11.558513189447288</v>
      </c>
      <c r="D642" s="10">
        <f t="shared" si="311"/>
        <v>4.1414868105526423</v>
      </c>
      <c r="E642" s="40">
        <f t="shared" si="312"/>
        <v>39.317026378894717</v>
      </c>
      <c r="F642" s="40">
        <f t="shared" si="313"/>
        <v>47.6</v>
      </c>
      <c r="G642" s="3">
        <f t="shared" si="314"/>
        <v>309.41486810552203</v>
      </c>
      <c r="H642" s="3">
        <f t="shared" si="315"/>
        <v>147.82900988183601</v>
      </c>
      <c r="I642">
        <f t="shared" si="300"/>
        <v>1.4782900988183603E-4</v>
      </c>
      <c r="J642" s="4">
        <f t="shared" si="316"/>
        <v>1244.1245402947279</v>
      </c>
      <c r="K642" s="40">
        <f t="shared" si="317"/>
        <v>8.415970189404586</v>
      </c>
      <c r="L642" s="40">
        <f t="shared" si="301"/>
        <v>0</v>
      </c>
      <c r="M642" s="10">
        <f t="shared" si="318"/>
        <v>7.2407994682702013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15.532878573011837</v>
      </c>
      <c r="Q642" s="42">
        <f t="shared" si="320"/>
        <v>0.75965636337438824</v>
      </c>
      <c r="R642" s="4">
        <f t="shared" si="321"/>
        <v>174953.32395167893</v>
      </c>
      <c r="S642">
        <f t="shared" si="302"/>
        <v>1.7495332395167892E-4</v>
      </c>
      <c r="T642" s="41">
        <f t="shared" si="303"/>
        <v>6.4989721131696228E-4</v>
      </c>
      <c r="U642" s="42">
        <f t="shared" si="322"/>
        <v>0.31065761920803819</v>
      </c>
      <c r="V642" s="42">
        <f t="shared" si="323"/>
        <v>1.2101929986599342</v>
      </c>
      <c r="W642" s="42">
        <f t="shared" si="324"/>
        <v>1.1981551413608384</v>
      </c>
      <c r="X642" s="42">
        <f t="shared" si="325"/>
        <v>1.2037857299095789E-2</v>
      </c>
      <c r="Y642" s="42">
        <f t="shared" si="299"/>
        <v>1.481617062915006E-2</v>
      </c>
      <c r="Z642" s="10">
        <f t="shared" si="326"/>
        <v>22.797713809428927</v>
      </c>
      <c r="AA642">
        <f t="shared" si="304"/>
        <v>7238753.4695046023</v>
      </c>
      <c r="AB642" s="10">
        <f t="shared" si="305"/>
        <v>7.2387534695046023</v>
      </c>
      <c r="AC642" s="10">
        <f t="shared" si="306"/>
        <v>7.1377534695046023</v>
      </c>
      <c r="AD642" s="3">
        <f t="shared" si="307"/>
        <v>1035.2071746924732</v>
      </c>
      <c r="AI642" s="94">
        <f t="shared" si="308"/>
        <v>1.1981551413608384</v>
      </c>
    </row>
    <row r="643" spans="2:35">
      <c r="B643" s="39">
        <f t="shared" si="309"/>
        <v>615</v>
      </c>
      <c r="C643" s="42">
        <f t="shared" si="310"/>
        <v>11.577338129495248</v>
      </c>
      <c r="D643" s="10">
        <f t="shared" si="311"/>
        <v>4.1226618705046825</v>
      </c>
      <c r="E643" s="40">
        <f t="shared" si="312"/>
        <v>39.354676258990636</v>
      </c>
      <c r="F643" s="40">
        <f t="shared" si="313"/>
        <v>47.6</v>
      </c>
      <c r="G643" s="3">
        <f t="shared" si="314"/>
        <v>309.22661870504243</v>
      </c>
      <c r="H643" s="3">
        <f t="shared" si="315"/>
        <v>147.82900988183601</v>
      </c>
      <c r="I643">
        <f t="shared" si="300"/>
        <v>1.4782900988183603E-4</v>
      </c>
      <c r="J643" s="4">
        <f t="shared" si="316"/>
        <v>1246.4508740812535</v>
      </c>
      <c r="K643" s="40">
        <f t="shared" si="317"/>
        <v>8.431706842098027</v>
      </c>
      <c r="L643" s="40">
        <f t="shared" si="301"/>
        <v>0</v>
      </c>
      <c r="M643" s="10">
        <f t="shared" si="318"/>
        <v>7.2387534695046023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15.531478330473023</v>
      </c>
      <c r="Q643" s="42">
        <f t="shared" si="320"/>
        <v>0.76086841413011219</v>
      </c>
      <c r="R643" s="4">
        <f t="shared" si="321"/>
        <v>174127.51722997724</v>
      </c>
      <c r="S643">
        <f t="shared" si="302"/>
        <v>1.7412751722997724E-4</v>
      </c>
      <c r="T643" s="41">
        <f t="shared" si="303"/>
        <v>6.5072301803866396E-4</v>
      </c>
      <c r="U643" s="42">
        <f t="shared" si="322"/>
        <v>0.30919126724458135</v>
      </c>
      <c r="V643" s="42">
        <f t="shared" si="323"/>
        <v>1.2098106919466476</v>
      </c>
      <c r="W643" s="42">
        <f t="shared" si="324"/>
        <v>1.1978117950314189</v>
      </c>
      <c r="X643" s="42">
        <f t="shared" si="325"/>
        <v>1.1998896915228707E-2</v>
      </c>
      <c r="Y643" s="42">
        <f t="shared" si="299"/>
        <v>1.4830713901224016E-2</v>
      </c>
      <c r="Z643" s="10">
        <f t="shared" si="326"/>
        <v>22.791131541535265</v>
      </c>
      <c r="AA643">
        <f t="shared" si="304"/>
        <v>7236692.62226843</v>
      </c>
      <c r="AB643" s="10">
        <f t="shared" si="305"/>
        <v>7.2366926222684302</v>
      </c>
      <c r="AC643" s="10">
        <f t="shared" si="306"/>
        <v>7.1356926222684303</v>
      </c>
      <c r="AD643" s="3">
        <f t="shared" si="307"/>
        <v>1034.9082845929559</v>
      </c>
      <c r="AI643" s="94">
        <f t="shared" si="308"/>
        <v>1.1978117950314189</v>
      </c>
    </row>
    <row r="644" spans="2:35">
      <c r="B644" s="39">
        <f t="shared" si="309"/>
        <v>616</v>
      </c>
      <c r="C644" s="42">
        <f t="shared" si="310"/>
        <v>11.596163069543207</v>
      </c>
      <c r="D644" s="10">
        <f t="shared" si="311"/>
        <v>4.1038369304567226</v>
      </c>
      <c r="E644" s="40">
        <f t="shared" si="312"/>
        <v>39.392326139086556</v>
      </c>
      <c r="F644" s="40">
        <f t="shared" si="313"/>
        <v>47.6</v>
      </c>
      <c r="G644" s="3">
        <f t="shared" si="314"/>
        <v>309.03836930456282</v>
      </c>
      <c r="H644" s="3">
        <f t="shared" si="315"/>
        <v>147.82900988183601</v>
      </c>
      <c r="I644">
        <f t="shared" si="300"/>
        <v>1.4782900988183603E-4</v>
      </c>
      <c r="J644" s="4">
        <f t="shared" si="316"/>
        <v>1248.7794344927333</v>
      </c>
      <c r="K644" s="40">
        <f t="shared" si="317"/>
        <v>8.4474585569565726</v>
      </c>
      <c r="L644" s="40">
        <f t="shared" si="301"/>
        <v>0</v>
      </c>
      <c r="M644" s="10">
        <f t="shared" si="318"/>
        <v>7.2366926222684302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15.530067653435866</v>
      </c>
      <c r="Q644" s="42">
        <f t="shared" si="320"/>
        <v>0.7620805749827273</v>
      </c>
      <c r="R644" s="4">
        <f t="shared" si="321"/>
        <v>173301.89825761193</v>
      </c>
      <c r="S644">
        <f t="shared" si="302"/>
        <v>1.7330189825761193E-4</v>
      </c>
      <c r="T644" s="41">
        <f t="shared" si="303"/>
        <v>6.5154863701102927E-4</v>
      </c>
      <c r="U644" s="42">
        <f t="shared" si="322"/>
        <v>0.30772524866011119</v>
      </c>
      <c r="V644" s="42">
        <f t="shared" si="323"/>
        <v>1.2094257798438006</v>
      </c>
      <c r="W644" s="42">
        <f t="shared" si="324"/>
        <v>1.1974659569273445</v>
      </c>
      <c r="X644" s="42">
        <f t="shared" si="325"/>
        <v>1.1959822916456142E-2</v>
      </c>
      <c r="Y644" s="42">
        <f t="shared" si="299"/>
        <v>1.4845211130367554E-2</v>
      </c>
      <c r="Z644" s="10">
        <f t="shared" si="326"/>
        <v>22.784501857712055</v>
      </c>
      <c r="AA644">
        <f t="shared" si="304"/>
        <v>7234616.9295429913</v>
      </c>
      <c r="AB644" s="10">
        <f t="shared" si="305"/>
        <v>7.234616929542991</v>
      </c>
      <c r="AC644" s="10">
        <f t="shared" si="306"/>
        <v>7.133616929542991</v>
      </c>
      <c r="AD644" s="3">
        <f t="shared" si="307"/>
        <v>1034.6072414130517</v>
      </c>
      <c r="AI644" s="94">
        <f t="shared" si="308"/>
        <v>1.1974659569273445</v>
      </c>
    </row>
    <row r="645" spans="2:35">
      <c r="B645" s="39">
        <f t="shared" si="309"/>
        <v>617</v>
      </c>
      <c r="C645" s="42">
        <f t="shared" si="310"/>
        <v>11.614988009591167</v>
      </c>
      <c r="D645" s="10">
        <f t="shared" si="311"/>
        <v>4.0850119904087627</v>
      </c>
      <c r="E645" s="40">
        <f t="shared" si="312"/>
        <v>39.429976019182476</v>
      </c>
      <c r="F645" s="40">
        <f t="shared" si="313"/>
        <v>47.6</v>
      </c>
      <c r="G645" s="3">
        <f t="shared" si="314"/>
        <v>308.85011990408321</v>
      </c>
      <c r="H645" s="3">
        <f t="shared" si="315"/>
        <v>147.82900988183601</v>
      </c>
      <c r="I645">
        <f t="shared" si="300"/>
        <v>1.4782900988183603E-4</v>
      </c>
      <c r="J645" s="4">
        <f t="shared" si="316"/>
        <v>1251.1102215291667</v>
      </c>
      <c r="K645" s="40">
        <f t="shared" si="317"/>
        <v>8.463225333980219</v>
      </c>
      <c r="L645" s="40">
        <f t="shared" si="301"/>
        <v>0</v>
      </c>
      <c r="M645" s="10">
        <f t="shared" si="318"/>
        <v>7.234616929542991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15.528646537898215</v>
      </c>
      <c r="Q645" s="42">
        <f t="shared" si="320"/>
        <v>0.7632928467671366</v>
      </c>
      <c r="R645" s="4">
        <f t="shared" si="321"/>
        <v>172476.46829206561</v>
      </c>
      <c r="S645">
        <f t="shared" si="302"/>
        <v>1.724764682920656E-4</v>
      </c>
      <c r="T645" s="41">
        <f t="shared" si="303"/>
        <v>6.523740669765756E-4</v>
      </c>
      <c r="U645" s="42">
        <f t="shared" si="322"/>
        <v>0.30625956568748924</v>
      </c>
      <c r="V645" s="42">
        <f t="shared" si="323"/>
        <v>1.2090382630955379</v>
      </c>
      <c r="W645" s="42">
        <f t="shared" si="324"/>
        <v>1.1971176275489184</v>
      </c>
      <c r="X645" s="42">
        <f t="shared" si="325"/>
        <v>1.1920635546619485E-2</v>
      </c>
      <c r="Y645" s="42">
        <f t="shared" si="299"/>
        <v>1.4859662180492948E-2</v>
      </c>
      <c r="Z645" s="10">
        <f t="shared" si="326"/>
        <v>22.777824767560087</v>
      </c>
      <c r="AA645">
        <f t="shared" si="304"/>
        <v>7232526.3943342082</v>
      </c>
      <c r="AB645" s="10">
        <f t="shared" si="305"/>
        <v>7.232526394334208</v>
      </c>
      <c r="AC645" s="10">
        <f t="shared" si="306"/>
        <v>7.131526394334208</v>
      </c>
      <c r="AD645" s="3">
        <f t="shared" si="307"/>
        <v>1034.3040455887176</v>
      </c>
      <c r="AI645" s="94">
        <f t="shared" si="308"/>
        <v>1.1971176275489184</v>
      </c>
    </row>
    <row r="646" spans="2:35">
      <c r="B646" s="39">
        <f t="shared" si="309"/>
        <v>618</v>
      </c>
      <c r="C646" s="42">
        <f t="shared" si="310"/>
        <v>11.633812949639127</v>
      </c>
      <c r="D646" s="10">
        <f t="shared" si="311"/>
        <v>4.0661870503608029</v>
      </c>
      <c r="E646" s="40">
        <f t="shared" si="312"/>
        <v>39.467625899278396</v>
      </c>
      <c r="F646" s="40">
        <f t="shared" si="313"/>
        <v>47.6</v>
      </c>
      <c r="G646" s="3">
        <f t="shared" si="314"/>
        <v>308.66187050360361</v>
      </c>
      <c r="H646" s="3">
        <f t="shared" si="315"/>
        <v>147.82900988183601</v>
      </c>
      <c r="I646">
        <f t="shared" si="300"/>
        <v>1.4782900988183603E-4</v>
      </c>
      <c r="J646" s="4">
        <f t="shared" si="316"/>
        <v>1253.4432351905541</v>
      </c>
      <c r="K646" s="40">
        <f t="shared" si="317"/>
        <v>8.47900717316897</v>
      </c>
      <c r="L646" s="40">
        <f t="shared" si="301"/>
        <v>0</v>
      </c>
      <c r="M646" s="10">
        <f t="shared" si="318"/>
        <v>7.232526394334208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15.527214979827949</v>
      </c>
      <c r="Q646" s="42">
        <f t="shared" si="320"/>
        <v>0.76450523031901085</v>
      </c>
      <c r="R646" s="4">
        <f t="shared" si="321"/>
        <v>171651.2285908206</v>
      </c>
      <c r="S646">
        <f t="shared" si="302"/>
        <v>1.716512285908206E-4</v>
      </c>
      <c r="T646" s="41">
        <f t="shared" si="303"/>
        <v>6.5319930667782054E-4</v>
      </c>
      <c r="U646" s="42">
        <f t="shared" si="322"/>
        <v>0.3047942205595765</v>
      </c>
      <c r="V646" s="42">
        <f t="shared" si="323"/>
        <v>1.2086481424524702</v>
      </c>
      <c r="W646" s="42">
        <f t="shared" si="324"/>
        <v>1.1967668074005751</v>
      </c>
      <c r="X646" s="42">
        <f t="shared" si="325"/>
        <v>1.1881335051895148E-2</v>
      </c>
      <c r="Y646" s="42">
        <f t="shared" si="299"/>
        <v>1.4874066915684173E-2</v>
      </c>
      <c r="Z646" s="10">
        <f t="shared" si="326"/>
        <v>22.771100280760944</v>
      </c>
      <c r="AA646">
        <f t="shared" si="304"/>
        <v>7230421.0196732907</v>
      </c>
      <c r="AB646" s="10">
        <f t="shared" si="305"/>
        <v>7.2304210196732903</v>
      </c>
      <c r="AC646" s="10">
        <f t="shared" si="306"/>
        <v>7.1294210196732903</v>
      </c>
      <c r="AD646" s="3">
        <f t="shared" si="307"/>
        <v>1033.998697559578</v>
      </c>
      <c r="AI646" s="94">
        <f t="shared" si="308"/>
        <v>1.1967668074005751</v>
      </c>
    </row>
    <row r="647" spans="2:35">
      <c r="B647" s="39">
        <f t="shared" si="309"/>
        <v>619</v>
      </c>
      <c r="C647" s="42">
        <f t="shared" si="310"/>
        <v>11.652637889687087</v>
      </c>
      <c r="D647" s="10">
        <f t="shared" si="311"/>
        <v>4.047362110312843</v>
      </c>
      <c r="E647" s="40">
        <f t="shared" si="312"/>
        <v>39.505275779374315</v>
      </c>
      <c r="F647" s="40">
        <f t="shared" si="313"/>
        <v>47.6</v>
      </c>
      <c r="G647" s="3">
        <f t="shared" si="314"/>
        <v>308.473621103124</v>
      </c>
      <c r="H647" s="3">
        <f t="shared" si="315"/>
        <v>147.82900988183601</v>
      </c>
      <c r="I647">
        <f t="shared" si="300"/>
        <v>1.4782900988183603E-4</v>
      </c>
      <c r="J647" s="4">
        <f t="shared" si="316"/>
        <v>1255.7784754768952</v>
      </c>
      <c r="K647" s="40">
        <f t="shared" si="317"/>
        <v>8.4948040745228219</v>
      </c>
      <c r="L647" s="40">
        <f t="shared" si="301"/>
        <v>0</v>
      </c>
      <c r="M647" s="10">
        <f t="shared" si="318"/>
        <v>7.2304210196732903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15.525772975163418</v>
      </c>
      <c r="Q647" s="42">
        <f t="shared" si="320"/>
        <v>0.76571772647479475</v>
      </c>
      <c r="R647" s="4">
        <f t="shared" si="321"/>
        <v>170826.18041135938</v>
      </c>
      <c r="S647">
        <f t="shared" si="302"/>
        <v>1.7082618041135939E-4</v>
      </c>
      <c r="T647" s="41">
        <f t="shared" si="303"/>
        <v>6.5402435485728181E-4</v>
      </c>
      <c r="U647" s="42">
        <f t="shared" si="322"/>
        <v>0.30332921550923442</v>
      </c>
      <c r="V647" s="42">
        <f t="shared" si="323"/>
        <v>1.2082554186697112</v>
      </c>
      <c r="W647" s="42">
        <f t="shared" si="324"/>
        <v>1.196413496990993</v>
      </c>
      <c r="X647" s="42">
        <f t="shared" si="325"/>
        <v>1.1841921678718226E-2</v>
      </c>
      <c r="Y647" s="42">
        <f t="shared" si="299"/>
        <v>1.4888425200196712E-2</v>
      </c>
      <c r="Z647" s="10">
        <f t="shared" si="326"/>
        <v>22.764328407075293</v>
      </c>
      <c r="AA647">
        <f t="shared" si="304"/>
        <v>7228300.8086162154</v>
      </c>
      <c r="AB647" s="10">
        <f t="shared" si="305"/>
        <v>7.2283008086162157</v>
      </c>
      <c r="AC647" s="10">
        <f t="shared" si="306"/>
        <v>7.1273008086162157</v>
      </c>
      <c r="AD647" s="3">
        <f t="shared" si="307"/>
        <v>1033.6911977688492</v>
      </c>
      <c r="AI647" s="94">
        <f t="shared" si="308"/>
        <v>1.196413496990993</v>
      </c>
    </row>
    <row r="648" spans="2:35">
      <c r="B648" s="39">
        <f t="shared" si="309"/>
        <v>620</v>
      </c>
      <c r="C648" s="42">
        <f t="shared" si="310"/>
        <v>11.671462829735047</v>
      </c>
      <c r="D648" s="10">
        <f t="shared" si="311"/>
        <v>4.0285371702648831</v>
      </c>
      <c r="E648" s="40">
        <f t="shared" si="312"/>
        <v>39.542925659470235</v>
      </c>
      <c r="F648" s="40">
        <f t="shared" si="313"/>
        <v>47.6</v>
      </c>
      <c r="G648" s="3">
        <f t="shared" si="314"/>
        <v>308.2853717026444</v>
      </c>
      <c r="H648" s="3">
        <f t="shared" si="315"/>
        <v>147.82900988183601</v>
      </c>
      <c r="I648">
        <f t="shared" si="300"/>
        <v>1.4782900988183603E-4</v>
      </c>
      <c r="J648" s="4">
        <f t="shared" si="316"/>
        <v>1258.11594238819</v>
      </c>
      <c r="K648" s="40">
        <f t="shared" si="317"/>
        <v>8.5106160380417766</v>
      </c>
      <c r="L648" s="40">
        <f t="shared" si="301"/>
        <v>0</v>
      </c>
      <c r="M648" s="10">
        <f t="shared" si="318"/>
        <v>7.2283008086162157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15.524320519812974</v>
      </c>
      <c r="Q648" s="42">
        <f t="shared" si="320"/>
        <v>0.76693033607171301</v>
      </c>
      <c r="R648" s="4">
        <f t="shared" si="321"/>
        <v>170001.32501116447</v>
      </c>
      <c r="S648">
        <f t="shared" si="302"/>
        <v>1.7000132501116447E-4</v>
      </c>
      <c r="T648" s="41">
        <f t="shared" si="303"/>
        <v>6.5484921025747668E-4</v>
      </c>
      <c r="U648" s="42">
        <f t="shared" si="322"/>
        <v>0.30186455276932433</v>
      </c>
      <c r="V648" s="42">
        <f t="shared" si="323"/>
        <v>1.2078600925082434</v>
      </c>
      <c r="W648" s="42">
        <f t="shared" si="324"/>
        <v>1.1960576968330061</v>
      </c>
      <c r="X648" s="42">
        <f t="shared" si="325"/>
        <v>1.1802395675237332E-2</v>
      </c>
      <c r="Y648" s="42">
        <f t="shared" si="299"/>
        <v>1.4902736898459132E-2</v>
      </c>
      <c r="Z648" s="10">
        <f t="shared" si="326"/>
        <v>22.757509156343954</v>
      </c>
      <c r="AA648">
        <f t="shared" si="304"/>
        <v>7226165.7642440498</v>
      </c>
      <c r="AB648" s="10">
        <f t="shared" si="305"/>
        <v>7.2261657642440502</v>
      </c>
      <c r="AC648" s="10">
        <f t="shared" si="306"/>
        <v>7.1251657642440502</v>
      </c>
      <c r="AD648" s="3">
        <f t="shared" si="307"/>
        <v>1033.3815466633864</v>
      </c>
      <c r="AI648" s="94">
        <f t="shared" si="308"/>
        <v>1.1960576968330061</v>
      </c>
    </row>
    <row r="649" spans="2:35">
      <c r="B649" s="39">
        <f t="shared" si="309"/>
        <v>621</v>
      </c>
      <c r="C649" s="42">
        <f t="shared" si="310"/>
        <v>11.690287769783007</v>
      </c>
      <c r="D649" s="10">
        <f t="shared" si="311"/>
        <v>4.0097122302169232</v>
      </c>
      <c r="E649" s="40">
        <f t="shared" si="312"/>
        <v>39.580575539566155</v>
      </c>
      <c r="F649" s="40">
        <f t="shared" si="313"/>
        <v>47.6</v>
      </c>
      <c r="G649" s="3">
        <f t="shared" si="314"/>
        <v>308.09712230216479</v>
      </c>
      <c r="H649" s="3">
        <f t="shared" si="315"/>
        <v>147.82900988183601</v>
      </c>
      <c r="I649">
        <f t="shared" si="300"/>
        <v>1.4782900988183603E-4</v>
      </c>
      <c r="J649" s="4">
        <f t="shared" si="316"/>
        <v>1260.4556359244389</v>
      </c>
      <c r="K649" s="40">
        <f t="shared" si="317"/>
        <v>8.5264430637258375</v>
      </c>
      <c r="L649" s="40">
        <f t="shared" si="301"/>
        <v>0</v>
      </c>
      <c r="M649" s="10">
        <f t="shared" si="318"/>
        <v>7.2261657642440502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15.522857609655173</v>
      </c>
      <c r="Q649" s="42">
        <f t="shared" si="320"/>
        <v>0.76814305994777632</v>
      </c>
      <c r="R649" s="4">
        <f t="shared" si="321"/>
        <v>169176.66364771817</v>
      </c>
      <c r="S649">
        <f t="shared" si="302"/>
        <v>1.6917666364771818E-4</v>
      </c>
      <c r="T649" s="41">
        <f t="shared" si="303"/>
        <v>6.5567387162092296E-4</v>
      </c>
      <c r="U649" s="42">
        <f t="shared" si="322"/>
        <v>0.30040023457270726</v>
      </c>
      <c r="V649" s="42">
        <f t="shared" si="323"/>
        <v>1.2074621647348838</v>
      </c>
      <c r="W649" s="42">
        <f t="shared" si="324"/>
        <v>1.1956994074436598</v>
      </c>
      <c r="X649" s="42">
        <f t="shared" si="325"/>
        <v>1.1762757291224002E-2</v>
      </c>
      <c r="Y649" s="42">
        <f t="shared" si="299"/>
        <v>1.4917001875074536E-2</v>
      </c>
      <c r="Z649" s="10">
        <f t="shared" si="326"/>
        <v>22.75064253848868</v>
      </c>
      <c r="AA649">
        <f t="shared" si="304"/>
        <v>7224015.8896632064</v>
      </c>
      <c r="AB649" s="10">
        <f t="shared" si="305"/>
        <v>7.2240158896632067</v>
      </c>
      <c r="AC649" s="10">
        <f t="shared" si="306"/>
        <v>7.1230158896632068</v>
      </c>
      <c r="AD649" s="3">
        <f t="shared" si="307"/>
        <v>1033.0697446937211</v>
      </c>
      <c r="AI649" s="94">
        <f t="shared" si="308"/>
        <v>1.1956994074436598</v>
      </c>
    </row>
    <row r="650" spans="2:35">
      <c r="B650" s="39">
        <f t="shared" si="309"/>
        <v>622</v>
      </c>
      <c r="C650" s="42">
        <f t="shared" si="310"/>
        <v>11.709112709830967</v>
      </c>
      <c r="D650" s="10">
        <f t="shared" si="311"/>
        <v>3.9908872901689634</v>
      </c>
      <c r="E650" s="40">
        <f t="shared" si="312"/>
        <v>39.618225419662075</v>
      </c>
      <c r="F650" s="40">
        <f t="shared" si="313"/>
        <v>47.6</v>
      </c>
      <c r="G650" s="3">
        <f t="shared" si="314"/>
        <v>307.90887290168519</v>
      </c>
      <c r="H650" s="3">
        <f t="shared" si="315"/>
        <v>147.82900988183601</v>
      </c>
      <c r="I650">
        <f t="shared" si="300"/>
        <v>1.4782900988183603E-4</v>
      </c>
      <c r="J650" s="4">
        <f t="shared" si="316"/>
        <v>1262.7975560856412</v>
      </c>
      <c r="K650" s="40">
        <f t="shared" si="317"/>
        <v>8.5422851515749958</v>
      </c>
      <c r="L650" s="40">
        <f t="shared" si="301"/>
        <v>0</v>
      </c>
      <c r="M650" s="10">
        <f t="shared" si="318"/>
        <v>7.2240158896632067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15.521384240538861</v>
      </c>
      <c r="Q650" s="42">
        <f t="shared" si="320"/>
        <v>0.76935589894178769</v>
      </c>
      <c r="R650" s="4">
        <f t="shared" si="321"/>
        <v>168352.19757850299</v>
      </c>
      <c r="S650">
        <f t="shared" si="302"/>
        <v>1.6835219757850299E-4</v>
      </c>
      <c r="T650" s="41">
        <f t="shared" si="303"/>
        <v>6.5649833769013816E-4</v>
      </c>
      <c r="U650" s="42">
        <f t="shared" si="322"/>
        <v>0.29893626315224464</v>
      </c>
      <c r="V650" s="42">
        <f t="shared" si="323"/>
        <v>1.207061636120925</v>
      </c>
      <c r="W650" s="42">
        <f t="shared" si="324"/>
        <v>1.1953386293442514</v>
      </c>
      <c r="X650" s="42">
        <f t="shared" si="325"/>
        <v>1.1723006776673595E-2</v>
      </c>
      <c r="Y650" s="42">
        <f t="shared" si="299"/>
        <v>1.4931219994820345E-2</v>
      </c>
      <c r="Z650" s="10">
        <f t="shared" si="326"/>
        <v>22.74372856351048</v>
      </c>
      <c r="AA650">
        <f t="shared" si="304"/>
        <v>7221851.1880049063</v>
      </c>
      <c r="AB650" s="10">
        <f t="shared" si="305"/>
        <v>7.2218511880049059</v>
      </c>
      <c r="AC650" s="10">
        <f t="shared" si="306"/>
        <v>7.1208511880049059</v>
      </c>
      <c r="AD650" s="3">
        <f t="shared" si="307"/>
        <v>1032.7557923139821</v>
      </c>
      <c r="AI650" s="94">
        <f t="shared" si="308"/>
        <v>1.1953386293442514</v>
      </c>
    </row>
    <row r="651" spans="2:35">
      <c r="B651" s="39">
        <f t="shared" si="309"/>
        <v>623</v>
      </c>
      <c r="C651" s="42">
        <f t="shared" si="310"/>
        <v>11.727937649878927</v>
      </c>
      <c r="D651" s="10">
        <f t="shared" si="311"/>
        <v>3.9720623501210035</v>
      </c>
      <c r="E651" s="40">
        <f t="shared" si="312"/>
        <v>39.655875299757994</v>
      </c>
      <c r="F651" s="40">
        <f t="shared" si="313"/>
        <v>47.6</v>
      </c>
      <c r="G651" s="3">
        <f t="shared" si="314"/>
        <v>307.72062350120558</v>
      </c>
      <c r="H651" s="3">
        <f t="shared" si="315"/>
        <v>147.82900988183601</v>
      </c>
      <c r="I651">
        <f t="shared" si="300"/>
        <v>1.4782900988183603E-4</v>
      </c>
      <c r="J651" s="4">
        <f t="shared" si="316"/>
        <v>1265.1417028717974</v>
      </c>
      <c r="K651" s="40">
        <f t="shared" si="317"/>
        <v>8.5581423015892586</v>
      </c>
      <c r="L651" s="40">
        <f t="shared" si="301"/>
        <v>0</v>
      </c>
      <c r="M651" s="10">
        <f t="shared" si="318"/>
        <v>7.2218511880049059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15.519900408282748</v>
      </c>
      <c r="Q651" s="42">
        <f t="shared" si="320"/>
        <v>0.77056885389334862</v>
      </c>
      <c r="R651" s="4">
        <f t="shared" si="321"/>
        <v>167527.92806100135</v>
      </c>
      <c r="S651">
        <f t="shared" si="302"/>
        <v>1.6752792806100136E-4</v>
      </c>
      <c r="T651" s="41">
        <f t="shared" si="303"/>
        <v>6.5732260720763975E-4</v>
      </c>
      <c r="U651" s="42">
        <f t="shared" si="322"/>
        <v>0.29747264074079766</v>
      </c>
      <c r="V651" s="42">
        <f t="shared" si="323"/>
        <v>1.2066585074437237</v>
      </c>
      <c r="W651" s="42">
        <f t="shared" si="324"/>
        <v>1.1949753630602427</v>
      </c>
      <c r="X651" s="42">
        <f t="shared" si="325"/>
        <v>1.1683144383481059E-2</v>
      </c>
      <c r="Y651" s="42">
        <f t="shared" si="299"/>
        <v>1.494539112265009E-2</v>
      </c>
      <c r="Z651" s="10">
        <f t="shared" si="326"/>
        <v>22.736767241490956</v>
      </c>
      <c r="AA651">
        <f t="shared" si="304"/>
        <v>7219671.6624256065</v>
      </c>
      <c r="AB651" s="10">
        <f t="shared" si="305"/>
        <v>7.2196716624256068</v>
      </c>
      <c r="AC651" s="10">
        <f t="shared" si="306"/>
        <v>7.1186716624256068</v>
      </c>
      <c r="AD651" s="3">
        <f t="shared" si="307"/>
        <v>1032.439689981959</v>
      </c>
      <c r="AI651" s="94">
        <f t="shared" si="308"/>
        <v>1.1949753630602427</v>
      </c>
    </row>
    <row r="652" spans="2:35">
      <c r="B652" s="39">
        <f t="shared" si="309"/>
        <v>624</v>
      </c>
      <c r="C652" s="42">
        <f t="shared" si="310"/>
        <v>11.746762589926886</v>
      </c>
      <c r="D652" s="10">
        <f t="shared" si="311"/>
        <v>3.9532374100730436</v>
      </c>
      <c r="E652" s="40">
        <f t="shared" si="312"/>
        <v>39.693525179853914</v>
      </c>
      <c r="F652" s="40">
        <f t="shared" si="313"/>
        <v>47.6</v>
      </c>
      <c r="G652" s="3">
        <f t="shared" si="314"/>
        <v>307.53237410072597</v>
      </c>
      <c r="H652" s="3">
        <f t="shared" si="315"/>
        <v>147.82900988183601</v>
      </c>
      <c r="I652">
        <f t="shared" si="300"/>
        <v>1.4782900988183603E-4</v>
      </c>
      <c r="J652" s="4">
        <f t="shared" si="316"/>
        <v>1267.4880762829075</v>
      </c>
      <c r="K652" s="40">
        <f t="shared" si="317"/>
        <v>8.5740145137686259</v>
      </c>
      <c r="L652" s="40">
        <f t="shared" si="301"/>
        <v>0</v>
      </c>
      <c r="M652" s="10">
        <f t="shared" si="318"/>
        <v>7.2196716624256068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15.518406108675629</v>
      </c>
      <c r="Q652" s="42">
        <f t="shared" si="320"/>
        <v>0.77178192564286519</v>
      </c>
      <c r="R652" s="4">
        <f t="shared" si="321"/>
        <v>166703.85635269576</v>
      </c>
      <c r="S652">
        <f t="shared" si="302"/>
        <v>1.6670385635269577E-4</v>
      </c>
      <c r="T652" s="41">
        <f t="shared" si="303"/>
        <v>6.5814667891594546E-4</v>
      </c>
      <c r="U652" s="42">
        <f t="shared" si="322"/>
        <v>0.29600936957122775</v>
      </c>
      <c r="V652" s="42">
        <f t="shared" si="323"/>
        <v>1.2062527794856659</v>
      </c>
      <c r="W652" s="42">
        <f t="shared" si="324"/>
        <v>1.1946096091213301</v>
      </c>
      <c r="X652" s="42">
        <f t="shared" si="325"/>
        <v>1.164317036433582E-2</v>
      </c>
      <c r="Y652" s="42">
        <f t="shared" si="299"/>
        <v>1.4959515123693874E-2</v>
      </c>
      <c r="Z652" s="10">
        <f t="shared" si="326"/>
        <v>22.729758582591607</v>
      </c>
      <c r="AA652">
        <f t="shared" si="304"/>
        <v>7217477.3161067795</v>
      </c>
      <c r="AB652" s="10">
        <f t="shared" si="305"/>
        <v>7.2174773161067796</v>
      </c>
      <c r="AC652" s="10">
        <f t="shared" si="306"/>
        <v>7.1164773161067796</v>
      </c>
      <c r="AD652" s="3">
        <f t="shared" si="307"/>
        <v>1032.1214381590689</v>
      </c>
      <c r="AI652" s="94">
        <f t="shared" si="308"/>
        <v>1.1946096091213301</v>
      </c>
    </row>
    <row r="653" spans="2:35">
      <c r="B653" s="39">
        <f t="shared" si="309"/>
        <v>625</v>
      </c>
      <c r="C653" s="42">
        <f t="shared" si="310"/>
        <v>11.765587529974846</v>
      </c>
      <c r="D653" s="10">
        <f t="shared" si="311"/>
        <v>3.9344124700250838</v>
      </c>
      <c r="E653" s="40">
        <f t="shared" si="312"/>
        <v>39.731175059949834</v>
      </c>
      <c r="F653" s="40">
        <f t="shared" si="313"/>
        <v>47.6</v>
      </c>
      <c r="G653" s="3">
        <f t="shared" si="314"/>
        <v>307.34412470024637</v>
      </c>
      <c r="H653" s="3">
        <f t="shared" si="315"/>
        <v>147.82900988183601</v>
      </c>
      <c r="I653">
        <f t="shared" si="300"/>
        <v>1.4782900988183603E-4</v>
      </c>
      <c r="J653" s="4">
        <f t="shared" si="316"/>
        <v>1269.8366763189715</v>
      </c>
      <c r="K653" s="40">
        <f t="shared" si="317"/>
        <v>8.5899017881130941</v>
      </c>
      <c r="L653" s="40">
        <f t="shared" si="301"/>
        <v>0</v>
      </c>
      <c r="M653" s="10">
        <f t="shared" si="318"/>
        <v>7.2174773161067796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15.516901337476183</v>
      </c>
      <c r="Q653" s="42">
        <f t="shared" si="320"/>
        <v>0.77299511503155416</v>
      </c>
      <c r="R653" s="4">
        <f t="shared" si="321"/>
        <v>165879.98371106849</v>
      </c>
      <c r="S653">
        <f t="shared" si="302"/>
        <v>1.6587998371106848E-4</v>
      </c>
      <c r="T653" s="41">
        <f t="shared" si="303"/>
        <v>6.5897055155757266E-4</v>
      </c>
      <c r="U653" s="42">
        <f t="shared" si="322"/>
        <v>0.29454645187639583</v>
      </c>
      <c r="V653" s="42">
        <f t="shared" si="323"/>
        <v>1.2058444530353307</v>
      </c>
      <c r="W653" s="42">
        <f t="shared" si="324"/>
        <v>1.1942413680614079</v>
      </c>
      <c r="X653" s="42">
        <f t="shared" si="325"/>
        <v>1.1603084973922817E-2</v>
      </c>
      <c r="Y653" s="42">
        <f t="shared" si="299"/>
        <v>1.4973591863260294E-2</v>
      </c>
      <c r="Z653" s="10">
        <f t="shared" si="326"/>
        <v>22.722702597055413</v>
      </c>
      <c r="AA653">
        <f t="shared" si="304"/>
        <v>7215268.1522554057</v>
      </c>
      <c r="AB653" s="10">
        <f t="shared" si="305"/>
        <v>7.2152681522554056</v>
      </c>
      <c r="AC653" s="10">
        <f t="shared" si="306"/>
        <v>7.1142681522554057</v>
      </c>
      <c r="AD653" s="3">
        <f t="shared" si="307"/>
        <v>1031.8010373104287</v>
      </c>
      <c r="AI653" s="94">
        <f t="shared" si="308"/>
        <v>1.1942413680614079</v>
      </c>
    </row>
    <row r="654" spans="2:35">
      <c r="B654" s="39">
        <f t="shared" si="309"/>
        <v>626</v>
      </c>
      <c r="C654" s="42">
        <f t="shared" si="310"/>
        <v>11.784412470022806</v>
      </c>
      <c r="D654" s="10">
        <f t="shared" si="311"/>
        <v>3.9155875299771239</v>
      </c>
      <c r="E654" s="40">
        <f t="shared" si="312"/>
        <v>39.768824940045754</v>
      </c>
      <c r="F654" s="40">
        <f t="shared" si="313"/>
        <v>47.6</v>
      </c>
      <c r="G654" s="3">
        <f t="shared" si="314"/>
        <v>307.15587529976676</v>
      </c>
      <c r="H654" s="3">
        <f t="shared" si="315"/>
        <v>147.82900988183601</v>
      </c>
      <c r="I654">
        <f t="shared" si="300"/>
        <v>1.4782900988183603E-4</v>
      </c>
      <c r="J654" s="4">
        <f t="shared" si="316"/>
        <v>1272.1875029799892</v>
      </c>
      <c r="K654" s="40">
        <f t="shared" si="317"/>
        <v>8.6058041246226651</v>
      </c>
      <c r="L654" s="40">
        <f t="shared" si="301"/>
        <v>0</v>
      </c>
      <c r="M654" s="10">
        <f t="shared" si="318"/>
        <v>7.2152681522554056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15.515386090413223</v>
      </c>
      <c r="Q654" s="42">
        <f t="shared" si="320"/>
        <v>0.77420842290144931</v>
      </c>
      <c r="R654" s="4">
        <f t="shared" si="321"/>
        <v>165056.31139360214</v>
      </c>
      <c r="S654">
        <f t="shared" si="302"/>
        <v>1.6505631139360213E-4</v>
      </c>
      <c r="T654" s="41">
        <f t="shared" si="303"/>
        <v>6.5979422387503906E-4</v>
      </c>
      <c r="U654" s="42">
        <f t="shared" si="322"/>
        <v>0.29308388988916362</v>
      </c>
      <c r="V654" s="42">
        <f t="shared" si="323"/>
        <v>1.2054335288854594</v>
      </c>
      <c r="W654" s="42">
        <f t="shared" si="324"/>
        <v>1.1938706404186505</v>
      </c>
      <c r="X654" s="42">
        <f t="shared" si="325"/>
        <v>1.1562888466808863E-2</v>
      </c>
      <c r="Y654" s="42">
        <f t="shared" si="299"/>
        <v>1.4987621206835793E-2</v>
      </c>
      <c r="Z654" s="10">
        <f t="shared" si="326"/>
        <v>22.715599295204431</v>
      </c>
      <c r="AA654">
        <f t="shared" si="304"/>
        <v>7213044.1741032274</v>
      </c>
      <c r="AB654" s="10">
        <f t="shared" si="305"/>
        <v>7.2130441741032278</v>
      </c>
      <c r="AC654" s="10">
        <f t="shared" si="306"/>
        <v>7.1120441741032279</v>
      </c>
      <c r="AD654" s="3">
        <f t="shared" si="307"/>
        <v>1031.4784879047465</v>
      </c>
      <c r="AI654" s="94">
        <f t="shared" si="308"/>
        <v>1.1938706404186505</v>
      </c>
    </row>
    <row r="655" spans="2:35">
      <c r="B655" s="39">
        <f t="shared" si="309"/>
        <v>627</v>
      </c>
      <c r="C655" s="42">
        <f t="shared" si="310"/>
        <v>11.803237410070766</v>
      </c>
      <c r="D655" s="10">
        <f t="shared" si="311"/>
        <v>3.896762589929164</v>
      </c>
      <c r="E655" s="40">
        <f t="shared" si="312"/>
        <v>39.806474820141673</v>
      </c>
      <c r="F655" s="40">
        <f t="shared" si="313"/>
        <v>47.6</v>
      </c>
      <c r="G655" s="3">
        <f t="shared" si="314"/>
        <v>306.96762589928716</v>
      </c>
      <c r="H655" s="3">
        <f t="shared" si="315"/>
        <v>147.82900988183601</v>
      </c>
      <c r="I655">
        <f t="shared" si="300"/>
        <v>1.4782900988183603E-4</v>
      </c>
      <c r="J655" s="4">
        <f t="shared" si="316"/>
        <v>1274.5405562659607</v>
      </c>
      <c r="K655" s="40">
        <f t="shared" si="317"/>
        <v>8.6217215232973405</v>
      </c>
      <c r="L655" s="40">
        <f t="shared" si="301"/>
        <v>0</v>
      </c>
      <c r="M655" s="10">
        <f t="shared" si="318"/>
        <v>7.2130441741032278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15.51386036318514</v>
      </c>
      <c r="Q655" s="42">
        <f t="shared" si="320"/>
        <v>0.77542185009540754</v>
      </c>
      <c r="R655" s="4">
        <f t="shared" si="321"/>
        <v>164232.84065777907</v>
      </c>
      <c r="S655">
        <f t="shared" si="302"/>
        <v>1.6423284065777906E-4</v>
      </c>
      <c r="T655" s="41">
        <f t="shared" si="303"/>
        <v>6.6061769461086216E-4</v>
      </c>
      <c r="U655" s="42">
        <f t="shared" si="322"/>
        <v>0.29162168584239195</v>
      </c>
      <c r="V655" s="42">
        <f t="shared" si="323"/>
        <v>1.2050200078357576</v>
      </c>
      <c r="W655" s="42">
        <f t="shared" si="324"/>
        <v>1.1934974267353882</v>
      </c>
      <c r="X655" s="42">
        <f t="shared" si="325"/>
        <v>1.1522581100369411E-2</v>
      </c>
      <c r="Y655" s="42">
        <f t="shared" si="299"/>
        <v>1.5001603020087571E-2</v>
      </c>
      <c r="Z655" s="10">
        <f t="shared" si="326"/>
        <v>22.708448687442875</v>
      </c>
      <c r="AA655">
        <f t="shared" si="304"/>
        <v>7210805.3849077076</v>
      </c>
      <c r="AB655" s="10">
        <f t="shared" si="305"/>
        <v>7.2108053849077072</v>
      </c>
      <c r="AC655" s="10">
        <f t="shared" si="306"/>
        <v>7.1098053849077072</v>
      </c>
      <c r="AD655" s="3">
        <f t="shared" si="307"/>
        <v>1031.1537904144609</v>
      </c>
      <c r="AI655" s="94">
        <f t="shared" si="308"/>
        <v>1.1934974267353882</v>
      </c>
    </row>
    <row r="656" spans="2:35">
      <c r="B656" s="39">
        <f t="shared" si="309"/>
        <v>628</v>
      </c>
      <c r="C656" s="42">
        <f t="shared" si="310"/>
        <v>11.822062350118726</v>
      </c>
      <c r="D656" s="10">
        <f t="shared" si="311"/>
        <v>3.8779376498812042</v>
      </c>
      <c r="E656" s="40">
        <f t="shared" si="312"/>
        <v>39.844124700237593</v>
      </c>
      <c r="F656" s="40">
        <f t="shared" si="313"/>
        <v>47.6</v>
      </c>
      <c r="G656" s="3">
        <f t="shared" si="314"/>
        <v>306.77937649880755</v>
      </c>
      <c r="H656" s="3">
        <f t="shared" si="315"/>
        <v>147.82900988183601</v>
      </c>
      <c r="I656">
        <f t="shared" si="300"/>
        <v>1.4782900988183603E-4</v>
      </c>
      <c r="J656" s="4">
        <f t="shared" si="316"/>
        <v>1276.895836176886</v>
      </c>
      <c r="K656" s="40">
        <f t="shared" si="317"/>
        <v>8.6376539841371152</v>
      </c>
      <c r="L656" s="40">
        <f t="shared" si="301"/>
        <v>0</v>
      </c>
      <c r="M656" s="10">
        <f t="shared" si="318"/>
        <v>7.2108053849077072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15.512324151460469</v>
      </c>
      <c r="Q656" s="42">
        <f t="shared" si="320"/>
        <v>0.7766353974571153</v>
      </c>
      <c r="R656" s="4">
        <f t="shared" si="321"/>
        <v>163409.57276108177</v>
      </c>
      <c r="S656">
        <f t="shared" si="302"/>
        <v>1.6340957276108177E-4</v>
      </c>
      <c r="T656" s="41">
        <f t="shared" si="303"/>
        <v>6.6144096250755945E-4</v>
      </c>
      <c r="U656" s="42">
        <f t="shared" si="322"/>
        <v>0.29015984196894246</v>
      </c>
      <c r="V656" s="42">
        <f t="shared" si="323"/>
        <v>1.2046038906897936</v>
      </c>
      <c r="W656" s="42">
        <f t="shared" si="324"/>
        <v>1.1931217275582677</v>
      </c>
      <c r="X656" s="42">
        <f t="shared" si="325"/>
        <v>1.1482163131525835E-2</v>
      </c>
      <c r="Y656" s="42">
        <f t="shared" si="299"/>
        <v>1.5015537168862532E-2</v>
      </c>
      <c r="Z656" s="10">
        <f t="shared" si="326"/>
        <v>22.701250784254118</v>
      </c>
      <c r="AA656">
        <f t="shared" si="304"/>
        <v>7208551.7879510922</v>
      </c>
      <c r="AB656" s="10">
        <f t="shared" si="305"/>
        <v>7.2085517879510919</v>
      </c>
      <c r="AC656" s="10">
        <f t="shared" si="306"/>
        <v>7.1075517879510919</v>
      </c>
      <c r="AD656" s="3">
        <f t="shared" si="307"/>
        <v>1030.8269453156045</v>
      </c>
      <c r="AI656" s="94">
        <f t="shared" si="308"/>
        <v>1.1931217275582677</v>
      </c>
    </row>
    <row r="657" spans="2:35">
      <c r="B657" s="39">
        <f t="shared" si="309"/>
        <v>629</v>
      </c>
      <c r="C657" s="42">
        <f t="shared" si="310"/>
        <v>11.840887290166686</v>
      </c>
      <c r="D657" s="10">
        <f t="shared" si="311"/>
        <v>3.8591127098332443</v>
      </c>
      <c r="E657" s="40">
        <f t="shared" si="312"/>
        <v>39.881774580333513</v>
      </c>
      <c r="F657" s="40">
        <f t="shared" si="313"/>
        <v>47.6</v>
      </c>
      <c r="G657" s="3">
        <f t="shared" si="314"/>
        <v>306.59112709832795</v>
      </c>
      <c r="H657" s="3">
        <f t="shared" si="315"/>
        <v>147.82900988183601</v>
      </c>
      <c r="I657">
        <f t="shared" si="300"/>
        <v>1.4782900988183603E-4</v>
      </c>
      <c r="J657" s="4">
        <f t="shared" si="316"/>
        <v>1279.2533427127651</v>
      </c>
      <c r="K657" s="40">
        <f t="shared" si="317"/>
        <v>8.6536015071419961</v>
      </c>
      <c r="L657" s="40">
        <f t="shared" si="301"/>
        <v>0</v>
      </c>
      <c r="M657" s="10">
        <f t="shared" si="318"/>
        <v>7.2085517879510919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15.5107774508772</v>
      </c>
      <c r="Q657" s="42">
        <f t="shared" si="320"/>
        <v>0.77784906583109448</v>
      </c>
      <c r="R657" s="4">
        <f t="shared" si="321"/>
        <v>162586.50896099262</v>
      </c>
      <c r="S657">
        <f t="shared" si="302"/>
        <v>1.6258650896099262E-4</v>
      </c>
      <c r="T657" s="41">
        <f t="shared" si="303"/>
        <v>6.6226402630764852E-4</v>
      </c>
      <c r="U657" s="42">
        <f t="shared" si="322"/>
        <v>0.28869836050167613</v>
      </c>
      <c r="V657" s="42">
        <f t="shared" si="323"/>
        <v>1.2041851782580866</v>
      </c>
      <c r="W657" s="42">
        <f t="shared" si="324"/>
        <v>1.1927435434380942</v>
      </c>
      <c r="X657" s="42">
        <f t="shared" si="325"/>
        <v>1.1441634819992386E-2</v>
      </c>
      <c r="Y657" s="42">
        <f t="shared" si="299"/>
        <v>1.5029423519190175E-2</v>
      </c>
      <c r="Z657" s="10">
        <f t="shared" si="326"/>
        <v>22.694005596203709</v>
      </c>
      <c r="AA657">
        <f t="shared" si="304"/>
        <v>7206283.3865413582</v>
      </c>
      <c r="AB657" s="10">
        <f t="shared" si="305"/>
        <v>7.206283386541358</v>
      </c>
      <c r="AC657" s="10">
        <f t="shared" si="306"/>
        <v>7.105283386541358</v>
      </c>
      <c r="AD657" s="3">
        <f t="shared" si="307"/>
        <v>1030.4979530879418</v>
      </c>
      <c r="AI657" s="94">
        <f t="shared" si="308"/>
        <v>1.1927435434380942</v>
      </c>
    </row>
    <row r="658" spans="2:35">
      <c r="B658" s="39">
        <f t="shared" si="309"/>
        <v>630</v>
      </c>
      <c r="C658" s="42">
        <f t="shared" si="310"/>
        <v>11.859712230214646</v>
      </c>
      <c r="D658" s="10">
        <f t="shared" si="311"/>
        <v>3.8402877697852844</v>
      </c>
      <c r="E658" s="40">
        <f t="shared" si="312"/>
        <v>39.919424460429433</v>
      </c>
      <c r="F658" s="40">
        <f t="shared" si="313"/>
        <v>47.6</v>
      </c>
      <c r="G658" s="3">
        <f t="shared" si="314"/>
        <v>306.40287769784834</v>
      </c>
      <c r="H658" s="3">
        <f t="shared" si="315"/>
        <v>147.82900988183601</v>
      </c>
      <c r="I658">
        <f t="shared" si="300"/>
        <v>1.4782900988183603E-4</v>
      </c>
      <c r="J658" s="4">
        <f t="shared" si="316"/>
        <v>1281.6130758735981</v>
      </c>
      <c r="K658" s="40">
        <f t="shared" si="317"/>
        <v>8.6695640923119779</v>
      </c>
      <c r="L658" s="40">
        <f t="shared" si="301"/>
        <v>0</v>
      </c>
      <c r="M658" s="10">
        <f t="shared" si="318"/>
        <v>7.206283386541358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15.509220257043351</v>
      </c>
      <c r="Q658" s="42">
        <f t="shared" si="320"/>
        <v>0.7790628560627092</v>
      </c>
      <c r="R658" s="4">
        <f t="shared" si="321"/>
        <v>161763.65051499408</v>
      </c>
      <c r="S658">
        <f t="shared" si="302"/>
        <v>1.6176365051499407E-4</v>
      </c>
      <c r="T658" s="41">
        <f t="shared" si="303"/>
        <v>6.630868847536471E-4</v>
      </c>
      <c r="U658" s="42">
        <f t="shared" si="322"/>
        <v>0.28723724367345438</v>
      </c>
      <c r="V658" s="42">
        <f t="shared" si="323"/>
        <v>1.203763871355277</v>
      </c>
      <c r="W658" s="42">
        <f t="shared" si="324"/>
        <v>1.1923628749299908</v>
      </c>
      <c r="X658" s="42">
        <f t="shared" si="325"/>
        <v>1.1400996425286136E-2</v>
      </c>
      <c r="Y658" s="42">
        <f t="shared" si="299"/>
        <v>1.5043261937281862E-2</v>
      </c>
      <c r="Z658" s="10">
        <f t="shared" si="326"/>
        <v>22.686713133936887</v>
      </c>
      <c r="AA658">
        <f t="shared" si="304"/>
        <v>7204000.1840114323</v>
      </c>
      <c r="AB658" s="10">
        <f t="shared" si="305"/>
        <v>7.2040001840114325</v>
      </c>
      <c r="AC658" s="10">
        <f t="shared" si="306"/>
        <v>7.1030001840114325</v>
      </c>
      <c r="AD658" s="3">
        <f t="shared" si="307"/>
        <v>1030.166814214856</v>
      </c>
      <c r="AI658" s="94">
        <f t="shared" si="308"/>
        <v>1.1923628749299908</v>
      </c>
    </row>
    <row r="659" spans="2:35">
      <c r="B659" s="39">
        <f t="shared" si="309"/>
        <v>631</v>
      </c>
      <c r="C659" s="42">
        <f t="shared" si="310"/>
        <v>11.878537170262605</v>
      </c>
      <c r="D659" s="10">
        <f t="shared" si="311"/>
        <v>3.8214628297373245</v>
      </c>
      <c r="E659" s="40">
        <f t="shared" si="312"/>
        <v>39.957074340525352</v>
      </c>
      <c r="F659" s="40">
        <f t="shared" si="313"/>
        <v>47.6</v>
      </c>
      <c r="G659" s="3">
        <f t="shared" si="314"/>
        <v>306.21462829736873</v>
      </c>
      <c r="H659" s="3">
        <f t="shared" si="315"/>
        <v>147.82900988183601</v>
      </c>
      <c r="I659">
        <f t="shared" si="300"/>
        <v>1.4782900988183603E-4</v>
      </c>
      <c r="J659" s="4">
        <f t="shared" si="316"/>
        <v>1283.9750356593845</v>
      </c>
      <c r="K659" s="40">
        <f t="shared" si="317"/>
        <v>8.6855417396470607</v>
      </c>
      <c r="L659" s="40">
        <f t="shared" si="301"/>
        <v>0</v>
      </c>
      <c r="M659" s="10">
        <f t="shared" si="318"/>
        <v>7.2040001840114325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15.507652565536356</v>
      </c>
      <c r="Q659" s="42">
        <f t="shared" si="320"/>
        <v>0.78027676899817144</v>
      </c>
      <c r="R659" s="4">
        <f t="shared" si="321"/>
        <v>160940.99868056862</v>
      </c>
      <c r="S659">
        <f t="shared" si="302"/>
        <v>1.6094099868056862E-4</v>
      </c>
      <c r="T659" s="41">
        <f t="shared" si="303"/>
        <v>6.6390953658807255E-4</v>
      </c>
      <c r="U659" s="42">
        <f t="shared" si="322"/>
        <v>0.28577649371713848</v>
      </c>
      <c r="V659" s="42">
        <f t="shared" si="323"/>
        <v>1.2033399708024848</v>
      </c>
      <c r="W659" s="42">
        <f t="shared" si="324"/>
        <v>1.191979722593268</v>
      </c>
      <c r="X659" s="42">
        <f t="shared" si="325"/>
        <v>1.1360248209216772E-2</v>
      </c>
      <c r="Y659" s="42">
        <f t="shared" si="299"/>
        <v>1.5057052289533092E-2</v>
      </c>
      <c r="Z659" s="10">
        <f t="shared" si="326"/>
        <v>22.67937340818068</v>
      </c>
      <c r="AA659">
        <f t="shared" si="304"/>
        <v>7201702.1837198455</v>
      </c>
      <c r="AB659" s="10">
        <f t="shared" si="305"/>
        <v>7.2017021837198456</v>
      </c>
      <c r="AC659" s="10">
        <f t="shared" si="306"/>
        <v>7.1007021837198456</v>
      </c>
      <c r="AD659" s="3">
        <f t="shared" si="307"/>
        <v>1029.8335291834439</v>
      </c>
      <c r="AI659" s="94">
        <f t="shared" si="308"/>
        <v>1.191979722593268</v>
      </c>
    </row>
    <row r="660" spans="2:35">
      <c r="B660" s="39">
        <f t="shared" si="309"/>
        <v>632</v>
      </c>
      <c r="C660" s="42">
        <f t="shared" si="310"/>
        <v>11.897362110310565</v>
      </c>
      <c r="D660" s="10">
        <f t="shared" si="311"/>
        <v>3.8026378896893647</v>
      </c>
      <c r="E660" s="40">
        <f t="shared" si="312"/>
        <v>39.994724220621272</v>
      </c>
      <c r="F660" s="40">
        <f t="shared" si="313"/>
        <v>47.6</v>
      </c>
      <c r="G660" s="3">
        <f t="shared" si="314"/>
        <v>306.02637889688913</v>
      </c>
      <c r="H660" s="3">
        <f t="shared" si="315"/>
        <v>147.82900988183601</v>
      </c>
      <c r="I660">
        <f t="shared" si="300"/>
        <v>1.4782900988183603E-4</v>
      </c>
      <c r="J660" s="4">
        <f t="shared" si="316"/>
        <v>1286.3392220701253</v>
      </c>
      <c r="K660" s="40">
        <f t="shared" si="317"/>
        <v>8.7015344491472497</v>
      </c>
      <c r="L660" s="40">
        <f t="shared" si="301"/>
        <v>0</v>
      </c>
      <c r="M660" s="10">
        <f t="shared" si="318"/>
        <v>7.2017021837198456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15.506074371903454</v>
      </c>
      <c r="Q660" s="42">
        <f t="shared" si="320"/>
        <v>0.78149080548454808</v>
      </c>
      <c r="R660" s="4">
        <f t="shared" si="321"/>
        <v>160118.55471519861</v>
      </c>
      <c r="S660">
        <f t="shared" si="302"/>
        <v>1.6011855471519861E-4</v>
      </c>
      <c r="T660" s="41">
        <f t="shared" si="303"/>
        <v>6.6473198055344259E-4</v>
      </c>
      <c r="U660" s="42">
        <f t="shared" si="322"/>
        <v>0.28431611286558955</v>
      </c>
      <c r="V660" s="42">
        <f t="shared" si="323"/>
        <v>1.2029134774256418</v>
      </c>
      <c r="W660" s="42">
        <f t="shared" si="324"/>
        <v>1.1915940869915331</v>
      </c>
      <c r="X660" s="42">
        <f t="shared" si="325"/>
        <v>1.1319390434108678E-2</v>
      </c>
      <c r="Y660" s="42">
        <f t="shared" si="299"/>
        <v>1.5070794442523643E-2</v>
      </c>
      <c r="Z660" s="10">
        <f t="shared" si="326"/>
        <v>22.671986429742706</v>
      </c>
      <c r="AA660">
        <f t="shared" si="304"/>
        <v>7199389.3890503636</v>
      </c>
      <c r="AB660" s="10">
        <f t="shared" si="305"/>
        <v>7.1993893890503635</v>
      </c>
      <c r="AC660" s="10">
        <f t="shared" si="306"/>
        <v>7.0983893890503635</v>
      </c>
      <c r="AD660" s="3">
        <f t="shared" si="307"/>
        <v>1029.4980984844617</v>
      </c>
      <c r="AI660" s="94">
        <f t="shared" si="308"/>
        <v>1.1915940869915331</v>
      </c>
    </row>
    <row r="661" spans="2:35">
      <c r="B661" s="39">
        <f t="shared" si="309"/>
        <v>633</v>
      </c>
      <c r="C661" s="42">
        <f t="shared" si="310"/>
        <v>11.916187050358525</v>
      </c>
      <c r="D661" s="10">
        <f t="shared" si="311"/>
        <v>3.7838129496414048</v>
      </c>
      <c r="E661" s="40">
        <f t="shared" si="312"/>
        <v>40.032374100717192</v>
      </c>
      <c r="F661" s="40">
        <f t="shared" si="313"/>
        <v>47.6</v>
      </c>
      <c r="G661" s="3">
        <f t="shared" si="314"/>
        <v>305.83812949640952</v>
      </c>
      <c r="H661" s="3">
        <f t="shared" si="315"/>
        <v>147.82900988183601</v>
      </c>
      <c r="I661">
        <f t="shared" si="300"/>
        <v>1.4782900988183603E-4</v>
      </c>
      <c r="J661" s="4">
        <f t="shared" si="316"/>
        <v>1288.7056351058195</v>
      </c>
      <c r="K661" s="40">
        <f t="shared" si="317"/>
        <v>8.7175422208125397</v>
      </c>
      <c r="L661" s="40">
        <f t="shared" si="301"/>
        <v>0</v>
      </c>
      <c r="M661" s="10">
        <f t="shared" si="318"/>
        <v>7.1993893890503635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15.504485671661369</v>
      </c>
      <c r="Q661" s="42">
        <f t="shared" si="320"/>
        <v>0.78270496636976639</v>
      </c>
      <c r="R661" s="4">
        <f t="shared" si="321"/>
        <v>159296.3198763665</v>
      </c>
      <c r="S661">
        <f t="shared" si="302"/>
        <v>1.5929631987636651E-4</v>
      </c>
      <c r="T661" s="41">
        <f t="shared" si="303"/>
        <v>6.655542153922746E-4</v>
      </c>
      <c r="U661" s="42">
        <f t="shared" si="322"/>
        <v>0.28285610335166894</v>
      </c>
      <c r="V661" s="42">
        <f t="shared" si="323"/>
        <v>1.202484392056578</v>
      </c>
      <c r="W661" s="42">
        <f t="shared" si="324"/>
        <v>1.1912059686926275</v>
      </c>
      <c r="X661" s="42">
        <f t="shared" si="325"/>
        <v>1.1278423363950463E-2</v>
      </c>
      <c r="Y661" s="42">
        <f t="shared" si="299"/>
        <v>1.5084488263019084E-2</v>
      </c>
      <c r="Z661" s="10">
        <f t="shared" si="326"/>
        <v>22.66455220951212</v>
      </c>
      <c r="AA661">
        <f t="shared" si="304"/>
        <v>7197061.8034122819</v>
      </c>
      <c r="AB661" s="10">
        <f t="shared" si="305"/>
        <v>7.1970618034122822</v>
      </c>
      <c r="AC661" s="10">
        <f t="shared" si="306"/>
        <v>7.0960618034122822</v>
      </c>
      <c r="AD661" s="3">
        <f t="shared" si="307"/>
        <v>1029.1605226123686</v>
      </c>
      <c r="AI661" s="94">
        <f t="shared" si="308"/>
        <v>1.1912059686926275</v>
      </c>
    </row>
    <row r="662" spans="2:35">
      <c r="B662" s="39">
        <f t="shared" si="309"/>
        <v>634</v>
      </c>
      <c r="C662" s="42">
        <f t="shared" si="310"/>
        <v>11.935011990406485</v>
      </c>
      <c r="D662" s="10">
        <f t="shared" si="311"/>
        <v>3.7649880095934449</v>
      </c>
      <c r="E662" s="40">
        <f t="shared" si="312"/>
        <v>40.070023980813112</v>
      </c>
      <c r="F662" s="40">
        <f t="shared" si="313"/>
        <v>47.6</v>
      </c>
      <c r="G662" s="3">
        <f t="shared" si="314"/>
        <v>305.64988009592992</v>
      </c>
      <c r="H662" s="3">
        <f t="shared" si="315"/>
        <v>147.82900988183601</v>
      </c>
      <c r="I662">
        <f t="shared" si="300"/>
        <v>1.4782900988183603E-4</v>
      </c>
      <c r="J662" s="4">
        <f t="shared" si="316"/>
        <v>1291.0742747664676</v>
      </c>
      <c r="K662" s="40">
        <f t="shared" si="317"/>
        <v>8.7335650546429324</v>
      </c>
      <c r="L662" s="40">
        <f t="shared" si="301"/>
        <v>0</v>
      </c>
      <c r="M662" s="10">
        <f t="shared" si="318"/>
        <v>7.1970618034122822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15.502886460296427</v>
      </c>
      <c r="Q662" s="42">
        <f t="shared" si="320"/>
        <v>0.78391925250262118</v>
      </c>
      <c r="R662" s="4">
        <f t="shared" si="321"/>
        <v>158474.29542155479</v>
      </c>
      <c r="S662">
        <f t="shared" si="302"/>
        <v>1.5847429542155479E-4</v>
      </c>
      <c r="T662" s="41">
        <f t="shared" si="303"/>
        <v>6.6637623984708641E-4</v>
      </c>
      <c r="U662" s="42">
        <f t="shared" si="322"/>
        <v>0.28139646740823798</v>
      </c>
      <c r="V662" s="42">
        <f t="shared" si="323"/>
        <v>1.2020527155320049</v>
      </c>
      <c r="W662" s="42">
        <f t="shared" si="324"/>
        <v>1.1908153682686775</v>
      </c>
      <c r="X662" s="42">
        <f t="shared" si="325"/>
        <v>1.1237347263327369E-2</v>
      </c>
      <c r="Y662" s="42">
        <f t="shared" si="299"/>
        <v>1.5098133617971016E-2</v>
      </c>
      <c r="Z662" s="10">
        <f t="shared" si="326"/>
        <v>22.657070758458602</v>
      </c>
      <c r="AA662">
        <f t="shared" si="304"/>
        <v>7194719.4302401049</v>
      </c>
      <c r="AB662" s="10">
        <f t="shared" si="305"/>
        <v>7.194719430240105</v>
      </c>
      <c r="AC662" s="10">
        <f t="shared" si="306"/>
        <v>7.093719430240105</v>
      </c>
      <c r="AD662" s="3">
        <f t="shared" si="307"/>
        <v>1028.8208020652798</v>
      </c>
      <c r="AI662" s="94">
        <f t="shared" si="308"/>
        <v>1.1908153682686775</v>
      </c>
    </row>
    <row r="663" spans="2:35">
      <c r="B663" s="39">
        <f t="shared" si="309"/>
        <v>635</v>
      </c>
      <c r="C663" s="42">
        <f t="shared" si="310"/>
        <v>11.953836930454445</v>
      </c>
      <c r="D663" s="10">
        <f t="shared" si="311"/>
        <v>3.7461630695454851</v>
      </c>
      <c r="E663" s="40">
        <f t="shared" si="312"/>
        <v>40.107673860909031</v>
      </c>
      <c r="F663" s="40">
        <f t="shared" si="313"/>
        <v>47.6</v>
      </c>
      <c r="G663" s="3">
        <f t="shared" si="314"/>
        <v>305.46163069545031</v>
      </c>
      <c r="H663" s="3">
        <f t="shared" si="315"/>
        <v>147.82900988183601</v>
      </c>
      <c r="I663">
        <f t="shared" si="300"/>
        <v>1.4782900988183603E-4</v>
      </c>
      <c r="J663" s="4">
        <f t="shared" si="316"/>
        <v>1293.4451410520696</v>
      </c>
      <c r="K663" s="40">
        <f t="shared" si="317"/>
        <v>8.7496029506384279</v>
      </c>
      <c r="L663" s="40">
        <f t="shared" si="301"/>
        <v>0</v>
      </c>
      <c r="M663" s="10">
        <f t="shared" si="318"/>
        <v>7.194719430240105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15.501276733264277</v>
      </c>
      <c r="Q663" s="42">
        <f t="shared" si="320"/>
        <v>0.78513366473278046</v>
      </c>
      <c r="R663" s="4">
        <f t="shared" si="321"/>
        <v>157652.48260824595</v>
      </c>
      <c r="S663">
        <f t="shared" si="302"/>
        <v>1.5765248260824594E-4</v>
      </c>
      <c r="T663" s="41">
        <f t="shared" si="303"/>
        <v>6.6719805266039528E-4</v>
      </c>
      <c r="U663" s="42">
        <f t="shared" si="322"/>
        <v>0.27993720726815796</v>
      </c>
      <c r="V663" s="42">
        <f t="shared" si="323"/>
        <v>1.2016184486948298</v>
      </c>
      <c r="W663" s="42">
        <f t="shared" si="324"/>
        <v>1.1904222862960392</v>
      </c>
      <c r="X663" s="42">
        <f t="shared" si="325"/>
        <v>1.1196162398790621E-2</v>
      </c>
      <c r="Y663" s="42">
        <f t="shared" si="299"/>
        <v>1.5111730374518956E-2</v>
      </c>
      <c r="Z663" s="10">
        <f t="shared" si="326"/>
        <v>22.649542087633829</v>
      </c>
      <c r="AA663">
        <f t="shared" si="304"/>
        <v>7192362.2729940107</v>
      </c>
      <c r="AB663" s="10">
        <f t="shared" si="305"/>
        <v>7.1923622729940107</v>
      </c>
      <c r="AC663" s="10">
        <f t="shared" si="306"/>
        <v>7.0913622729940107</v>
      </c>
      <c r="AD663" s="3">
        <f t="shared" si="307"/>
        <v>1028.4789373450342</v>
      </c>
      <c r="AI663" s="94">
        <f t="shared" si="308"/>
        <v>1.1904222862960392</v>
      </c>
    </row>
    <row r="664" spans="2:35">
      <c r="B664" s="39">
        <f t="shared" si="309"/>
        <v>636</v>
      </c>
      <c r="C664" s="42">
        <f t="shared" si="310"/>
        <v>11.972661870502405</v>
      </c>
      <c r="D664" s="10">
        <f t="shared" si="311"/>
        <v>3.7273381294975252</v>
      </c>
      <c r="E664" s="40">
        <f t="shared" si="312"/>
        <v>40.145323741004951</v>
      </c>
      <c r="F664" s="40">
        <f t="shared" si="313"/>
        <v>47.6</v>
      </c>
      <c r="G664" s="3">
        <f t="shared" si="314"/>
        <v>305.2733812949707</v>
      </c>
      <c r="H664" s="3">
        <f t="shared" si="315"/>
        <v>147.82900988183601</v>
      </c>
      <c r="I664">
        <f t="shared" si="300"/>
        <v>1.4782900988183603E-4</v>
      </c>
      <c r="J664" s="4">
        <f t="shared" si="316"/>
        <v>1295.8182339626251</v>
      </c>
      <c r="K664" s="40">
        <f t="shared" si="317"/>
        <v>8.7656559087990225</v>
      </c>
      <c r="L664" s="40">
        <f t="shared" si="301"/>
        <v>0</v>
      </c>
      <c r="M664" s="10">
        <f t="shared" si="318"/>
        <v>7.1923622729940107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15.499656485990137</v>
      </c>
      <c r="Q664" s="42">
        <f t="shared" si="320"/>
        <v>0.7863482039107923</v>
      </c>
      <c r="R664" s="4">
        <f t="shared" si="321"/>
        <v>156830.88269392229</v>
      </c>
      <c r="S664">
        <f t="shared" si="302"/>
        <v>1.568308826939223E-4</v>
      </c>
      <c r="T664" s="41">
        <f t="shared" si="303"/>
        <v>6.6801965257471882E-4</v>
      </c>
      <c r="U664" s="42">
        <f t="shared" si="322"/>
        <v>0.27847832516429011</v>
      </c>
      <c r="V664" s="42">
        <f t="shared" si="323"/>
        <v>1.2011815923929208</v>
      </c>
      <c r="W664" s="42">
        <f t="shared" si="324"/>
        <v>1.1900267233553774</v>
      </c>
      <c r="X664" s="42">
        <f t="shared" si="325"/>
        <v>1.1154869037543369E-2</v>
      </c>
      <c r="Y664" s="42">
        <f t="shared" si="299"/>
        <v>1.5125278399990644E-2</v>
      </c>
      <c r="Z664" s="10">
        <f t="shared" si="326"/>
        <v>22.641966208170594</v>
      </c>
      <c r="AA664">
        <f t="shared" si="304"/>
        <v>7189990.3351595728</v>
      </c>
      <c r="AB664" s="10">
        <f t="shared" si="305"/>
        <v>7.1899903351595729</v>
      </c>
      <c r="AC664" s="10">
        <f t="shared" si="306"/>
        <v>7.0889903351595729</v>
      </c>
      <c r="AD664" s="3">
        <f t="shared" si="307"/>
        <v>1028.1349289571533</v>
      </c>
      <c r="AI664" s="94">
        <f t="shared" si="308"/>
        <v>1.1900267233553774</v>
      </c>
    </row>
    <row r="665" spans="2:35">
      <c r="B665" s="39">
        <f t="shared" si="309"/>
        <v>637</v>
      </c>
      <c r="C665" s="42">
        <f t="shared" si="310"/>
        <v>11.991486810550365</v>
      </c>
      <c r="D665" s="10">
        <f t="shared" si="311"/>
        <v>3.7085131894495653</v>
      </c>
      <c r="E665" s="40">
        <f t="shared" si="312"/>
        <v>40.182973621100871</v>
      </c>
      <c r="F665" s="40">
        <f t="shared" si="313"/>
        <v>47.6</v>
      </c>
      <c r="G665" s="3">
        <f t="shared" si="314"/>
        <v>305.0851318944911</v>
      </c>
      <c r="H665" s="3">
        <f t="shared" si="315"/>
        <v>147.82900988183601</v>
      </c>
      <c r="I665">
        <f t="shared" si="300"/>
        <v>1.4782900988183603E-4</v>
      </c>
      <c r="J665" s="4">
        <f t="shared" si="316"/>
        <v>1298.1935534981349</v>
      </c>
      <c r="K665" s="40">
        <f t="shared" si="317"/>
        <v>8.7817239291247251</v>
      </c>
      <c r="L665" s="40">
        <f t="shared" si="301"/>
        <v>0</v>
      </c>
      <c r="M665" s="10">
        <f t="shared" si="318"/>
        <v>7.1899903351595729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15.498025713868529</v>
      </c>
      <c r="Q665" s="42">
        <f t="shared" si="320"/>
        <v>0.78756287088809085</v>
      </c>
      <c r="R665" s="4">
        <f t="shared" si="321"/>
        <v>156009.49693606631</v>
      </c>
      <c r="S665">
        <f t="shared" si="302"/>
        <v>1.560094969360663E-4</v>
      </c>
      <c r="T665" s="41">
        <f t="shared" si="303"/>
        <v>6.6884103833257484E-4</v>
      </c>
      <c r="U665" s="42">
        <f t="shared" si="322"/>
        <v>0.27701982332949548</v>
      </c>
      <c r="V665" s="42">
        <f t="shared" si="323"/>
        <v>1.2007421474800997</v>
      </c>
      <c r="W665" s="42">
        <f t="shared" si="324"/>
        <v>1.1896286800316189</v>
      </c>
      <c r="X665" s="42">
        <f t="shared" si="325"/>
        <v>1.1113467448480741E-2</v>
      </c>
      <c r="Y665" s="42">
        <f t="shared" si="299"/>
        <v>1.5138777561903596E-2</v>
      </c>
      <c r="Z665" s="10">
        <f t="shared" si="326"/>
        <v>22.634343131283732</v>
      </c>
      <c r="AA665">
        <f t="shared" si="304"/>
        <v>7187603.6202480551</v>
      </c>
      <c r="AB665" s="10">
        <f t="shared" si="305"/>
        <v>7.1876036202480549</v>
      </c>
      <c r="AC665" s="10">
        <f t="shared" si="306"/>
        <v>7.0866036202480549</v>
      </c>
      <c r="AD665" s="3">
        <f t="shared" si="307"/>
        <v>1027.7887774108854</v>
      </c>
      <c r="AI665" s="94">
        <f t="shared" si="308"/>
        <v>1.1896286800316189</v>
      </c>
    </row>
    <row r="666" spans="2:35">
      <c r="B666" s="39">
        <f t="shared" si="309"/>
        <v>638</v>
      </c>
      <c r="C666" s="42">
        <f t="shared" si="310"/>
        <v>12.010311750598325</v>
      </c>
      <c r="D666" s="10">
        <f t="shared" si="311"/>
        <v>3.6896882494016054</v>
      </c>
      <c r="E666" s="40">
        <f t="shared" si="312"/>
        <v>40.220623501196791</v>
      </c>
      <c r="F666" s="40">
        <f t="shared" si="313"/>
        <v>47.6</v>
      </c>
      <c r="G666" s="3">
        <f t="shared" si="314"/>
        <v>304.89688249401149</v>
      </c>
      <c r="H666" s="3">
        <f t="shared" si="315"/>
        <v>147.82900988183601</v>
      </c>
      <c r="I666">
        <f t="shared" si="300"/>
        <v>1.4782900988183603E-4</v>
      </c>
      <c r="J666" s="4">
        <f t="shared" si="316"/>
        <v>1300.5710996585981</v>
      </c>
      <c r="K666" s="40">
        <f t="shared" si="317"/>
        <v>8.7978070116155287</v>
      </c>
      <c r="L666" s="40">
        <f t="shared" si="301"/>
        <v>0</v>
      </c>
      <c r="M666" s="10">
        <f t="shared" si="318"/>
        <v>7.1876036202480549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15.496384412263405</v>
      </c>
      <c r="Q666" s="42">
        <f t="shared" si="320"/>
        <v>0.78877766651700298</v>
      </c>
      <c r="R666" s="4">
        <f t="shared" si="321"/>
        <v>155188.32659216045</v>
      </c>
      <c r="S666">
        <f t="shared" si="302"/>
        <v>1.5518832659216044E-4</v>
      </c>
      <c r="T666" s="41">
        <f t="shared" si="303"/>
        <v>6.6966220867648073E-4</v>
      </c>
      <c r="U666" s="42">
        <f t="shared" si="322"/>
        <v>0.2755617039966356</v>
      </c>
      <c r="V666" s="42">
        <f t="shared" si="323"/>
        <v>1.2003001148149095</v>
      </c>
      <c r="W666" s="42">
        <f t="shared" si="324"/>
        <v>1.1892281569140013</v>
      </c>
      <c r="X666" s="42">
        <f t="shared" si="325"/>
        <v>1.1071957900908203E-2</v>
      </c>
      <c r="Y666" s="42">
        <f t="shared" si="299"/>
        <v>1.5152227727965118E-2</v>
      </c>
      <c r="Z666" s="10">
        <f t="shared" si="326"/>
        <v>22.626672868268848</v>
      </c>
      <c r="AA666">
        <f t="shared" si="304"/>
        <v>7185202.1317960033</v>
      </c>
      <c r="AB666" s="10">
        <f t="shared" si="305"/>
        <v>7.1852021317960038</v>
      </c>
      <c r="AC666" s="10">
        <f t="shared" si="306"/>
        <v>7.0842021317960038</v>
      </c>
      <c r="AD666" s="3">
        <f t="shared" si="307"/>
        <v>1027.4404832191449</v>
      </c>
      <c r="AI666" s="94">
        <f t="shared" si="308"/>
        <v>1.1892281569140013</v>
      </c>
    </row>
    <row r="667" spans="2:35">
      <c r="B667" s="39">
        <f t="shared" si="309"/>
        <v>639</v>
      </c>
      <c r="C667" s="42">
        <f t="shared" si="310"/>
        <v>12.029136690646284</v>
      </c>
      <c r="D667" s="10">
        <f t="shared" si="311"/>
        <v>3.6708633093536456</v>
      </c>
      <c r="E667" s="40">
        <f t="shared" si="312"/>
        <v>40.25827338129271</v>
      </c>
      <c r="F667" s="40">
        <f t="shared" si="313"/>
        <v>47.6</v>
      </c>
      <c r="G667" s="3">
        <f t="shared" si="314"/>
        <v>304.70863309353189</v>
      </c>
      <c r="H667" s="3">
        <f t="shared" si="315"/>
        <v>147.82900988183601</v>
      </c>
      <c r="I667">
        <f t="shared" si="300"/>
        <v>1.4782900988183603E-4</v>
      </c>
      <c r="J667" s="4">
        <f t="shared" si="316"/>
        <v>1302.9508724440152</v>
      </c>
      <c r="K667" s="40">
        <f t="shared" si="317"/>
        <v>8.8139051562714332</v>
      </c>
      <c r="L667" s="40">
        <f t="shared" si="301"/>
        <v>0</v>
      </c>
      <c r="M667" s="10">
        <f t="shared" si="318"/>
        <v>7.1852021317960038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15.494732576507801</v>
      </c>
      <c r="Q667" s="42">
        <f t="shared" si="320"/>
        <v>0.78999259165075464</v>
      </c>
      <c r="R667" s="4">
        <f t="shared" si="321"/>
        <v>154367.37291968713</v>
      </c>
      <c r="S667">
        <f t="shared" si="302"/>
        <v>1.5436737291968714E-4</v>
      </c>
      <c r="T667" s="41">
        <f t="shared" si="303"/>
        <v>6.7048316234895409E-4</v>
      </c>
      <c r="U667" s="42">
        <f t="shared" si="322"/>
        <v>0.27410396939857162</v>
      </c>
      <c r="V667" s="42">
        <f t="shared" si="323"/>
        <v>1.1998554952621094</v>
      </c>
      <c r="W667" s="42">
        <f t="shared" si="324"/>
        <v>1.1888251545960045</v>
      </c>
      <c r="X667" s="42">
        <f t="shared" si="325"/>
        <v>1.1030340666104976E-2</v>
      </c>
      <c r="Y667" s="42">
        <f t="shared" si="299"/>
        <v>1.5165628766074211E-2</v>
      </c>
      <c r="Z667" s="10">
        <f t="shared" si="326"/>
        <v>22.618955430503764</v>
      </c>
      <c r="AA667">
        <f t="shared" si="304"/>
        <v>7182785.8733657124</v>
      </c>
      <c r="AB667" s="10">
        <f t="shared" si="305"/>
        <v>7.1827858733657122</v>
      </c>
      <c r="AC667" s="10">
        <f t="shared" si="306"/>
        <v>7.0817858733657122</v>
      </c>
      <c r="AD667" s="3">
        <f t="shared" si="307"/>
        <v>1027.0900468985806</v>
      </c>
      <c r="AI667" s="94">
        <f t="shared" si="308"/>
        <v>1.1888251545960045</v>
      </c>
    </row>
    <row r="668" spans="2:35">
      <c r="B668" s="39">
        <f t="shared" si="309"/>
        <v>640</v>
      </c>
      <c r="C668" s="42">
        <f t="shared" si="310"/>
        <v>12.047961630694244</v>
      </c>
      <c r="D668" s="10">
        <f t="shared" si="311"/>
        <v>3.6520383693056857</v>
      </c>
      <c r="E668" s="40">
        <f t="shared" si="312"/>
        <v>40.29592326138863</v>
      </c>
      <c r="F668" s="40">
        <f t="shared" si="313"/>
        <v>47.6</v>
      </c>
      <c r="G668" s="3">
        <f t="shared" si="314"/>
        <v>304.52038369305228</v>
      </c>
      <c r="H668" s="3">
        <f t="shared" si="315"/>
        <v>147.82900988183601</v>
      </c>
      <c r="I668">
        <f t="shared" si="300"/>
        <v>1.4782900988183603E-4</v>
      </c>
      <c r="J668" s="4">
        <f t="shared" si="316"/>
        <v>1305.332871854386</v>
      </c>
      <c r="K668" s="40">
        <f t="shared" si="317"/>
        <v>8.8300183630924405</v>
      </c>
      <c r="L668" s="40">
        <f t="shared" si="301"/>
        <v>0</v>
      </c>
      <c r="M668" s="10">
        <f t="shared" si="318"/>
        <v>7.1827858733657122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15.493070201904073</v>
      </c>
      <c r="Q668" s="42">
        <f t="shared" si="320"/>
        <v>0.79120764714347713</v>
      </c>
      <c r="R668" s="4">
        <f t="shared" si="321"/>
        <v>153546.63717612886</v>
      </c>
      <c r="S668">
        <f t="shared" si="302"/>
        <v>1.5354663717612887E-4</v>
      </c>
      <c r="T668" s="41">
        <f t="shared" si="303"/>
        <v>6.713038980925123E-4</v>
      </c>
      <c r="U668" s="42">
        <f t="shared" si="322"/>
        <v>0.27264662176816495</v>
      </c>
      <c r="V668" s="42">
        <f t="shared" si="323"/>
        <v>1.1994082896915981</v>
      </c>
      <c r="W668" s="42">
        <f t="shared" si="324"/>
        <v>1.1884196736754302</v>
      </c>
      <c r="X668" s="42">
        <f t="shared" si="325"/>
        <v>1.0988616016167851E-2</v>
      </c>
      <c r="Y668" s="42">
        <f t="shared" si="299"/>
        <v>1.5178980544322075E-2</v>
      </c>
      <c r="Z668" s="10">
        <f t="shared" si="326"/>
        <v>22.611190829447949</v>
      </c>
      <c r="AA668">
        <f t="shared" si="304"/>
        <v>7180354.8485450335</v>
      </c>
      <c r="AB668" s="10">
        <f t="shared" si="305"/>
        <v>7.1803548485450337</v>
      </c>
      <c r="AC668" s="10">
        <f t="shared" si="306"/>
        <v>7.0793548485450337</v>
      </c>
      <c r="AD668" s="3">
        <f t="shared" si="307"/>
        <v>1026.737468969548</v>
      </c>
      <c r="AI668" s="94">
        <f t="shared" si="308"/>
        <v>1.1884196736754302</v>
      </c>
    </row>
    <row r="669" spans="2:35">
      <c r="B669" s="39">
        <f t="shared" si="309"/>
        <v>641</v>
      </c>
      <c r="C669" s="42">
        <f t="shared" si="310"/>
        <v>12.066786570742204</v>
      </c>
      <c r="D669" s="10">
        <f t="shared" si="311"/>
        <v>3.6332134292577258</v>
      </c>
      <c r="E669" s="40">
        <f t="shared" si="312"/>
        <v>40.33357314148455</v>
      </c>
      <c r="F669" s="40">
        <f t="shared" si="313"/>
        <v>47.6</v>
      </c>
      <c r="G669" s="3">
        <f t="shared" si="314"/>
        <v>304.33213429257268</v>
      </c>
      <c r="H669" s="3">
        <f t="shared" si="315"/>
        <v>147.82900988183601</v>
      </c>
      <c r="I669">
        <f t="shared" si="300"/>
        <v>1.4782900988183603E-4</v>
      </c>
      <c r="J669" s="4">
        <f t="shared" si="316"/>
        <v>1307.7170978897109</v>
      </c>
      <c r="K669" s="40">
        <f t="shared" si="317"/>
        <v>8.846146632078554</v>
      </c>
      <c r="L669" s="40">
        <f t="shared" si="301"/>
        <v>0</v>
      </c>
      <c r="M669" s="10">
        <f t="shared" si="318"/>
        <v>7.1803548485450337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15.491397283723712</v>
      </c>
      <c r="Q669" s="42">
        <f t="shared" si="320"/>
        <v>0.79242283385021395</v>
      </c>
      <c r="R669" s="4">
        <f t="shared" si="321"/>
        <v>152726.12061896795</v>
      </c>
      <c r="S669">
        <f t="shared" si="302"/>
        <v>1.5272612061896794E-4</v>
      </c>
      <c r="T669" s="41">
        <f t="shared" si="303"/>
        <v>6.7212441464967318E-4</v>
      </c>
      <c r="U669" s="42">
        <f t="shared" si="322"/>
        <v>0.2711896633382766</v>
      </c>
      <c r="V669" s="42">
        <f t="shared" si="323"/>
        <v>1.1989584989789583</v>
      </c>
      <c r="W669" s="42">
        <f t="shared" si="324"/>
        <v>1.1880117147543685</v>
      </c>
      <c r="X669" s="42">
        <f t="shared" si="325"/>
        <v>1.0946784224589834E-2</v>
      </c>
      <c r="Y669" s="42">
        <f t="shared" si="299"/>
        <v>1.5192282930993313E-2</v>
      </c>
      <c r="Z669" s="10">
        <f t="shared" si="326"/>
        <v>22.603379076642952</v>
      </c>
      <c r="AA669">
        <f t="shared" si="304"/>
        <v>7177909.0609475188</v>
      </c>
      <c r="AB669" s="10">
        <f t="shared" si="305"/>
        <v>7.1779090609475187</v>
      </c>
      <c r="AC669" s="10">
        <f t="shared" si="306"/>
        <v>7.0769090609475187</v>
      </c>
      <c r="AD669" s="3">
        <f t="shared" si="307"/>
        <v>1026.3827499561303</v>
      </c>
      <c r="AI669" s="94">
        <f t="shared" si="308"/>
        <v>1.1880117147543685</v>
      </c>
    </row>
    <row r="670" spans="2:35">
      <c r="B670" s="39">
        <f t="shared" si="309"/>
        <v>642</v>
      </c>
      <c r="C670" s="42">
        <f t="shared" si="310"/>
        <v>12.085611510790164</v>
      </c>
      <c r="D670" s="10">
        <f t="shared" si="311"/>
        <v>3.614388489209766</v>
      </c>
      <c r="E670" s="40">
        <f t="shared" si="312"/>
        <v>40.371223021580469</v>
      </c>
      <c r="F670" s="40">
        <f t="shared" si="313"/>
        <v>47.6</v>
      </c>
      <c r="G670" s="3">
        <f t="shared" si="314"/>
        <v>304.14388489209307</v>
      </c>
      <c r="H670" s="3">
        <f t="shared" si="315"/>
        <v>147.82900988183601</v>
      </c>
      <c r="I670">
        <f t="shared" si="300"/>
        <v>1.4782900988183603E-4</v>
      </c>
      <c r="J670" s="4">
        <f t="shared" si="316"/>
        <v>1310.1035505499894</v>
      </c>
      <c r="K670" s="40">
        <f t="shared" si="317"/>
        <v>8.8622899632297685</v>
      </c>
      <c r="L670" s="40">
        <f t="shared" si="301"/>
        <v>0</v>
      </c>
      <c r="M670" s="10">
        <f t="shared" si="318"/>
        <v>7.1779090609475187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15.489713817207344</v>
      </c>
      <c r="Q670" s="42">
        <f t="shared" si="320"/>
        <v>0.79363815262692672</v>
      </c>
      <c r="R670" s="4">
        <f t="shared" si="321"/>
        <v>151905.82450568693</v>
      </c>
      <c r="S670">
        <f t="shared" si="302"/>
        <v>1.5190582450568693E-4</v>
      </c>
      <c r="T670" s="41">
        <f t="shared" si="303"/>
        <v>6.7294471076295422E-4</v>
      </c>
      <c r="U670" s="42">
        <f t="shared" si="322"/>
        <v>0.26973309634176806</v>
      </c>
      <c r="V670" s="42">
        <f t="shared" si="323"/>
        <v>1.1985061240050117</v>
      </c>
      <c r="W670" s="42">
        <f t="shared" si="324"/>
        <v>1.1876012784392225</v>
      </c>
      <c r="X670" s="42">
        <f t="shared" si="325"/>
        <v>1.090484556578919E-2</v>
      </c>
      <c r="Y670" s="42">
        <f t="shared" ref="Y670:Y733" si="329">IF((X670*(Q670-Q669)+Y669)&lt;0,0,X670*(Q670-Q669)+Y669)</f>
        <v>1.520553579456657E-2</v>
      </c>
      <c r="Z670" s="10">
        <f t="shared" si="326"/>
        <v>22.595520183712004</v>
      </c>
      <c r="AA670">
        <f t="shared" si="304"/>
        <v>7175448.5142122954</v>
      </c>
      <c r="AB670" s="10">
        <f t="shared" si="305"/>
        <v>7.1754485142122952</v>
      </c>
      <c r="AC670" s="10">
        <f t="shared" si="306"/>
        <v>7.0744485142122953</v>
      </c>
      <c r="AD670" s="3">
        <f t="shared" si="307"/>
        <v>1026.0258903861197</v>
      </c>
      <c r="AI670" s="94">
        <f t="shared" si="308"/>
        <v>1.1876012784392225</v>
      </c>
    </row>
    <row r="671" spans="2:35">
      <c r="B671" s="39">
        <f t="shared" si="309"/>
        <v>643</v>
      </c>
      <c r="C671" s="42">
        <f t="shared" si="310"/>
        <v>12.104436450838124</v>
      </c>
      <c r="D671" s="10">
        <f t="shared" si="311"/>
        <v>3.5955635491618061</v>
      </c>
      <c r="E671" s="40">
        <f t="shared" si="312"/>
        <v>40.408872901676389</v>
      </c>
      <c r="F671" s="40">
        <f t="shared" si="313"/>
        <v>47.6</v>
      </c>
      <c r="G671" s="3">
        <f t="shared" si="314"/>
        <v>303.95563549161346</v>
      </c>
      <c r="H671" s="3">
        <f t="shared" si="315"/>
        <v>147.82900988183601</v>
      </c>
      <c r="I671">
        <f t="shared" si="300"/>
        <v>1.4782900988183603E-4</v>
      </c>
      <c r="J671" s="4">
        <f t="shared" si="316"/>
        <v>1312.4922298352217</v>
      </c>
      <c r="K671" s="40">
        <f t="shared" si="317"/>
        <v>8.8784483565460839</v>
      </c>
      <c r="L671" s="40">
        <f t="shared" si="301"/>
        <v>0</v>
      </c>
      <c r="M671" s="10">
        <f t="shared" si="318"/>
        <v>7.1754485142122952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15.488019797564577</v>
      </c>
      <c r="Q671" s="42">
        <f t="shared" si="320"/>
        <v>0.79485360433050212</v>
      </c>
      <c r="R671" s="4">
        <f t="shared" si="321"/>
        <v>151085.75009376823</v>
      </c>
      <c r="S671">
        <f t="shared" si="302"/>
        <v>1.5108575009376823E-4</v>
      </c>
      <c r="T671" s="41">
        <f t="shared" si="303"/>
        <v>6.7376478517487291E-4</v>
      </c>
      <c r="U671" s="42">
        <f t="shared" si="322"/>
        <v>0.26827692301150052</v>
      </c>
      <c r="V671" s="42">
        <f t="shared" si="323"/>
        <v>1.198051165656381</v>
      </c>
      <c r="W671" s="42">
        <f t="shared" si="324"/>
        <v>1.1871883653406869</v>
      </c>
      <c r="X671" s="42">
        <f t="shared" si="325"/>
        <v>1.0862800315694088E-2</v>
      </c>
      <c r="Y671" s="42">
        <f t="shared" si="329"/>
        <v>1.521873900371588E-2</v>
      </c>
      <c r="Z671" s="10">
        <f t="shared" si="326"/>
        <v>22.587614162360708</v>
      </c>
      <c r="AA671">
        <f t="shared" si="304"/>
        <v>7172973.2120042797</v>
      </c>
      <c r="AB671" s="10">
        <f t="shared" si="305"/>
        <v>7.1729732120042797</v>
      </c>
      <c r="AC671" s="10">
        <f t="shared" si="306"/>
        <v>7.0719732120042798</v>
      </c>
      <c r="AD671" s="3">
        <f t="shared" si="307"/>
        <v>1025.6668907910484</v>
      </c>
      <c r="AI671" s="94">
        <f t="shared" si="308"/>
        <v>1.1871883653406869</v>
      </c>
    </row>
    <row r="672" spans="2:35">
      <c r="B672" s="39">
        <f t="shared" si="309"/>
        <v>644</v>
      </c>
      <c r="C672" s="42">
        <f t="shared" si="310"/>
        <v>12.123261390886084</v>
      </c>
      <c r="D672" s="10">
        <f t="shared" si="311"/>
        <v>3.5767386091138462</v>
      </c>
      <c r="E672" s="40">
        <f t="shared" si="312"/>
        <v>40.446522781772309</v>
      </c>
      <c r="F672" s="40">
        <f t="shared" si="313"/>
        <v>47.6</v>
      </c>
      <c r="G672" s="3">
        <f t="shared" si="314"/>
        <v>303.76738609113386</v>
      </c>
      <c r="H672" s="3">
        <f t="shared" si="315"/>
        <v>147.82900988183601</v>
      </c>
      <c r="I672">
        <f t="shared" si="300"/>
        <v>1.4782900988183603E-4</v>
      </c>
      <c r="J672" s="4">
        <f t="shared" si="316"/>
        <v>1314.8831357454078</v>
      </c>
      <c r="K672" s="40">
        <f t="shared" si="317"/>
        <v>8.894621812027502</v>
      </c>
      <c r="L672" s="40">
        <f t="shared" si="301"/>
        <v>0</v>
      </c>
      <c r="M672" s="10">
        <f t="shared" si="318"/>
        <v>7.1729732120042797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15.486315219974079</v>
      </c>
      <c r="Q672" s="42">
        <f t="shared" si="320"/>
        <v>0.79606918981875818</v>
      </c>
      <c r="R672" s="4">
        <f t="shared" si="321"/>
        <v>150265.89864069427</v>
      </c>
      <c r="S672">
        <f t="shared" si="302"/>
        <v>1.5026589864069426E-4</v>
      </c>
      <c r="T672" s="41">
        <f t="shared" si="303"/>
        <v>6.7458463662794696E-4</v>
      </c>
      <c r="U672" s="42">
        <f t="shared" si="322"/>
        <v>0.26682114558033515</v>
      </c>
      <c r="V672" s="42">
        <f t="shared" si="323"/>
        <v>1.1975936248251016</v>
      </c>
      <c r="W672" s="42">
        <f t="shared" si="324"/>
        <v>1.1867729760737844</v>
      </c>
      <c r="X672" s="42">
        <f t="shared" si="325"/>
        <v>1.0820648751317163E-2</v>
      </c>
      <c r="Y672" s="42">
        <f t="shared" si="329"/>
        <v>1.5231892427311497E-2</v>
      </c>
      <c r="Z672" s="10">
        <f t="shared" si="326"/>
        <v>22.579661024376886</v>
      </c>
      <c r="AA672">
        <f t="shared" si="304"/>
        <v>7170483.1580141298</v>
      </c>
      <c r="AB672" s="10">
        <f t="shared" si="305"/>
        <v>7.1704831580141297</v>
      </c>
      <c r="AC672" s="10">
        <f t="shared" si="306"/>
        <v>7.0694831580141297</v>
      </c>
      <c r="AD672" s="3">
        <f t="shared" si="307"/>
        <v>1025.3057517061827</v>
      </c>
      <c r="AI672" s="94">
        <f t="shared" si="308"/>
        <v>1.1867729760737844</v>
      </c>
    </row>
    <row r="673" spans="2:35">
      <c r="B673" s="39">
        <f t="shared" si="309"/>
        <v>645</v>
      </c>
      <c r="C673" s="42">
        <f t="shared" si="310"/>
        <v>12.142086330934044</v>
      </c>
      <c r="D673" s="10">
        <f t="shared" si="311"/>
        <v>3.5579136690658864</v>
      </c>
      <c r="E673" s="40">
        <f t="shared" si="312"/>
        <v>40.484172661868229</v>
      </c>
      <c r="F673" s="40">
        <f t="shared" si="313"/>
        <v>47.6</v>
      </c>
      <c r="G673" s="3">
        <f t="shared" si="314"/>
        <v>303.57913669065425</v>
      </c>
      <c r="H673" s="3">
        <f t="shared" si="315"/>
        <v>147.82900988183601</v>
      </c>
      <c r="I673">
        <f t="shared" si="300"/>
        <v>1.4782900988183603E-4</v>
      </c>
      <c r="J673" s="4">
        <f t="shared" si="316"/>
        <v>1317.2762682805478</v>
      </c>
      <c r="K673" s="40">
        <f t="shared" si="317"/>
        <v>8.9108103296740246</v>
      </c>
      <c r="L673" s="40">
        <f t="shared" si="301"/>
        <v>0</v>
      </c>
      <c r="M673" s="10">
        <f t="shared" si="318"/>
        <v>7.1704831580141297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15.484600079583464</v>
      </c>
      <c r="Q673" s="42">
        <f t="shared" si="320"/>
        <v>0.79728490995045087</v>
      </c>
      <c r="R673" s="4">
        <f t="shared" si="321"/>
        <v>149446.27140394747</v>
      </c>
      <c r="S673">
        <f t="shared" si="302"/>
        <v>1.4944627140394746E-4</v>
      </c>
      <c r="T673" s="41">
        <f t="shared" si="303"/>
        <v>6.7540426386469366E-4</v>
      </c>
      <c r="U673" s="42">
        <f t="shared" si="322"/>
        <v>0.26536576628113334</v>
      </c>
      <c r="V673" s="42">
        <f t="shared" si="323"/>
        <v>1.1971335024085152</v>
      </c>
      <c r="W673" s="42">
        <f t="shared" si="324"/>
        <v>1.1863551112578572</v>
      </c>
      <c r="X673" s="42">
        <f t="shared" si="325"/>
        <v>1.077839115065804E-2</v>
      </c>
      <c r="Y673" s="42">
        <f t="shared" si="329"/>
        <v>1.5244995934420611E-2</v>
      </c>
      <c r="Z673" s="10">
        <f t="shared" si="326"/>
        <v>22.571660781630332</v>
      </c>
      <c r="AA673">
        <f t="shared" si="304"/>
        <v>7167978.3559581665</v>
      </c>
      <c r="AB673" s="10">
        <f t="shared" si="305"/>
        <v>7.1679783559581667</v>
      </c>
      <c r="AC673" s="10">
        <f t="shared" si="306"/>
        <v>7.0669783559581667</v>
      </c>
      <c r="AD673" s="3">
        <f t="shared" si="307"/>
        <v>1024.94247367051</v>
      </c>
      <c r="AI673" s="94">
        <f t="shared" si="308"/>
        <v>1.1863551112578572</v>
      </c>
    </row>
    <row r="674" spans="2:35">
      <c r="B674" s="39">
        <f t="shared" si="309"/>
        <v>646</v>
      </c>
      <c r="C674" s="42">
        <f t="shared" si="310"/>
        <v>12.160911270982004</v>
      </c>
      <c r="D674" s="10">
        <f t="shared" si="311"/>
        <v>3.5390887290179265</v>
      </c>
      <c r="E674" s="40">
        <f t="shared" si="312"/>
        <v>40.521822541964148</v>
      </c>
      <c r="F674" s="40">
        <f t="shared" si="313"/>
        <v>47.6</v>
      </c>
      <c r="G674" s="3">
        <f t="shared" si="314"/>
        <v>303.39088729017465</v>
      </c>
      <c r="H674" s="3">
        <f t="shared" si="315"/>
        <v>147.82900988183601</v>
      </c>
      <c r="I674">
        <f t="shared" si="300"/>
        <v>1.4782900988183603E-4</v>
      </c>
      <c r="J674" s="4">
        <f t="shared" si="316"/>
        <v>1319.6716274406415</v>
      </c>
      <c r="K674" s="40">
        <f t="shared" si="317"/>
        <v>8.9270139094856482</v>
      </c>
      <c r="L674" s="40">
        <f t="shared" si="301"/>
        <v>0</v>
      </c>
      <c r="M674" s="10">
        <f t="shared" si="318"/>
        <v>7.1679783559581667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15.482874371509155</v>
      </c>
      <c r="Q674" s="42">
        <f t="shared" si="320"/>
        <v>0.7985007655852806</v>
      </c>
      <c r="R674" s="4">
        <f t="shared" si="321"/>
        <v>148626.86964101033</v>
      </c>
      <c r="S674">
        <f t="shared" si="302"/>
        <v>1.4862686964101034E-4</v>
      </c>
      <c r="T674" s="41">
        <f t="shared" si="303"/>
        <v>6.7622366562763081E-4</v>
      </c>
      <c r="U674" s="42">
        <f t="shared" si="322"/>
        <v>0.26391078734675638</v>
      </c>
      <c r="V674" s="42">
        <f t="shared" si="323"/>
        <v>1.196670799309751</v>
      </c>
      <c r="W674" s="42">
        <f t="shared" si="324"/>
        <v>1.1859347715165549</v>
      </c>
      <c r="X674" s="42">
        <f t="shared" si="325"/>
        <v>1.0736027793196046E-2</v>
      </c>
      <c r="Y674" s="42">
        <f t="shared" si="329"/>
        <v>1.5258049394308658E-2</v>
      </c>
      <c r="Z674" s="10">
        <f t="shared" si="326"/>
        <v>22.563613446073408</v>
      </c>
      <c r="AA674">
        <f t="shared" si="304"/>
        <v>7165458.8095785668</v>
      </c>
      <c r="AB674" s="10">
        <f t="shared" si="305"/>
        <v>7.165458809578567</v>
      </c>
      <c r="AC674" s="10">
        <f t="shared" si="306"/>
        <v>7.064458809578567</v>
      </c>
      <c r="AD674" s="3">
        <f t="shared" si="307"/>
        <v>1024.5770572267681</v>
      </c>
      <c r="AI674" s="94">
        <f t="shared" si="308"/>
        <v>1.1859347715165549</v>
      </c>
    </row>
    <row r="675" spans="2:35">
      <c r="B675" s="39">
        <f t="shared" si="309"/>
        <v>647</v>
      </c>
      <c r="C675" s="42">
        <f t="shared" si="310"/>
        <v>12.179736211029963</v>
      </c>
      <c r="D675" s="10">
        <f t="shared" si="311"/>
        <v>3.5202637889699666</v>
      </c>
      <c r="E675" s="40">
        <f t="shared" si="312"/>
        <v>40.559472422060068</v>
      </c>
      <c r="F675" s="40">
        <f t="shared" si="313"/>
        <v>47.6</v>
      </c>
      <c r="G675" s="3">
        <f t="shared" si="314"/>
        <v>303.20263788969504</v>
      </c>
      <c r="H675" s="3">
        <f t="shared" si="315"/>
        <v>147.82900988183601</v>
      </c>
      <c r="I675">
        <f t="shared" si="300"/>
        <v>1.4782900988183603E-4</v>
      </c>
      <c r="J675" s="4">
        <f t="shared" si="316"/>
        <v>1322.0692132256891</v>
      </c>
      <c r="K675" s="40">
        <f t="shared" si="317"/>
        <v>8.9432325514623763</v>
      </c>
      <c r="L675" s="40">
        <f t="shared" si="301"/>
        <v>0</v>
      </c>
      <c r="M675" s="10">
        <f t="shared" si="318"/>
        <v>7.165458809578567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15.481138090836454</v>
      </c>
      <c r="Q675" s="42">
        <f t="shared" si="320"/>
        <v>0.79971675758389871</v>
      </c>
      <c r="R675" s="4">
        <f t="shared" si="321"/>
        <v>147807.69460936519</v>
      </c>
      <c r="S675">
        <f t="shared" si="302"/>
        <v>1.4780769460936519E-4</v>
      </c>
      <c r="T675" s="41">
        <f t="shared" si="303"/>
        <v>6.7704284065927601E-4</v>
      </c>
      <c r="U675" s="42">
        <f t="shared" si="322"/>
        <v>0.26245621101006539</v>
      </c>
      <c r="V675" s="42">
        <f t="shared" si="323"/>
        <v>1.1962055164376284</v>
      </c>
      <c r="W675" s="42">
        <f t="shared" si="324"/>
        <v>1.1855119574778652</v>
      </c>
      <c r="X675" s="42">
        <f t="shared" si="325"/>
        <v>1.0693558959763205E-2</v>
      </c>
      <c r="Y675" s="42">
        <f t="shared" si="329"/>
        <v>1.527105267644048E-2</v>
      </c>
      <c r="Z675" s="10">
        <f t="shared" si="326"/>
        <v>22.555519029741408</v>
      </c>
      <c r="AA675">
        <f t="shared" si="304"/>
        <v>7162924.5226434683</v>
      </c>
      <c r="AB675" s="10">
        <f t="shared" si="305"/>
        <v>7.1629245226434684</v>
      </c>
      <c r="AC675" s="10">
        <f t="shared" si="306"/>
        <v>7.0619245226434684</v>
      </c>
      <c r="AD675" s="3">
        <f t="shared" si="307"/>
        <v>1024.2095029214602</v>
      </c>
      <c r="AI675" s="94">
        <f t="shared" si="308"/>
        <v>1.1855119574778652</v>
      </c>
    </row>
    <row r="676" spans="2:35">
      <c r="B676" s="39">
        <f t="shared" si="309"/>
        <v>648</v>
      </c>
      <c r="C676" s="42">
        <f t="shared" si="310"/>
        <v>12.198561151077923</v>
      </c>
      <c r="D676" s="10">
        <f t="shared" si="311"/>
        <v>3.5014388489220067</v>
      </c>
      <c r="E676" s="40">
        <f t="shared" si="312"/>
        <v>40.597122302155988</v>
      </c>
      <c r="F676" s="40">
        <f t="shared" si="313"/>
        <v>47.6</v>
      </c>
      <c r="G676" s="3">
        <f t="shared" si="314"/>
        <v>303.01438848921543</v>
      </c>
      <c r="H676" s="3">
        <f t="shared" si="315"/>
        <v>147.82900988183601</v>
      </c>
      <c r="I676">
        <f t="shared" si="300"/>
        <v>1.4782900988183603E-4</v>
      </c>
      <c r="J676" s="4">
        <f t="shared" si="316"/>
        <v>1324.4690256356903</v>
      </c>
      <c r="K676" s="40">
        <f t="shared" si="317"/>
        <v>8.9594662556042053</v>
      </c>
      <c r="L676" s="40">
        <f t="shared" si="301"/>
        <v>0</v>
      </c>
      <c r="M676" s="10">
        <f t="shared" si="318"/>
        <v>7.1629245226434684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15.47939123261952</v>
      </c>
      <c r="Q676" s="42">
        <f t="shared" si="320"/>
        <v>0.8009328868079143</v>
      </c>
      <c r="R676" s="4">
        <f t="shared" si="321"/>
        <v>146988.74756649463</v>
      </c>
      <c r="S676">
        <f t="shared" si="302"/>
        <v>1.4698874756649462E-4</v>
      </c>
      <c r="T676" s="41">
        <f t="shared" si="303"/>
        <v>6.7786178770214655E-4</v>
      </c>
      <c r="U676" s="42">
        <f t="shared" si="322"/>
        <v>0.26100203950392187</v>
      </c>
      <c r="V676" s="42">
        <f t="shared" si="323"/>
        <v>1.1957376547057417</v>
      </c>
      <c r="W676" s="42">
        <f t="shared" si="324"/>
        <v>1.1850866697741325</v>
      </c>
      <c r="X676" s="42">
        <f t="shared" si="325"/>
        <v>1.0650984931609209E-2</v>
      </c>
      <c r="Y676" s="42">
        <f t="shared" si="329"/>
        <v>1.528400565048036E-2</v>
      </c>
      <c r="Z676" s="10">
        <f t="shared" si="326"/>
        <v>22.547377544751313</v>
      </c>
      <c r="AA676">
        <f t="shared" si="304"/>
        <v>7160375.4989465876</v>
      </c>
      <c r="AB676" s="10">
        <f t="shared" si="305"/>
        <v>7.1603754989465873</v>
      </c>
      <c r="AC676" s="10">
        <f t="shared" si="306"/>
        <v>7.0593754989465873</v>
      </c>
      <c r="AD676" s="3">
        <f t="shared" si="307"/>
        <v>1023.8398113047988</v>
      </c>
      <c r="AI676" s="94">
        <f t="shared" si="308"/>
        <v>1.1850866697741325</v>
      </c>
    </row>
    <row r="677" spans="2:35">
      <c r="B677" s="39">
        <f t="shared" si="309"/>
        <v>649</v>
      </c>
      <c r="C677" s="42">
        <f t="shared" si="310"/>
        <v>12.217386091125883</v>
      </c>
      <c r="D677" s="10">
        <f t="shared" si="311"/>
        <v>3.4826139088740469</v>
      </c>
      <c r="E677" s="40">
        <f t="shared" si="312"/>
        <v>40.634772182251908</v>
      </c>
      <c r="F677" s="40">
        <f t="shared" si="313"/>
        <v>47.6</v>
      </c>
      <c r="G677" s="3">
        <f t="shared" si="314"/>
        <v>302.82613908873583</v>
      </c>
      <c r="H677" s="3">
        <f t="shared" si="315"/>
        <v>147.82900988183601</v>
      </c>
      <c r="I677">
        <f t="shared" si="300"/>
        <v>1.4782900988183603E-4</v>
      </c>
      <c r="J677" s="4">
        <f t="shared" si="316"/>
        <v>1326.8710646706454</v>
      </c>
      <c r="K677" s="40">
        <f t="shared" si="317"/>
        <v>8.975715021911137</v>
      </c>
      <c r="L677" s="40">
        <f t="shared" si="301"/>
        <v>0</v>
      </c>
      <c r="M677" s="10">
        <f t="shared" si="318"/>
        <v>7.1603754989465873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15.477633791881033</v>
      </c>
      <c r="Q677" s="42">
        <f t="shared" si="320"/>
        <v>0.80214915411990062</v>
      </c>
      <c r="R677" s="4">
        <f t="shared" si="321"/>
        <v>146170.02976988099</v>
      </c>
      <c r="S677">
        <f t="shared" si="302"/>
        <v>1.46170029769881E-4</v>
      </c>
      <c r="T677" s="41">
        <f t="shared" si="303"/>
        <v>6.7868050549876012E-4</v>
      </c>
      <c r="U677" s="42">
        <f t="shared" si="322"/>
        <v>0.25954827506118688</v>
      </c>
      <c r="V677" s="42">
        <f t="shared" si="323"/>
        <v>1.1952672150341705</v>
      </c>
      <c r="W677" s="42">
        <f t="shared" si="324"/>
        <v>1.1846589090419943</v>
      </c>
      <c r="X677" s="42">
        <f t="shared" si="325"/>
        <v>1.0608305992176215E-2</v>
      </c>
      <c r="Y677" s="42">
        <f t="shared" si="329"/>
        <v>1.5296908186294193E-2</v>
      </c>
      <c r="Z677" s="10">
        <f t="shared" si="326"/>
        <v>22.539189003303616</v>
      </c>
      <c r="AA677">
        <f t="shared" si="304"/>
        <v>7157811.7423077822</v>
      </c>
      <c r="AB677" s="10">
        <f t="shared" si="305"/>
        <v>7.1578117423077821</v>
      </c>
      <c r="AC677" s="10">
        <f t="shared" si="306"/>
        <v>7.0568117423077821</v>
      </c>
      <c r="AD677" s="3">
        <f t="shared" si="307"/>
        <v>1023.4679829307878</v>
      </c>
      <c r="AI677" s="94">
        <f t="shared" si="308"/>
        <v>1.1846589090419943</v>
      </c>
    </row>
    <row r="678" spans="2:35">
      <c r="B678" s="39">
        <f t="shared" si="309"/>
        <v>650</v>
      </c>
      <c r="C678" s="42">
        <f t="shared" si="310"/>
        <v>12.236211031173843</v>
      </c>
      <c r="D678" s="10">
        <f t="shared" si="311"/>
        <v>3.463788968826087</v>
      </c>
      <c r="E678" s="40">
        <f t="shared" si="312"/>
        <v>40.672422062347827</v>
      </c>
      <c r="F678" s="40">
        <f t="shared" si="313"/>
        <v>47.6</v>
      </c>
      <c r="G678" s="3">
        <f t="shared" si="314"/>
        <v>302.63788968825622</v>
      </c>
      <c r="H678" s="3">
        <f t="shared" si="315"/>
        <v>147.82900988183601</v>
      </c>
      <c r="I678">
        <f t="shared" si="300"/>
        <v>1.4782900988183603E-4</v>
      </c>
      <c r="J678" s="4">
        <f t="shared" si="316"/>
        <v>1329.2753303305544</v>
      </c>
      <c r="K678" s="40">
        <f t="shared" si="317"/>
        <v>8.9919788503831715</v>
      </c>
      <c r="L678" s="40">
        <f t="shared" si="301"/>
        <v>0</v>
      </c>
      <c r="M678" s="10">
        <f t="shared" si="318"/>
        <v>7.1578117423077821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15.475865763612513</v>
      </c>
      <c r="Q678" s="42">
        <f t="shared" si="320"/>
        <v>0.80336556038340168</v>
      </c>
      <c r="R678" s="4">
        <f t="shared" si="321"/>
        <v>145351.54247700667</v>
      </c>
      <c r="S678">
        <f t="shared" si="302"/>
        <v>1.4535154247700667E-4</v>
      </c>
      <c r="T678" s="41">
        <f t="shared" si="303"/>
        <v>6.7949899279163444E-4</v>
      </c>
      <c r="U678" s="42">
        <f t="shared" si="322"/>
        <v>0.25809491991472167</v>
      </c>
      <c r="V678" s="42">
        <f t="shared" si="323"/>
        <v>1.1947941983479888</v>
      </c>
      <c r="W678" s="42">
        <f t="shared" si="324"/>
        <v>1.1842286759224738</v>
      </c>
      <c r="X678" s="42">
        <f t="shared" si="325"/>
        <v>1.0565522425515006E-2</v>
      </c>
      <c r="Y678" s="42">
        <f t="shared" si="329"/>
        <v>1.5309760153949751E-2</v>
      </c>
      <c r="Z678" s="10">
        <f t="shared" si="326"/>
        <v>22.53095341768141</v>
      </c>
      <c r="AA678">
        <f t="shared" si="304"/>
        <v>7155233.2565727793</v>
      </c>
      <c r="AB678" s="10">
        <f t="shared" si="305"/>
        <v>7.155233256572779</v>
      </c>
      <c r="AC678" s="10">
        <f t="shared" si="306"/>
        <v>7.054233256572779</v>
      </c>
      <c r="AD678" s="3">
        <f t="shared" si="307"/>
        <v>1023.0940183571834</v>
      </c>
      <c r="AI678" s="94">
        <f t="shared" si="308"/>
        <v>1.1842286759224738</v>
      </c>
    </row>
    <row r="679" spans="2:35">
      <c r="B679" s="39">
        <f t="shared" si="309"/>
        <v>651</v>
      </c>
      <c r="C679" s="42">
        <f t="shared" si="310"/>
        <v>12.255035971221803</v>
      </c>
      <c r="D679" s="10">
        <f t="shared" si="311"/>
        <v>3.4449640287781271</v>
      </c>
      <c r="E679" s="40">
        <f t="shared" si="312"/>
        <v>40.710071942443747</v>
      </c>
      <c r="F679" s="40">
        <f t="shared" si="313"/>
        <v>47.6</v>
      </c>
      <c r="G679" s="3">
        <f t="shared" si="314"/>
        <v>302.44964028777662</v>
      </c>
      <c r="H679" s="3">
        <f t="shared" si="315"/>
        <v>147.82900988183601</v>
      </c>
      <c r="I679">
        <f t="shared" ref="I679:I742" si="330">H679/1000^2</f>
        <v>1.4782900988183603E-4</v>
      </c>
      <c r="J679" s="4">
        <f t="shared" si="316"/>
        <v>1331.6818226154171</v>
      </c>
      <c r="K679" s="40">
        <f t="shared" si="317"/>
        <v>9.0082577410203086</v>
      </c>
      <c r="L679" s="40">
        <f t="shared" ref="L679:L742" si="331">IF((gstar-K679)&lt;0,0,gstar-K679)</f>
        <v>0</v>
      </c>
      <c r="M679" s="10">
        <f t="shared" si="318"/>
        <v>7.155233256572779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15.474087142774032</v>
      </c>
      <c r="Q679" s="42">
        <f t="shared" si="320"/>
        <v>0.80458210646293893</v>
      </c>
      <c r="R679" s="4">
        <f t="shared" si="321"/>
        <v>144533.28694535416</v>
      </c>
      <c r="S679">
        <f t="shared" ref="S679:S742" si="332">R679/1000^3</f>
        <v>1.4453328694535416E-4</v>
      </c>
      <c r="T679" s="41">
        <f t="shared" ref="T679:T742" si="333">(vc/1000^3-S679)</f>
        <v>6.8031724832328701E-4</v>
      </c>
      <c r="U679" s="42">
        <f t="shared" si="322"/>
        <v>0.25664197629738761</v>
      </c>
      <c r="V679" s="42">
        <f t="shared" si="323"/>
        <v>1.1943186055777906</v>
      </c>
      <c r="W679" s="42">
        <f t="shared" si="324"/>
        <v>1.1837959710609369</v>
      </c>
      <c r="X679" s="42">
        <f t="shared" si="325"/>
        <v>1.0522634516853646E-2</v>
      </c>
      <c r="Y679" s="42">
        <f t="shared" si="329"/>
        <v>1.5322561423717632E-2</v>
      </c>
      <c r="Z679" s="10">
        <f t="shared" si="326"/>
        <v>22.522670800250452</v>
      </c>
      <c r="AA679">
        <f t="shared" ref="AA679:AA742" si="334">Z679*rat*to+patm*1000000</f>
        <v>7152640.0456131808</v>
      </c>
      <c r="AB679" s="10">
        <f t="shared" ref="AB679:AB742" si="335">AA679/1000000</f>
        <v>7.1526400456131807</v>
      </c>
      <c r="AC679" s="10">
        <f t="shared" ref="AC679:AC742" si="336">AB679-patm</f>
        <v>7.0516400456131807</v>
      </c>
      <c r="AD679" s="3">
        <f t="shared" ref="AD679:AD742" si="337">AC679*1000000/6895</f>
        <v>1022.717918145494</v>
      </c>
      <c r="AI679" s="94">
        <f t="shared" ref="AI679:AI742" si="338">($M679-patm)*1000000*$I679/SQRT(rat*to)*SQRT(k)*(2/(k+1))^((k+1)/2/(k-1))</f>
        <v>1.1837959710609369</v>
      </c>
    </row>
    <row r="680" spans="2:35">
      <c r="B680" s="39">
        <f t="shared" ref="B680:B743" si="339">1+B679</f>
        <v>652</v>
      </c>
      <c r="C680" s="42">
        <f t="shared" ref="C680:C743" si="340">xincp+C679</f>
        <v>12.273860911269763</v>
      </c>
      <c r="D680" s="10">
        <f t="shared" ref="D680:D743" si="341">(F680-E680)/2</f>
        <v>3.4261390887301673</v>
      </c>
      <c r="E680" s="40">
        <f t="shared" ref="E680:E743" si="342">E679+ci*2*xincp</f>
        <v>40.747721822539667</v>
      </c>
      <c r="F680" s="40">
        <f t="shared" ref="F680:F743" si="343">F679-osi*2*xincp</f>
        <v>47.6</v>
      </c>
      <c r="G680" s="3">
        <f t="shared" ref="G680:G743" si="344">G679-ei*n*2*xincp</f>
        <v>302.26139088729701</v>
      </c>
      <c r="H680" s="3">
        <f t="shared" ref="H680:H743" si="345">PI()/4*(dto+erate*(two-D680)/two)^2</f>
        <v>147.82900988183601</v>
      </c>
      <c r="I680">
        <f t="shared" si="330"/>
        <v>1.4782900988183603E-4</v>
      </c>
      <c r="J680" s="4">
        <f t="shared" ref="J680:J743" si="346">PI()/4*dc^2-PI()/4*(F680^2-E680^2)</f>
        <v>1334.0905415252337</v>
      </c>
      <c r="K680" s="40">
        <f t="shared" ref="K680:K743" si="347">J680/H680</f>
        <v>9.0245516938225503</v>
      </c>
      <c r="L680" s="40">
        <f t="shared" si="331"/>
        <v>0</v>
      </c>
      <c r="M680" s="10">
        <f t="shared" ref="M680:M743" si="348">AB679</f>
        <v>7.1526400456131807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15.472297924294161</v>
      </c>
      <c r="Q680" s="42">
        <f t="shared" ref="Q680:Q743" si="350">xincp/P680+Q679</f>
        <v>0.80579879322401793</v>
      </c>
      <c r="R680" s="4">
        <f t="shared" ref="R680:R743" si="351">PI()/4*(F680^2-E680^2)*G680</f>
        <v>143715.26443240594</v>
      </c>
      <c r="S680">
        <f t="shared" si="332"/>
        <v>1.4371526443240595E-4</v>
      </c>
      <c r="T680" s="41">
        <f t="shared" si="333"/>
        <v>6.811352708362352E-4</v>
      </c>
      <c r="U680" s="42">
        <f t="shared" ref="U680:U743" si="352">rhopgrain*R680/1000^2</f>
        <v>0.25518944644204594</v>
      </c>
      <c r="V680" s="42">
        <f t="shared" ref="V680:V743" si="353">(U679-U680)/(Q680-Q679)</f>
        <v>1.193840437659988</v>
      </c>
      <c r="W680" s="42">
        <f t="shared" ref="W680:W743" si="354">IF(V680&lt;AI680,IF(AB679&gt;pbd,AI680,0),AI680)</f>
        <v>1.1833607951070906</v>
      </c>
      <c r="X680" s="42">
        <f t="shared" ref="X680:X743" si="355">V680-W680</f>
        <v>1.0479642552897461E-2</v>
      </c>
      <c r="Y680" s="42">
        <f t="shared" si="329"/>
        <v>1.5335311866072582E-2</v>
      </c>
      <c r="Z680" s="10">
        <f t="shared" ref="Z680:Z743" si="356">Y680/T680</f>
        <v>22.51434116345979</v>
      </c>
      <c r="AA680">
        <f t="shared" si="334"/>
        <v>7150032.1133266697</v>
      </c>
      <c r="AB680" s="10">
        <f t="shared" si="335"/>
        <v>7.1500321133266693</v>
      </c>
      <c r="AC680" s="10">
        <f t="shared" si="336"/>
        <v>7.0490321133266693</v>
      </c>
      <c r="AD680" s="3">
        <f t="shared" si="337"/>
        <v>1022.3396828610108</v>
      </c>
      <c r="AI680" s="94">
        <f t="shared" si="338"/>
        <v>1.1833607951070906</v>
      </c>
    </row>
    <row r="681" spans="2:35">
      <c r="B681" s="39">
        <f t="shared" si="339"/>
        <v>653</v>
      </c>
      <c r="C681" s="42">
        <f t="shared" si="340"/>
        <v>12.292685851317723</v>
      </c>
      <c r="D681" s="10">
        <f t="shared" si="341"/>
        <v>3.4073141486822074</v>
      </c>
      <c r="E681" s="40">
        <f t="shared" si="342"/>
        <v>40.785371702635587</v>
      </c>
      <c r="F681" s="40">
        <f t="shared" si="343"/>
        <v>47.6</v>
      </c>
      <c r="G681" s="3">
        <f t="shared" si="344"/>
        <v>302.07314148681741</v>
      </c>
      <c r="H681" s="3">
        <f t="shared" si="345"/>
        <v>147.82900988183601</v>
      </c>
      <c r="I681">
        <f t="shared" si="330"/>
        <v>1.4782900988183603E-4</v>
      </c>
      <c r="J681" s="4">
        <f t="shared" si="346"/>
        <v>1336.5014870600039</v>
      </c>
      <c r="K681" s="40">
        <f t="shared" si="347"/>
        <v>9.0408607087898929</v>
      </c>
      <c r="L681" s="40">
        <f t="shared" si="331"/>
        <v>0</v>
      </c>
      <c r="M681" s="10">
        <f t="shared" si="348"/>
        <v>7.1500321133266693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15.470498103070009</v>
      </c>
      <c r="Q681" s="42">
        <f t="shared" si="350"/>
        <v>0.80701562153313511</v>
      </c>
      <c r="R681" s="4">
        <f t="shared" si="351"/>
        <v>142897.47619564435</v>
      </c>
      <c r="S681">
        <f t="shared" si="332"/>
        <v>1.4289747619564434E-4</v>
      </c>
      <c r="T681" s="41">
        <f t="shared" si="333"/>
        <v>6.8195305907299683E-4</v>
      </c>
      <c r="U681" s="42">
        <f t="shared" si="352"/>
        <v>0.25373733258155784</v>
      </c>
      <c r="V681" s="42">
        <f t="shared" si="353"/>
        <v>1.193359695536361</v>
      </c>
      <c r="W681" s="42">
        <f t="shared" si="354"/>
        <v>1.1829231487150191</v>
      </c>
      <c r="X681" s="42">
        <f t="shared" si="355"/>
        <v>1.0436546821341874E-2</v>
      </c>
      <c r="Y681" s="42">
        <f t="shared" si="329"/>
        <v>1.5348011351694219E-2</v>
      </c>
      <c r="Z681" s="10">
        <f t="shared" si="356"/>
        <v>22.505964519841466</v>
      </c>
      <c r="AA681">
        <f t="shared" si="334"/>
        <v>7147409.4636369105</v>
      </c>
      <c r="AB681" s="10">
        <f t="shared" si="335"/>
        <v>7.1474094636369108</v>
      </c>
      <c r="AC681" s="10">
        <f t="shared" si="336"/>
        <v>7.0464094636369108</v>
      </c>
      <c r="AD681" s="3">
        <f t="shared" si="337"/>
        <v>1021.9593130727934</v>
      </c>
      <c r="AI681" s="94">
        <f t="shared" si="338"/>
        <v>1.1829231487150191</v>
      </c>
    </row>
    <row r="682" spans="2:35">
      <c r="B682" s="39">
        <f t="shared" si="339"/>
        <v>654</v>
      </c>
      <c r="C682" s="42">
        <f t="shared" si="340"/>
        <v>12.311510791365682</v>
      </c>
      <c r="D682" s="10">
        <f t="shared" si="341"/>
        <v>3.3884892086342475</v>
      </c>
      <c r="E682" s="40">
        <f t="shared" si="342"/>
        <v>40.823021582731506</v>
      </c>
      <c r="F682" s="40">
        <f t="shared" si="343"/>
        <v>47.6</v>
      </c>
      <c r="G682" s="3">
        <f t="shared" si="344"/>
        <v>301.8848920863378</v>
      </c>
      <c r="H682" s="3">
        <f t="shared" si="345"/>
        <v>147.82900988183601</v>
      </c>
      <c r="I682">
        <f t="shared" si="330"/>
        <v>1.4782900988183603E-4</v>
      </c>
      <c r="J682" s="4">
        <f t="shared" si="346"/>
        <v>1338.914659219728</v>
      </c>
      <c r="K682" s="40">
        <f t="shared" si="347"/>
        <v>9.0571847859223382</v>
      </c>
      <c r="L682" s="40">
        <f t="shared" si="331"/>
        <v>0</v>
      </c>
      <c r="M682" s="10">
        <f t="shared" si="348"/>
        <v>7.1474094636369108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15.468687673967086</v>
      </c>
      <c r="Q682" s="42">
        <f t="shared" si="350"/>
        <v>0.80823259225778432</v>
      </c>
      <c r="R682" s="4">
        <f t="shared" si="351"/>
        <v>142079.92349255196</v>
      </c>
      <c r="S682">
        <f t="shared" si="332"/>
        <v>1.4207992349255197E-4</v>
      </c>
      <c r="T682" s="41">
        <f t="shared" si="333"/>
        <v>6.8277061177608918E-4</v>
      </c>
      <c r="U682" s="42">
        <f t="shared" si="352"/>
        <v>0.25228563694878481</v>
      </c>
      <c r="V682" s="42">
        <f t="shared" si="353"/>
        <v>1.1928763801540718</v>
      </c>
      <c r="W682" s="42">
        <f t="shared" si="354"/>
        <v>1.1824830325431661</v>
      </c>
      <c r="X682" s="42">
        <f t="shared" si="355"/>
        <v>1.0393347610905712E-2</v>
      </c>
      <c r="Y682" s="42">
        <f t="shared" si="329"/>
        <v>1.5360659751467795E-2</v>
      </c>
      <c r="Z682" s="10">
        <f t="shared" si="356"/>
        <v>22.497540882010366</v>
      </c>
      <c r="AA682">
        <f t="shared" si="334"/>
        <v>7144772.1004935093</v>
      </c>
      <c r="AB682" s="10">
        <f t="shared" si="335"/>
        <v>7.1447721004935092</v>
      </c>
      <c r="AC682" s="10">
        <f t="shared" si="336"/>
        <v>7.0437721004935092</v>
      </c>
      <c r="AD682" s="3">
        <f t="shared" si="337"/>
        <v>1021.5768093536634</v>
      </c>
      <c r="AI682" s="94">
        <f t="shared" si="338"/>
        <v>1.1824830325431661</v>
      </c>
    </row>
    <row r="683" spans="2:35">
      <c r="B683" s="39">
        <f t="shared" si="339"/>
        <v>655</v>
      </c>
      <c r="C683" s="42">
        <f t="shared" si="340"/>
        <v>12.330335731413642</v>
      </c>
      <c r="D683" s="10">
        <f t="shared" si="341"/>
        <v>3.3696642685862876</v>
      </c>
      <c r="E683" s="40">
        <f t="shared" si="342"/>
        <v>40.860671462827426</v>
      </c>
      <c r="F683" s="40">
        <f t="shared" si="343"/>
        <v>47.6</v>
      </c>
      <c r="G683" s="3">
        <f t="shared" si="344"/>
        <v>301.69664268585819</v>
      </c>
      <c r="H683" s="3">
        <f t="shared" si="345"/>
        <v>147.82900988183601</v>
      </c>
      <c r="I683">
        <f t="shared" si="330"/>
        <v>1.4782900988183603E-4</v>
      </c>
      <c r="J683" s="4">
        <f t="shared" si="346"/>
        <v>1341.3300580044061</v>
      </c>
      <c r="K683" s="40">
        <f t="shared" si="347"/>
        <v>9.0735239252198863</v>
      </c>
      <c r="L683" s="40">
        <f t="shared" si="331"/>
        <v>0</v>
      </c>
      <c r="M683" s="10">
        <f t="shared" si="348"/>
        <v>7.1447721004935092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15.466866631819196</v>
      </c>
      <c r="Q683" s="42">
        <f t="shared" si="350"/>
        <v>0.80944970626646351</v>
      </c>
      <c r="R683" s="4">
        <f t="shared" si="351"/>
        <v>141262.60758061107</v>
      </c>
      <c r="S683">
        <f t="shared" si="332"/>
        <v>1.4126260758061108E-4</v>
      </c>
      <c r="T683" s="41">
        <f t="shared" si="333"/>
        <v>6.8358792768803006E-4</v>
      </c>
      <c r="U683" s="42">
        <f t="shared" si="352"/>
        <v>0.25083436177658786</v>
      </c>
      <c r="V683" s="42">
        <f t="shared" si="353"/>
        <v>1.1923904924665827</v>
      </c>
      <c r="W683" s="42">
        <f t="shared" si="354"/>
        <v>1.1820404472543291</v>
      </c>
      <c r="X683" s="42">
        <f t="shared" si="355"/>
        <v>1.0350045212253578E-2</v>
      </c>
      <c r="Y683" s="42">
        <f t="shared" si="329"/>
        <v>1.5373256936486092E-2</v>
      </c>
      <c r="Z683" s="10">
        <f t="shared" si="356"/>
        <v>22.489070262665617</v>
      </c>
      <c r="AA683">
        <f t="shared" si="334"/>
        <v>7142120.0278724469</v>
      </c>
      <c r="AB683" s="10">
        <f t="shared" si="335"/>
        <v>7.1421200278724468</v>
      </c>
      <c r="AC683" s="10">
        <f t="shared" si="336"/>
        <v>7.0411200278724468</v>
      </c>
      <c r="AD683" s="3">
        <f t="shared" si="337"/>
        <v>1021.1921722802679</v>
      </c>
      <c r="AI683" s="94">
        <f t="shared" si="338"/>
        <v>1.1820404472543291</v>
      </c>
    </row>
    <row r="684" spans="2:35">
      <c r="B684" s="39">
        <f t="shared" si="339"/>
        <v>656</v>
      </c>
      <c r="C684" s="42">
        <f t="shared" si="340"/>
        <v>12.349160671461602</v>
      </c>
      <c r="D684" s="10">
        <f t="shared" si="341"/>
        <v>3.3508393285383278</v>
      </c>
      <c r="E684" s="40">
        <f t="shared" si="342"/>
        <v>40.898321342923346</v>
      </c>
      <c r="F684" s="40">
        <f t="shared" si="343"/>
        <v>47.6</v>
      </c>
      <c r="G684" s="3">
        <f t="shared" si="344"/>
        <v>301.50839328537859</v>
      </c>
      <c r="H684" s="3">
        <f t="shared" si="345"/>
        <v>147.82900988183601</v>
      </c>
      <c r="I684">
        <f t="shared" si="330"/>
        <v>1.4782900988183603E-4</v>
      </c>
      <c r="J684" s="4">
        <f t="shared" si="346"/>
        <v>1343.7476834140377</v>
      </c>
      <c r="K684" s="40">
        <f t="shared" si="347"/>
        <v>9.089878126682537</v>
      </c>
      <c r="L684" s="40">
        <f t="shared" si="331"/>
        <v>0</v>
      </c>
      <c r="M684" s="10">
        <f t="shared" si="348"/>
        <v>7.1421200278724468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15.465034971428642</v>
      </c>
      <c r="Q684" s="42">
        <f t="shared" si="350"/>
        <v>0.81066696442868158</v>
      </c>
      <c r="R684" s="4">
        <f t="shared" si="351"/>
        <v>140445.52971730422</v>
      </c>
      <c r="S684">
        <f t="shared" si="332"/>
        <v>1.4044552971730423E-4</v>
      </c>
      <c r="T684" s="41">
        <f t="shared" si="333"/>
        <v>6.8440500555133697E-4</v>
      </c>
      <c r="U684" s="42">
        <f t="shared" si="352"/>
        <v>0.24938350929782843</v>
      </c>
      <c r="V684" s="42">
        <f t="shared" si="353"/>
        <v>1.1919020334320043</v>
      </c>
      <c r="W684" s="42">
        <f t="shared" si="354"/>
        <v>1.181595393515732</v>
      </c>
      <c r="X684" s="42">
        <f t="shared" si="355"/>
        <v>1.0306639916272342E-2</v>
      </c>
      <c r="Y684" s="42">
        <f t="shared" si="329"/>
        <v>1.5385802778049218E-2</v>
      </c>
      <c r="Z684" s="10">
        <f t="shared" si="356"/>
        <v>22.480552674589013</v>
      </c>
      <c r="AA684">
        <f t="shared" si="334"/>
        <v>7139453.2497755811</v>
      </c>
      <c r="AB684" s="10">
        <f t="shared" si="335"/>
        <v>7.1394532497755812</v>
      </c>
      <c r="AC684" s="10">
        <f t="shared" si="336"/>
        <v>7.0384532497755812</v>
      </c>
      <c r="AD684" s="3">
        <f t="shared" si="337"/>
        <v>1020.8054024330066</v>
      </c>
      <c r="AI684" s="94">
        <f t="shared" si="338"/>
        <v>1.181595393515732</v>
      </c>
    </row>
    <row r="685" spans="2:35">
      <c r="B685" s="39">
        <f t="shared" si="339"/>
        <v>657</v>
      </c>
      <c r="C685" s="42">
        <f t="shared" si="340"/>
        <v>12.367985611509562</v>
      </c>
      <c r="D685" s="10">
        <f t="shared" si="341"/>
        <v>3.3320143884903679</v>
      </c>
      <c r="E685" s="40">
        <f t="shared" si="342"/>
        <v>40.935971223019266</v>
      </c>
      <c r="F685" s="40">
        <f t="shared" si="343"/>
        <v>47.6</v>
      </c>
      <c r="G685" s="3">
        <f t="shared" si="344"/>
        <v>301.32014388489898</v>
      </c>
      <c r="H685" s="3">
        <f t="shared" si="345"/>
        <v>147.82900988183601</v>
      </c>
      <c r="I685">
        <f t="shared" si="330"/>
        <v>1.4782900988183603E-4</v>
      </c>
      <c r="J685" s="4">
        <f t="shared" si="346"/>
        <v>1346.1675354486233</v>
      </c>
      <c r="K685" s="40">
        <f t="shared" si="347"/>
        <v>9.1062473903102905</v>
      </c>
      <c r="L685" s="40">
        <f t="shared" si="331"/>
        <v>0</v>
      </c>
      <c r="M685" s="10">
        <f t="shared" si="348"/>
        <v>7.1394532497755812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15.463192687565812</v>
      </c>
      <c r="Q685" s="42">
        <f t="shared" si="350"/>
        <v>0.81188436761496519</v>
      </c>
      <c r="R685" s="4">
        <f t="shared" si="351"/>
        <v>139628.69116011375</v>
      </c>
      <c r="S685">
        <f t="shared" si="332"/>
        <v>1.3962869116011375E-4</v>
      </c>
      <c r="T685" s="41">
        <f t="shared" si="333"/>
        <v>6.852218441085274E-4</v>
      </c>
      <c r="U685" s="42">
        <f t="shared" si="352"/>
        <v>0.24793308174536757</v>
      </c>
      <c r="V685" s="42">
        <f t="shared" si="353"/>
        <v>1.1914110040147112</v>
      </c>
      <c r="W685" s="42">
        <f t="shared" si="354"/>
        <v>1.1811478719989403</v>
      </c>
      <c r="X685" s="42">
        <f t="shared" si="355"/>
        <v>1.0263132015770893E-2</v>
      </c>
      <c r="Y685" s="42">
        <f t="shared" si="329"/>
        <v>1.5398297147666466E-2</v>
      </c>
      <c r="Z685" s="10">
        <f t="shared" si="356"/>
        <v>22.471988130646402</v>
      </c>
      <c r="AA685">
        <f t="shared" si="334"/>
        <v>7136771.7702310923</v>
      </c>
      <c r="AB685" s="10">
        <f t="shared" si="335"/>
        <v>7.1367717702310927</v>
      </c>
      <c r="AC685" s="10">
        <f t="shared" si="336"/>
        <v>7.0357717702310927</v>
      </c>
      <c r="AD685" s="3">
        <f t="shared" si="337"/>
        <v>1020.4165003960975</v>
      </c>
      <c r="AI685" s="94">
        <f t="shared" si="338"/>
        <v>1.1811478719989403</v>
      </c>
    </row>
    <row r="686" spans="2:35">
      <c r="B686" s="39">
        <f t="shared" si="339"/>
        <v>658</v>
      </c>
      <c r="C686" s="42">
        <f t="shared" si="340"/>
        <v>12.386810551557522</v>
      </c>
      <c r="D686" s="10">
        <f t="shared" si="341"/>
        <v>3.313189448442408</v>
      </c>
      <c r="E686" s="40">
        <f t="shared" si="342"/>
        <v>40.973621103115185</v>
      </c>
      <c r="F686" s="40">
        <f t="shared" si="343"/>
        <v>47.6</v>
      </c>
      <c r="G686" s="3">
        <f t="shared" si="344"/>
        <v>301.13189448441938</v>
      </c>
      <c r="H686" s="3">
        <f t="shared" si="345"/>
        <v>147.82900988183601</v>
      </c>
      <c r="I686">
        <f t="shared" si="330"/>
        <v>1.4782900988183603E-4</v>
      </c>
      <c r="J686" s="4">
        <f t="shared" si="346"/>
        <v>1348.5896141081626</v>
      </c>
      <c r="K686" s="40">
        <f t="shared" si="347"/>
        <v>9.1226317161031449</v>
      </c>
      <c r="L686" s="40">
        <f t="shared" si="331"/>
        <v>0</v>
      </c>
      <c r="M686" s="10">
        <f t="shared" si="348"/>
        <v>7.1367717702310927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15.461339774969385</v>
      </c>
      <c r="Q686" s="42">
        <f t="shared" si="350"/>
        <v>0.81310191669686527</v>
      </c>
      <c r="R686" s="4">
        <f t="shared" si="351"/>
        <v>138812.09316652225</v>
      </c>
      <c r="S686">
        <f t="shared" si="332"/>
        <v>1.3881209316652225E-4</v>
      </c>
      <c r="T686" s="41">
        <f t="shared" si="333"/>
        <v>6.8603844210211895E-4</v>
      </c>
      <c r="U686" s="42">
        <f t="shared" si="352"/>
        <v>0.2464830813520669</v>
      </c>
      <c r="V686" s="42">
        <f t="shared" si="353"/>
        <v>1.1909174051840568</v>
      </c>
      <c r="W686" s="42">
        <f t="shared" si="354"/>
        <v>1.1806978833799375</v>
      </c>
      <c r="X686" s="42">
        <f t="shared" si="355"/>
        <v>1.0219521804119225E-2</v>
      </c>
      <c r="Y686" s="42">
        <f t="shared" si="329"/>
        <v>1.5410739917056529E-2</v>
      </c>
      <c r="Z686" s="10">
        <f t="shared" si="356"/>
        <v>22.463376643786667</v>
      </c>
      <c r="AA686">
        <f t="shared" si="334"/>
        <v>7134075.5932931555</v>
      </c>
      <c r="AB686" s="10">
        <f t="shared" si="335"/>
        <v>7.1340755932931552</v>
      </c>
      <c r="AC686" s="10">
        <f t="shared" si="336"/>
        <v>7.0330755932931552</v>
      </c>
      <c r="AD686" s="3">
        <f t="shared" si="337"/>
        <v>1020.025466757528</v>
      </c>
      <c r="AI686" s="94">
        <f t="shared" si="338"/>
        <v>1.1806978833799375</v>
      </c>
    </row>
    <row r="687" spans="2:35">
      <c r="B687" s="39">
        <f t="shared" si="339"/>
        <v>659</v>
      </c>
      <c r="C687" s="42">
        <f t="shared" si="340"/>
        <v>12.405635491605482</v>
      </c>
      <c r="D687" s="10">
        <f t="shared" si="341"/>
        <v>3.2943645083944482</v>
      </c>
      <c r="E687" s="40">
        <f t="shared" si="342"/>
        <v>41.011270983211105</v>
      </c>
      <c r="F687" s="40">
        <f t="shared" si="343"/>
        <v>47.6</v>
      </c>
      <c r="G687" s="3">
        <f t="shared" si="344"/>
        <v>300.94364508393977</v>
      </c>
      <c r="H687" s="3">
        <f t="shared" si="345"/>
        <v>147.82900988183601</v>
      </c>
      <c r="I687">
        <f t="shared" si="330"/>
        <v>1.4782900988183603E-4</v>
      </c>
      <c r="J687" s="4">
        <f t="shared" si="346"/>
        <v>1351.0139193926557</v>
      </c>
      <c r="K687" s="40">
        <f t="shared" si="347"/>
        <v>9.1390311040611039</v>
      </c>
      <c r="L687" s="40">
        <f t="shared" si="331"/>
        <v>0</v>
      </c>
      <c r="M687" s="10">
        <f t="shared" si="348"/>
        <v>7.1340755932931552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15.459476228346043</v>
      </c>
      <c r="Q687" s="42">
        <f t="shared" si="350"/>
        <v>0.81431961254696417</v>
      </c>
      <c r="R687" s="4">
        <f t="shared" si="351"/>
        <v>137995.736994012</v>
      </c>
      <c r="S687">
        <f t="shared" si="332"/>
        <v>1.3799573699401198E-4</v>
      </c>
      <c r="T687" s="41">
        <f t="shared" si="333"/>
        <v>6.8685479827462921E-4</v>
      </c>
      <c r="U687" s="42">
        <f t="shared" si="352"/>
        <v>0.24503351035078735</v>
      </c>
      <c r="V687" s="42">
        <f t="shared" si="353"/>
        <v>1.1904212379157006</v>
      </c>
      <c r="W687" s="42">
        <f t="shared" si="354"/>
        <v>1.1802454283390693</v>
      </c>
      <c r="X687" s="42">
        <f t="shared" si="355"/>
        <v>1.0175809576631334E-2</v>
      </c>
      <c r="Y687" s="42">
        <f t="shared" si="329"/>
        <v>1.542313095814939E-2</v>
      </c>
      <c r="Z687" s="10">
        <f t="shared" si="356"/>
        <v>22.454718227043191</v>
      </c>
      <c r="AA687">
        <f t="shared" si="334"/>
        <v>7131364.7230424033</v>
      </c>
      <c r="AB687" s="10">
        <f t="shared" si="335"/>
        <v>7.1313647230424033</v>
      </c>
      <c r="AC687" s="10">
        <f t="shared" si="336"/>
        <v>7.0303647230424033</v>
      </c>
      <c r="AD687" s="3">
        <f t="shared" si="337"/>
        <v>1019.6323021091231</v>
      </c>
      <c r="AI687" s="94">
        <f t="shared" si="338"/>
        <v>1.1802454283390693</v>
      </c>
    </row>
    <row r="688" spans="2:35">
      <c r="B688" s="39">
        <f t="shared" si="339"/>
        <v>660</v>
      </c>
      <c r="C688" s="42">
        <f t="shared" si="340"/>
        <v>12.424460431653442</v>
      </c>
      <c r="D688" s="10">
        <f t="shared" si="341"/>
        <v>3.2755395683464883</v>
      </c>
      <c r="E688" s="40">
        <f t="shared" si="342"/>
        <v>41.048920863307025</v>
      </c>
      <c r="F688" s="40">
        <f t="shared" si="343"/>
        <v>47.6</v>
      </c>
      <c r="G688" s="3">
        <f t="shared" si="344"/>
        <v>300.75539568346016</v>
      </c>
      <c r="H688" s="3">
        <f t="shared" si="345"/>
        <v>147.82900988183601</v>
      </c>
      <c r="I688">
        <f t="shared" si="330"/>
        <v>1.4782900988183603E-4</v>
      </c>
      <c r="J688" s="4">
        <f t="shared" si="346"/>
        <v>1353.4404513021027</v>
      </c>
      <c r="K688" s="40">
        <f t="shared" si="347"/>
        <v>9.1554455541841655</v>
      </c>
      <c r="L688" s="40">
        <f t="shared" si="331"/>
        <v>0</v>
      </c>
      <c r="M688" s="10">
        <f t="shared" si="348"/>
        <v>7.1313647230424033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15.45760204237069</v>
      </c>
      <c r="Q688" s="42">
        <f t="shared" si="350"/>
        <v>0.81553745603888217</v>
      </c>
      <c r="R688" s="4">
        <f t="shared" si="351"/>
        <v>137179.62390006552</v>
      </c>
      <c r="S688">
        <f t="shared" si="332"/>
        <v>1.3717962390006553E-4</v>
      </c>
      <c r="T688" s="41">
        <f t="shared" si="333"/>
        <v>6.8767091136857569E-4</v>
      </c>
      <c r="U688" s="42">
        <f t="shared" si="352"/>
        <v>0.24358437097439034</v>
      </c>
      <c r="V688" s="42">
        <f t="shared" si="353"/>
        <v>1.1899225031902403</v>
      </c>
      <c r="W688" s="42">
        <f t="shared" si="354"/>
        <v>1.1797905075611208</v>
      </c>
      <c r="X688" s="42">
        <f t="shared" si="355"/>
        <v>1.0131995629119483E-2</v>
      </c>
      <c r="Y688" s="42">
        <f t="shared" si="329"/>
        <v>1.5435470143086454E-2</v>
      </c>
      <c r="Z688" s="10">
        <f t="shared" si="356"/>
        <v>22.446012893532732</v>
      </c>
      <c r="AA688">
        <f t="shared" si="334"/>
        <v>7128639.1635855688</v>
      </c>
      <c r="AB688" s="10">
        <f t="shared" si="335"/>
        <v>7.1286391635855688</v>
      </c>
      <c r="AC688" s="10">
        <f t="shared" si="336"/>
        <v>7.0276391635855688</v>
      </c>
      <c r="AD688" s="3">
        <f t="shared" si="337"/>
        <v>1019.237007046493</v>
      </c>
      <c r="AI688" s="94">
        <f t="shared" si="338"/>
        <v>1.1797905075611208</v>
      </c>
    </row>
    <row r="689" spans="2:35">
      <c r="B689" s="39">
        <f t="shared" si="339"/>
        <v>661</v>
      </c>
      <c r="C689" s="42">
        <f t="shared" si="340"/>
        <v>12.443285371701402</v>
      </c>
      <c r="D689" s="10">
        <f t="shared" si="341"/>
        <v>3.2567146282985284</v>
      </c>
      <c r="E689" s="40">
        <f t="shared" si="342"/>
        <v>41.086570743402945</v>
      </c>
      <c r="F689" s="40">
        <f t="shared" si="343"/>
        <v>47.6</v>
      </c>
      <c r="G689" s="3">
        <f t="shared" si="344"/>
        <v>300.56714628298056</v>
      </c>
      <c r="H689" s="3">
        <f t="shared" si="345"/>
        <v>147.82900988183601</v>
      </c>
      <c r="I689">
        <f t="shared" si="330"/>
        <v>1.4782900988183603E-4</v>
      </c>
      <c r="J689" s="4">
        <f t="shared" si="346"/>
        <v>1355.8692098365036</v>
      </c>
      <c r="K689" s="40">
        <f t="shared" si="347"/>
        <v>9.1718750664723316</v>
      </c>
      <c r="L689" s="40">
        <f t="shared" si="331"/>
        <v>0</v>
      </c>
      <c r="M689" s="10">
        <f t="shared" si="348"/>
        <v>7.1286391635855688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15.455717211686123</v>
      </c>
      <c r="Q689" s="42">
        <f t="shared" si="350"/>
        <v>0.8167554480472845</v>
      </c>
      <c r="R689" s="4">
        <f t="shared" si="351"/>
        <v>136363.75514216514</v>
      </c>
      <c r="S689">
        <f t="shared" si="332"/>
        <v>1.3636375514216516E-4</v>
      </c>
      <c r="T689" s="41">
        <f t="shared" si="333"/>
        <v>6.8848678012647599E-4</v>
      </c>
      <c r="U689" s="42">
        <f t="shared" si="352"/>
        <v>0.24213566545573698</v>
      </c>
      <c r="V689" s="42">
        <f t="shared" si="353"/>
        <v>1.189421201994306</v>
      </c>
      <c r="W689" s="42">
        <f t="shared" si="354"/>
        <v>1.1793331217352578</v>
      </c>
      <c r="X689" s="42">
        <f t="shared" si="355"/>
        <v>1.0088080259048171E-2</v>
      </c>
      <c r="Y689" s="42">
        <f t="shared" si="329"/>
        <v>1.5447757344222096E-2</v>
      </c>
      <c r="Z689" s="10">
        <f t="shared" si="356"/>
        <v>22.437260656456356</v>
      </c>
      <c r="AA689">
        <f t="shared" si="334"/>
        <v>7125898.9190557869</v>
      </c>
      <c r="AB689" s="10">
        <f t="shared" si="335"/>
        <v>7.1258989190557873</v>
      </c>
      <c r="AC689" s="10">
        <f t="shared" si="336"/>
        <v>7.0248989190557873</v>
      </c>
      <c r="AD689" s="3">
        <f t="shared" si="337"/>
        <v>1018.8395821690772</v>
      </c>
      <c r="AI689" s="94">
        <f t="shared" si="338"/>
        <v>1.1793331217352578</v>
      </c>
    </row>
    <row r="690" spans="2:35">
      <c r="B690" s="39">
        <f t="shared" si="339"/>
        <v>662</v>
      </c>
      <c r="C690" s="42">
        <f t="shared" si="340"/>
        <v>12.462110311749361</v>
      </c>
      <c r="D690" s="10">
        <f t="shared" si="341"/>
        <v>3.2378896882505686</v>
      </c>
      <c r="E690" s="40">
        <f t="shared" si="342"/>
        <v>41.124220623498864</v>
      </c>
      <c r="F690" s="40">
        <f t="shared" si="343"/>
        <v>47.6</v>
      </c>
      <c r="G690" s="3">
        <f t="shared" si="344"/>
        <v>300.37889688250095</v>
      </c>
      <c r="H690" s="3">
        <f t="shared" si="345"/>
        <v>147.82900988183601</v>
      </c>
      <c r="I690">
        <f t="shared" si="330"/>
        <v>1.4782900988183603E-4</v>
      </c>
      <c r="J690" s="4">
        <f t="shared" si="346"/>
        <v>1358.300194995858</v>
      </c>
      <c r="K690" s="40">
        <f t="shared" si="347"/>
        <v>9.1883196409255969</v>
      </c>
      <c r="L690" s="40">
        <f t="shared" si="331"/>
        <v>0</v>
      </c>
      <c r="M690" s="10">
        <f t="shared" si="348"/>
        <v>7.1258989190557873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15.453821730903156</v>
      </c>
      <c r="Q690" s="42">
        <f t="shared" si="350"/>
        <v>0.81797358944788801</v>
      </c>
      <c r="R690" s="4">
        <f t="shared" si="351"/>
        <v>135548.13197779353</v>
      </c>
      <c r="S690">
        <f t="shared" si="332"/>
        <v>1.3554813197779353E-4</v>
      </c>
      <c r="T690" s="41">
        <f t="shared" si="333"/>
        <v>6.8930240329084769E-4</v>
      </c>
      <c r="U690" s="42">
        <f t="shared" si="352"/>
        <v>0.24068739602768888</v>
      </c>
      <c r="V690" s="42">
        <f t="shared" si="353"/>
        <v>1.1889173353196818</v>
      </c>
      <c r="W690" s="42">
        <f t="shared" si="354"/>
        <v>1.1788732715550763</v>
      </c>
      <c r="X690" s="42">
        <f t="shared" si="355"/>
        <v>1.0044063764605538E-2</v>
      </c>
      <c r="Y690" s="42">
        <f t="shared" si="329"/>
        <v>1.5459992434124064E-2</v>
      </c>
      <c r="Z690" s="10">
        <f t="shared" si="356"/>
        <v>22.428461529098712</v>
      </c>
      <c r="AA690">
        <f t="shared" si="334"/>
        <v>7123143.9936123556</v>
      </c>
      <c r="AB690" s="10">
        <f t="shared" si="335"/>
        <v>7.1231439936123557</v>
      </c>
      <c r="AC690" s="10">
        <f t="shared" si="336"/>
        <v>7.0221439936123558</v>
      </c>
      <c r="AD690" s="3">
        <f t="shared" si="337"/>
        <v>1018.4400280801095</v>
      </c>
      <c r="AI690" s="94">
        <f t="shared" si="338"/>
        <v>1.1788732715550763</v>
      </c>
    </row>
    <row r="691" spans="2:35">
      <c r="B691" s="39">
        <f t="shared" si="339"/>
        <v>663</v>
      </c>
      <c r="C691" s="42">
        <f t="shared" si="340"/>
        <v>12.480935251797321</v>
      </c>
      <c r="D691" s="10">
        <f t="shared" si="341"/>
        <v>3.2190647482026087</v>
      </c>
      <c r="E691" s="40">
        <f t="shared" si="342"/>
        <v>41.161870503594784</v>
      </c>
      <c r="F691" s="40">
        <f t="shared" si="343"/>
        <v>47.6</v>
      </c>
      <c r="G691" s="3">
        <f t="shared" si="344"/>
        <v>300.19064748202135</v>
      </c>
      <c r="H691" s="3">
        <f t="shared" si="345"/>
        <v>147.82900988183601</v>
      </c>
      <c r="I691">
        <f t="shared" si="330"/>
        <v>1.4782900988183603E-4</v>
      </c>
      <c r="J691" s="4">
        <f t="shared" si="346"/>
        <v>1360.7334067801664</v>
      </c>
      <c r="K691" s="40">
        <f t="shared" si="347"/>
        <v>9.2047792775439667</v>
      </c>
      <c r="L691" s="40">
        <f t="shared" si="331"/>
        <v>0</v>
      </c>
      <c r="M691" s="10">
        <f t="shared" si="348"/>
        <v>7.1231439936123557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15.451915594600367</v>
      </c>
      <c r="Q691" s="42">
        <f t="shared" si="350"/>
        <v>0.81919188111746832</v>
      </c>
      <c r="R691" s="4">
        <f t="shared" si="351"/>
        <v>134732.75566443289</v>
      </c>
      <c r="S691">
        <f t="shared" si="332"/>
        <v>1.3473275566443289E-4</v>
      </c>
      <c r="T691" s="41">
        <f t="shared" si="333"/>
        <v>6.901177796042083E-4</v>
      </c>
      <c r="U691" s="42">
        <f t="shared" si="352"/>
        <v>0.23923956492310688</v>
      </c>
      <c r="V691" s="42">
        <f t="shared" si="353"/>
        <v>1.1884109041644741</v>
      </c>
      <c r="W691" s="42">
        <f t="shared" si="354"/>
        <v>1.1784109577185629</v>
      </c>
      <c r="X691" s="42">
        <f t="shared" si="355"/>
        <v>9.9999464459112897E-3</v>
      </c>
      <c r="Y691" s="42">
        <f t="shared" si="329"/>
        <v>1.5472175285575367E-2</v>
      </c>
      <c r="Z691" s="10">
        <f t="shared" si="356"/>
        <v>22.419615524829492</v>
      </c>
      <c r="AA691">
        <f t="shared" si="334"/>
        <v>7120374.3914412055</v>
      </c>
      <c r="AB691" s="10">
        <f t="shared" si="335"/>
        <v>7.1203743914412057</v>
      </c>
      <c r="AC691" s="10">
        <f t="shared" si="336"/>
        <v>7.0193743914412057</v>
      </c>
      <c r="AD691" s="3">
        <f t="shared" si="337"/>
        <v>1018.0383453866868</v>
      </c>
      <c r="AI691" s="94">
        <f t="shared" si="338"/>
        <v>1.1784109577185629</v>
      </c>
    </row>
    <row r="692" spans="2:35">
      <c r="B692" s="39">
        <f t="shared" si="339"/>
        <v>664</v>
      </c>
      <c r="C692" s="42">
        <f t="shared" si="340"/>
        <v>12.499760191845281</v>
      </c>
      <c r="D692" s="10">
        <f t="shared" si="341"/>
        <v>3.2002398081546488</v>
      </c>
      <c r="E692" s="40">
        <f t="shared" si="342"/>
        <v>41.199520383690704</v>
      </c>
      <c r="F692" s="40">
        <f t="shared" si="343"/>
        <v>47.6</v>
      </c>
      <c r="G692" s="3">
        <f t="shared" si="344"/>
        <v>300.00239808154174</v>
      </c>
      <c r="H692" s="3">
        <f t="shared" si="345"/>
        <v>147.82900988183601</v>
      </c>
      <c r="I692">
        <f t="shared" si="330"/>
        <v>1.4782900988183603E-4</v>
      </c>
      <c r="J692" s="4">
        <f t="shared" si="346"/>
        <v>1363.1688451894286</v>
      </c>
      <c r="K692" s="40">
        <f t="shared" si="347"/>
        <v>9.2212539763274393</v>
      </c>
      <c r="L692" s="40">
        <f t="shared" si="331"/>
        <v>0</v>
      </c>
      <c r="M692" s="10">
        <f t="shared" si="348"/>
        <v>7.1203743914412057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15.449998797324342</v>
      </c>
      <c r="Q692" s="42">
        <f t="shared" si="350"/>
        <v>0.82041032393386648</v>
      </c>
      <c r="R692" s="4">
        <f t="shared" si="351"/>
        <v>133917.62745956579</v>
      </c>
      <c r="S692">
        <f t="shared" si="332"/>
        <v>1.3391762745956578E-4</v>
      </c>
      <c r="T692" s="41">
        <f t="shared" si="333"/>
        <v>6.9093290780907542E-4</v>
      </c>
      <c r="U692" s="42">
        <f t="shared" si="352"/>
        <v>0.23779217437485259</v>
      </c>
      <c r="V692" s="42">
        <f t="shared" si="353"/>
        <v>1.1879019095314882</v>
      </c>
      <c r="W692" s="42">
        <f t="shared" si="354"/>
        <v>1.1779461809281733</v>
      </c>
      <c r="X692" s="42">
        <f t="shared" si="355"/>
        <v>9.9557286033149506E-3</v>
      </c>
      <c r="Y692" s="42">
        <f t="shared" si="329"/>
        <v>1.5484305771574086E-2</v>
      </c>
      <c r="Z692" s="10">
        <f t="shared" si="356"/>
        <v>22.410722657101815</v>
      </c>
      <c r="AA692">
        <f t="shared" si="334"/>
        <v>7117590.1167543801</v>
      </c>
      <c r="AB692" s="10">
        <f t="shared" si="335"/>
        <v>7.1175901167543802</v>
      </c>
      <c r="AC692" s="10">
        <f t="shared" si="336"/>
        <v>7.0165901167543803</v>
      </c>
      <c r="AD692" s="3">
        <f t="shared" si="337"/>
        <v>1017.6345346996925</v>
      </c>
      <c r="AI692" s="94">
        <f t="shared" si="338"/>
        <v>1.1779461809281733</v>
      </c>
    </row>
    <row r="693" spans="2:35">
      <c r="B693" s="39">
        <f t="shared" si="339"/>
        <v>665</v>
      </c>
      <c r="C693" s="42">
        <f t="shared" si="340"/>
        <v>12.518585131893241</v>
      </c>
      <c r="D693" s="10">
        <f t="shared" si="341"/>
        <v>3.1814148681066889</v>
      </c>
      <c r="E693" s="40">
        <f t="shared" si="342"/>
        <v>41.237170263786624</v>
      </c>
      <c r="F693" s="40">
        <f t="shared" si="343"/>
        <v>47.6</v>
      </c>
      <c r="G693" s="3">
        <f t="shared" si="344"/>
        <v>299.81414868106214</v>
      </c>
      <c r="H693" s="3">
        <f t="shared" si="345"/>
        <v>147.82900988183601</v>
      </c>
      <c r="I693">
        <f t="shared" si="330"/>
        <v>1.4782900988183603E-4</v>
      </c>
      <c r="J693" s="4">
        <f t="shared" si="346"/>
        <v>1365.6065102236444</v>
      </c>
      <c r="K693" s="40">
        <f t="shared" si="347"/>
        <v>9.2377437372760127</v>
      </c>
      <c r="L693" s="40">
        <f t="shared" si="331"/>
        <v>0</v>
      </c>
      <c r="M693" s="10">
        <f t="shared" si="348"/>
        <v>7.1175901167543802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15.448071333589212</v>
      </c>
      <c r="Q693" s="42">
        <f t="shared" si="350"/>
        <v>0.82162891877599598</v>
      </c>
      <c r="R693" s="4">
        <f t="shared" si="351"/>
        <v>133102.74862067465</v>
      </c>
      <c r="S693">
        <f t="shared" si="332"/>
        <v>1.3310274862067466E-4</v>
      </c>
      <c r="T693" s="41">
        <f t="shared" si="333"/>
        <v>6.9174778664796654E-4</v>
      </c>
      <c r="U693" s="42">
        <f t="shared" si="352"/>
        <v>0.23634522661578716</v>
      </c>
      <c r="V693" s="42">
        <f t="shared" si="353"/>
        <v>1.1873903524299219</v>
      </c>
      <c r="W693" s="42">
        <f t="shared" si="354"/>
        <v>1.1774789418907456</v>
      </c>
      <c r="X693" s="42">
        <f t="shared" si="355"/>
        <v>9.9114105391762131E-3</v>
      </c>
      <c r="Y693" s="42">
        <f t="shared" si="329"/>
        <v>1.5496383765335355E-2</v>
      </c>
      <c r="Z693" s="10">
        <f t="shared" si="356"/>
        <v>22.401782939453817</v>
      </c>
      <c r="AA693">
        <f t="shared" si="334"/>
        <v>7114791.1737905461</v>
      </c>
      <c r="AB693" s="10">
        <f t="shared" si="335"/>
        <v>7.1147911737905458</v>
      </c>
      <c r="AC693" s="10">
        <f t="shared" si="336"/>
        <v>7.0137911737905458</v>
      </c>
      <c r="AD693" s="3">
        <f t="shared" si="337"/>
        <v>1017.2285966338718</v>
      </c>
      <c r="AI693" s="94">
        <f t="shared" si="338"/>
        <v>1.1774789418907456</v>
      </c>
    </row>
    <row r="694" spans="2:35">
      <c r="B694" s="39">
        <f t="shared" si="339"/>
        <v>666</v>
      </c>
      <c r="C694" s="42">
        <f t="shared" si="340"/>
        <v>12.537410071941201</v>
      </c>
      <c r="D694" s="10">
        <f t="shared" si="341"/>
        <v>3.1625899280587291</v>
      </c>
      <c r="E694" s="40">
        <f t="shared" si="342"/>
        <v>41.274820143882543</v>
      </c>
      <c r="F694" s="40">
        <f t="shared" si="343"/>
        <v>47.6</v>
      </c>
      <c r="G694" s="3">
        <f t="shared" si="344"/>
        <v>299.62589928058253</v>
      </c>
      <c r="H694" s="3">
        <f t="shared" si="345"/>
        <v>147.82900988183601</v>
      </c>
      <c r="I694">
        <f t="shared" si="330"/>
        <v>1.4782900988183603E-4</v>
      </c>
      <c r="J694" s="4">
        <f t="shared" si="346"/>
        <v>1368.0464018828143</v>
      </c>
      <c r="K694" s="40">
        <f t="shared" si="347"/>
        <v>9.2542485603896907</v>
      </c>
      <c r="L694" s="40">
        <f t="shared" si="331"/>
        <v>0</v>
      </c>
      <c r="M694" s="10">
        <f t="shared" si="348"/>
        <v>7.1147911737905458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15.446133197876936</v>
      </c>
      <c r="Q694" s="42">
        <f t="shared" si="350"/>
        <v>0.82284766652384955</v>
      </c>
      <c r="R694" s="4">
        <f t="shared" si="351"/>
        <v>132288.12040524185</v>
      </c>
      <c r="S694">
        <f t="shared" si="332"/>
        <v>1.3228812040524184E-4</v>
      </c>
      <c r="T694" s="41">
        <f t="shared" si="333"/>
        <v>6.9256241486339936E-4</v>
      </c>
      <c r="U694" s="42">
        <f t="shared" si="352"/>
        <v>0.23489872387877173</v>
      </c>
      <c r="V694" s="42">
        <f t="shared" si="353"/>
        <v>1.1868762338744632</v>
      </c>
      <c r="W694" s="42">
        <f t="shared" si="354"/>
        <v>1.1770092413175859</v>
      </c>
      <c r="X694" s="42">
        <f t="shared" si="355"/>
        <v>9.8669925568772854E-3</v>
      </c>
      <c r="Y694" s="42">
        <f t="shared" si="329"/>
        <v>1.5508409140292136E-2</v>
      </c>
      <c r="Z694" s="10">
        <f t="shared" si="356"/>
        <v>22.392796385508454</v>
      </c>
      <c r="AA694">
        <f t="shared" si="334"/>
        <v>7111977.5668149255</v>
      </c>
      <c r="AB694" s="10">
        <f t="shared" si="335"/>
        <v>7.1119775668149252</v>
      </c>
      <c r="AC694" s="10">
        <f t="shared" si="336"/>
        <v>7.0109775668149252</v>
      </c>
      <c r="AD694" s="3">
        <f t="shared" si="337"/>
        <v>1016.820531807821</v>
      </c>
      <c r="AI694" s="94">
        <f t="shared" si="338"/>
        <v>1.1770092413175859</v>
      </c>
    </row>
    <row r="695" spans="2:35">
      <c r="B695" s="39">
        <f t="shared" si="339"/>
        <v>667</v>
      </c>
      <c r="C695" s="42">
        <f t="shared" si="340"/>
        <v>12.556235011989161</v>
      </c>
      <c r="D695" s="10">
        <f t="shared" si="341"/>
        <v>3.1437649880107692</v>
      </c>
      <c r="E695" s="40">
        <f t="shared" si="342"/>
        <v>41.312470023978463</v>
      </c>
      <c r="F695" s="40">
        <f t="shared" si="343"/>
        <v>47.6</v>
      </c>
      <c r="G695" s="3">
        <f t="shared" si="344"/>
        <v>299.43764988010292</v>
      </c>
      <c r="H695" s="3">
        <f t="shared" si="345"/>
        <v>147.82900988183601</v>
      </c>
      <c r="I695">
        <f t="shared" si="330"/>
        <v>1.4782900988183603E-4</v>
      </c>
      <c r="J695" s="4">
        <f t="shared" si="346"/>
        <v>1370.4885201669379</v>
      </c>
      <c r="K695" s="40">
        <f t="shared" si="347"/>
        <v>9.2707684456684714</v>
      </c>
      <c r="L695" s="40">
        <f t="shared" si="331"/>
        <v>0</v>
      </c>
      <c r="M695" s="10">
        <f t="shared" si="348"/>
        <v>7.1119775668149252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15.44418438463715</v>
      </c>
      <c r="Q695" s="42">
        <f t="shared" si="350"/>
        <v>0.82406656805850653</v>
      </c>
      <c r="R695" s="4">
        <f t="shared" si="351"/>
        <v>131473.7440707499</v>
      </c>
      <c r="S695">
        <f t="shared" si="332"/>
        <v>1.314737440707499E-4</v>
      </c>
      <c r="T695" s="41">
        <f t="shared" si="333"/>
        <v>6.9337679119789127E-4</v>
      </c>
      <c r="U695" s="42">
        <f t="shared" si="352"/>
        <v>0.23345266839666778</v>
      </c>
      <c r="V695" s="42">
        <f t="shared" si="353"/>
        <v>1.1863595548847077</v>
      </c>
      <c r="W695" s="42">
        <f t="shared" si="354"/>
        <v>1.1765370799244554</v>
      </c>
      <c r="X695" s="42">
        <f t="shared" si="355"/>
        <v>9.8224749602522365E-3</v>
      </c>
      <c r="Y695" s="42">
        <f t="shared" si="329"/>
        <v>1.5520381770095317E-2</v>
      </c>
      <c r="Z695" s="10">
        <f t="shared" si="356"/>
        <v>22.38376300897237</v>
      </c>
      <c r="AA695">
        <f t="shared" si="334"/>
        <v>7109149.3001189427</v>
      </c>
      <c r="AB695" s="10">
        <f t="shared" si="335"/>
        <v>7.1091493001189425</v>
      </c>
      <c r="AC695" s="10">
        <f t="shared" si="336"/>
        <v>7.0081493001189425</v>
      </c>
      <c r="AD695" s="3">
        <f t="shared" si="337"/>
        <v>1016.4103408439366</v>
      </c>
      <c r="AI695" s="94">
        <f t="shared" si="338"/>
        <v>1.1765370799244554</v>
      </c>
    </row>
    <row r="696" spans="2:35">
      <c r="B696" s="39">
        <f t="shared" si="339"/>
        <v>668</v>
      </c>
      <c r="C696" s="42">
        <f t="shared" si="340"/>
        <v>12.575059952037121</v>
      </c>
      <c r="D696" s="10">
        <f t="shared" si="341"/>
        <v>3.1249400479628093</v>
      </c>
      <c r="E696" s="40">
        <f t="shared" si="342"/>
        <v>41.350119904074383</v>
      </c>
      <c r="F696" s="40">
        <f t="shared" si="343"/>
        <v>47.6</v>
      </c>
      <c r="G696" s="3">
        <f t="shared" si="344"/>
        <v>299.24940047962332</v>
      </c>
      <c r="H696" s="3">
        <f t="shared" si="345"/>
        <v>147.82900988183601</v>
      </c>
      <c r="I696">
        <f t="shared" si="330"/>
        <v>1.4782900988183603E-4</v>
      </c>
      <c r="J696" s="4">
        <f t="shared" si="346"/>
        <v>1372.9328650760151</v>
      </c>
      <c r="K696" s="40">
        <f t="shared" si="347"/>
        <v>9.287303393112353</v>
      </c>
      <c r="L696" s="40">
        <f t="shared" si="331"/>
        <v>0</v>
      </c>
      <c r="M696" s="10">
        <f t="shared" si="348"/>
        <v>7.1091493001189425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15.44222488828685</v>
      </c>
      <c r="Q696" s="42">
        <f t="shared" si="350"/>
        <v>0.82528562426213936</v>
      </c>
      <c r="R696" s="4">
        <f t="shared" si="351"/>
        <v>130659.62087468118</v>
      </c>
      <c r="S696">
        <f t="shared" si="332"/>
        <v>1.3065962087468119E-4</v>
      </c>
      <c r="T696" s="41">
        <f t="shared" si="333"/>
        <v>6.9419091439395998E-4</v>
      </c>
      <c r="U696" s="42">
        <f t="shared" si="352"/>
        <v>0.23200706240233637</v>
      </c>
      <c r="V696" s="42">
        <f t="shared" si="353"/>
        <v>1.1858403164870137</v>
      </c>
      <c r="W696" s="42">
        <f t="shared" si="354"/>
        <v>1.1760624584315142</v>
      </c>
      <c r="X696" s="42">
        <f t="shared" si="355"/>
        <v>9.7778580554994665E-3</v>
      </c>
      <c r="Y696" s="42">
        <f t="shared" si="329"/>
        <v>1.5532301528616115E-2</v>
      </c>
      <c r="Z696" s="10">
        <f t="shared" si="356"/>
        <v>22.374682823638029</v>
      </c>
      <c r="AA696">
        <f t="shared" si="334"/>
        <v>7106306.3780208882</v>
      </c>
      <c r="AB696" s="10">
        <f t="shared" si="335"/>
        <v>7.1063063780208884</v>
      </c>
      <c r="AC696" s="10">
        <f t="shared" si="336"/>
        <v>7.0053063780208884</v>
      </c>
      <c r="AD696" s="3">
        <f t="shared" si="337"/>
        <v>1015.9980243685117</v>
      </c>
      <c r="AI696" s="94">
        <f t="shared" si="338"/>
        <v>1.1760624584315142</v>
      </c>
    </row>
    <row r="697" spans="2:35">
      <c r="B697" s="39">
        <f t="shared" si="339"/>
        <v>669</v>
      </c>
      <c r="C697" s="42">
        <f t="shared" si="340"/>
        <v>12.593884892085081</v>
      </c>
      <c r="D697" s="10">
        <f t="shared" si="341"/>
        <v>3.1061151079148495</v>
      </c>
      <c r="E697" s="40">
        <f t="shared" si="342"/>
        <v>41.387769784170303</v>
      </c>
      <c r="F697" s="40">
        <f t="shared" si="343"/>
        <v>47.6</v>
      </c>
      <c r="G697" s="3">
        <f t="shared" si="344"/>
        <v>299.06115107914371</v>
      </c>
      <c r="H697" s="3">
        <f t="shared" si="345"/>
        <v>147.82900988183601</v>
      </c>
      <c r="I697">
        <f t="shared" si="330"/>
        <v>1.4782900988183603E-4</v>
      </c>
      <c r="J697" s="4">
        <f t="shared" si="346"/>
        <v>1375.3794366100465</v>
      </c>
      <c r="K697" s="40">
        <f t="shared" si="347"/>
        <v>9.3038534027213391</v>
      </c>
      <c r="L697" s="40">
        <f t="shared" si="331"/>
        <v>0</v>
      </c>
      <c r="M697" s="10">
        <f t="shared" si="348"/>
        <v>7.1063063780208884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15.440254703210741</v>
      </c>
      <c r="Q697" s="42">
        <f t="shared" si="350"/>
        <v>0.82650483601802094</v>
      </c>
      <c r="R697" s="4">
        <f t="shared" si="351"/>
        <v>129845.75207451812</v>
      </c>
      <c r="S697">
        <f t="shared" si="332"/>
        <v>1.2984575207451813E-4</v>
      </c>
      <c r="T697" s="41">
        <f t="shared" si="333"/>
        <v>6.9500478319412299E-4</v>
      </c>
      <c r="U697" s="42">
        <f t="shared" si="352"/>
        <v>0.23056190812863886</v>
      </c>
      <c r="V697" s="42">
        <f t="shared" si="353"/>
        <v>1.1853185197124048</v>
      </c>
      <c r="W697" s="42">
        <f t="shared" si="354"/>
        <v>1.1755853775634297</v>
      </c>
      <c r="X697" s="42">
        <f t="shared" si="355"/>
        <v>9.7331421489750269E-3</v>
      </c>
      <c r="Y697" s="42">
        <f t="shared" si="329"/>
        <v>1.5544168289945811E-2</v>
      </c>
      <c r="Z697" s="10">
        <f t="shared" si="356"/>
        <v>22.365555843382076</v>
      </c>
      <c r="AA697">
        <f t="shared" si="334"/>
        <v>7103448.8048654143</v>
      </c>
      <c r="AB697" s="10">
        <f t="shared" si="335"/>
        <v>7.1034488048654145</v>
      </c>
      <c r="AC697" s="10">
        <f t="shared" si="336"/>
        <v>7.0024488048654145</v>
      </c>
      <c r="AD697" s="3">
        <f t="shared" si="337"/>
        <v>1015.5835830116627</v>
      </c>
      <c r="AI697" s="94">
        <f t="shared" si="338"/>
        <v>1.1755853775634297</v>
      </c>
    </row>
    <row r="698" spans="2:35">
      <c r="B698" s="39">
        <f t="shared" si="339"/>
        <v>670</v>
      </c>
      <c r="C698" s="42">
        <f t="shared" si="340"/>
        <v>12.61270983213304</v>
      </c>
      <c r="D698" s="10">
        <f t="shared" si="341"/>
        <v>3.0872901678668896</v>
      </c>
      <c r="E698" s="40">
        <f t="shared" si="342"/>
        <v>41.425419664266222</v>
      </c>
      <c r="F698" s="40">
        <f t="shared" si="343"/>
        <v>47.6</v>
      </c>
      <c r="G698" s="3">
        <f t="shared" si="344"/>
        <v>298.87290167866411</v>
      </c>
      <c r="H698" s="3">
        <f t="shared" si="345"/>
        <v>147.82900988183601</v>
      </c>
      <c r="I698">
        <f t="shared" si="330"/>
        <v>1.4782900988183603E-4</v>
      </c>
      <c r="J698" s="4">
        <f t="shared" si="346"/>
        <v>1377.8282347690313</v>
      </c>
      <c r="K698" s="40">
        <f t="shared" si="347"/>
        <v>9.3204184744954262</v>
      </c>
      <c r="L698" s="40">
        <f t="shared" si="331"/>
        <v>0</v>
      </c>
      <c r="M698" s="10">
        <f t="shared" si="348"/>
        <v>7.1034488048654145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15.438273823760804</v>
      </c>
      <c r="Q698" s="42">
        <f t="shared" si="350"/>
        <v>0.82772420421053128</v>
      </c>
      <c r="R698" s="4">
        <f t="shared" si="351"/>
        <v>129032.13892774326</v>
      </c>
      <c r="S698">
        <f t="shared" si="332"/>
        <v>1.2903213892774326E-4</v>
      </c>
      <c r="T698" s="41">
        <f t="shared" si="333"/>
        <v>6.9581839634089788E-4</v>
      </c>
      <c r="U698" s="42">
        <f t="shared" si="352"/>
        <v>0.22911720780843658</v>
      </c>
      <c r="V698" s="42">
        <f t="shared" si="353"/>
        <v>1.1847941655982013</v>
      </c>
      <c r="W698" s="42">
        <f t="shared" si="354"/>
        <v>1.1751058380492934</v>
      </c>
      <c r="X698" s="42">
        <f t="shared" si="355"/>
        <v>9.6883275489079157E-3</v>
      </c>
      <c r="Y698" s="42">
        <f t="shared" si="329"/>
        <v>1.5555981928397571E-2</v>
      </c>
      <c r="Z698" s="10">
        <f t="shared" si="356"/>
        <v>22.356382082166633</v>
      </c>
      <c r="AA698">
        <f t="shared" si="334"/>
        <v>7100576.5850239284</v>
      </c>
      <c r="AB698" s="10">
        <f t="shared" si="335"/>
        <v>7.1005765850239282</v>
      </c>
      <c r="AC698" s="10">
        <f t="shared" si="336"/>
        <v>6.9995765850239282</v>
      </c>
      <c r="AD698" s="3">
        <f t="shared" si="337"/>
        <v>1015.1670174073863</v>
      </c>
      <c r="AI698" s="94">
        <f t="shared" si="338"/>
        <v>1.1751058380492934</v>
      </c>
    </row>
    <row r="699" spans="2:35">
      <c r="B699" s="39">
        <f t="shared" si="339"/>
        <v>671</v>
      </c>
      <c r="C699" s="42">
        <f t="shared" si="340"/>
        <v>12.631534772181</v>
      </c>
      <c r="D699" s="10">
        <f t="shared" si="341"/>
        <v>3.0684652278189297</v>
      </c>
      <c r="E699" s="40">
        <f t="shared" si="342"/>
        <v>41.463069544362142</v>
      </c>
      <c r="F699" s="40">
        <f t="shared" si="343"/>
        <v>47.6</v>
      </c>
      <c r="G699" s="3">
        <f t="shared" si="344"/>
        <v>298.6846522781845</v>
      </c>
      <c r="H699" s="3">
        <f t="shared" si="345"/>
        <v>147.82900988183601</v>
      </c>
      <c r="I699">
        <f t="shared" si="330"/>
        <v>1.4782900988183603E-4</v>
      </c>
      <c r="J699" s="4">
        <f t="shared" si="346"/>
        <v>1380.2792595529702</v>
      </c>
      <c r="K699" s="40">
        <f t="shared" si="347"/>
        <v>9.3369986084346177</v>
      </c>
      <c r="L699" s="40">
        <f t="shared" si="331"/>
        <v>0</v>
      </c>
      <c r="M699" s="10">
        <f t="shared" si="348"/>
        <v>7.1005765850239282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15.436282244256494</v>
      </c>
      <c r="Q699" s="42">
        <f t="shared" si="350"/>
        <v>0.82894372972516506</v>
      </c>
      <c r="R699" s="4">
        <f t="shared" si="351"/>
        <v>128218.78269183892</v>
      </c>
      <c r="S699">
        <f t="shared" si="332"/>
        <v>1.2821878269183892E-4</v>
      </c>
      <c r="T699" s="41">
        <f t="shared" si="333"/>
        <v>6.9663175257680227E-4</v>
      </c>
      <c r="U699" s="42">
        <f t="shared" si="352"/>
        <v>0.22767296367459069</v>
      </c>
      <c r="V699" s="42">
        <f t="shared" si="353"/>
        <v>1.1842672551870252</v>
      </c>
      <c r="W699" s="42">
        <f t="shared" si="354"/>
        <v>1.1746238406226865</v>
      </c>
      <c r="X699" s="42">
        <f t="shared" si="355"/>
        <v>9.6434145643387037E-3</v>
      </c>
      <c r="Y699" s="42">
        <f t="shared" si="329"/>
        <v>1.5567742318506973E-2</v>
      </c>
      <c r="Z699" s="10">
        <f t="shared" si="356"/>
        <v>22.347161554038781</v>
      </c>
      <c r="AA699">
        <f t="shared" si="334"/>
        <v>7097689.722894446</v>
      </c>
      <c r="AB699" s="10">
        <f t="shared" si="335"/>
        <v>7.0976897228944456</v>
      </c>
      <c r="AC699" s="10">
        <f t="shared" si="336"/>
        <v>6.9966897228944456</v>
      </c>
      <c r="AD699" s="3">
        <f t="shared" si="337"/>
        <v>1014.7483281935382</v>
      </c>
      <c r="AI699" s="94">
        <f t="shared" si="338"/>
        <v>1.1746238406226865</v>
      </c>
    </row>
    <row r="700" spans="2:35">
      <c r="B700" s="39">
        <f t="shared" si="339"/>
        <v>672</v>
      </c>
      <c r="C700" s="42">
        <f t="shared" si="340"/>
        <v>12.65035971222896</v>
      </c>
      <c r="D700" s="10">
        <f t="shared" si="341"/>
        <v>3.0496402877709698</v>
      </c>
      <c r="E700" s="40">
        <f t="shared" si="342"/>
        <v>41.500719424458062</v>
      </c>
      <c r="F700" s="40">
        <f t="shared" si="343"/>
        <v>47.6</v>
      </c>
      <c r="G700" s="3">
        <f t="shared" si="344"/>
        <v>298.4964028777049</v>
      </c>
      <c r="H700" s="3">
        <f t="shared" si="345"/>
        <v>147.82900988183601</v>
      </c>
      <c r="I700">
        <f t="shared" si="330"/>
        <v>1.4782900988183603E-4</v>
      </c>
      <c r="J700" s="4">
        <f t="shared" si="346"/>
        <v>1382.7325109618628</v>
      </c>
      <c r="K700" s="40">
        <f t="shared" si="347"/>
        <v>9.3535938045389102</v>
      </c>
      <c r="L700" s="40">
        <f t="shared" si="331"/>
        <v>0</v>
      </c>
      <c r="M700" s="10">
        <f t="shared" si="348"/>
        <v>7.0976897228944456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15.434279958984524</v>
      </c>
      <c r="Q700" s="42">
        <f t="shared" si="350"/>
        <v>0.83016341344853828</v>
      </c>
      <c r="R700" s="4">
        <f t="shared" si="351"/>
        <v>127405.68462428759</v>
      </c>
      <c r="S700">
        <f t="shared" si="332"/>
        <v>1.274056846242876E-4</v>
      </c>
      <c r="T700" s="41">
        <f t="shared" si="333"/>
        <v>6.9744485064435354E-4</v>
      </c>
      <c r="U700" s="42">
        <f t="shared" si="352"/>
        <v>0.2262291779599625</v>
      </c>
      <c r="V700" s="42">
        <f t="shared" si="353"/>
        <v>1.1837377895272581</v>
      </c>
      <c r="W700" s="42">
        <f t="shared" si="354"/>
        <v>1.1741393860216558</v>
      </c>
      <c r="X700" s="42">
        <f t="shared" si="355"/>
        <v>9.5984035056022599E-3</v>
      </c>
      <c r="Y700" s="42">
        <f t="shared" si="329"/>
        <v>1.5579449335033125E-2</v>
      </c>
      <c r="Z700" s="10">
        <f t="shared" si="356"/>
        <v>22.337894273130878</v>
      </c>
      <c r="AA700">
        <f t="shared" si="334"/>
        <v>7094788.222901674</v>
      </c>
      <c r="AB700" s="10">
        <f t="shared" si="335"/>
        <v>7.0947882229016743</v>
      </c>
      <c r="AC700" s="10">
        <f t="shared" si="336"/>
        <v>6.9937882229016743</v>
      </c>
      <c r="AD700" s="3">
        <f t="shared" si="337"/>
        <v>1014.3275160118454</v>
      </c>
      <c r="AI700" s="94">
        <f t="shared" si="338"/>
        <v>1.1741393860216558</v>
      </c>
    </row>
    <row r="701" spans="2:35">
      <c r="B701" s="39">
        <f t="shared" si="339"/>
        <v>673</v>
      </c>
      <c r="C701" s="42">
        <f t="shared" si="340"/>
        <v>12.66918465227692</v>
      </c>
      <c r="D701" s="10">
        <f t="shared" si="341"/>
        <v>3.03081534772301</v>
      </c>
      <c r="E701" s="40">
        <f t="shared" si="342"/>
        <v>41.538369304553981</v>
      </c>
      <c r="F701" s="40">
        <f t="shared" si="343"/>
        <v>47.6</v>
      </c>
      <c r="G701" s="3">
        <f t="shared" si="344"/>
        <v>298.30815347722529</v>
      </c>
      <c r="H701" s="3">
        <f t="shared" si="345"/>
        <v>147.82900988183601</v>
      </c>
      <c r="I701">
        <f t="shared" si="330"/>
        <v>1.4782900988183603E-4</v>
      </c>
      <c r="J701" s="4">
        <f t="shared" si="346"/>
        <v>1385.187988995709</v>
      </c>
      <c r="K701" s="40">
        <f t="shared" si="347"/>
        <v>9.3702040628083054</v>
      </c>
      <c r="L701" s="40">
        <f t="shared" si="331"/>
        <v>0</v>
      </c>
      <c r="M701" s="10">
        <f t="shared" si="348"/>
        <v>7.0947882229016743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15.432266962198836</v>
      </c>
      <c r="Q701" s="42">
        <f t="shared" si="350"/>
        <v>0.8313832562683956</v>
      </c>
      <c r="R701" s="4">
        <f t="shared" si="351"/>
        <v>126592.84598257174</v>
      </c>
      <c r="S701">
        <f t="shared" si="332"/>
        <v>1.2659284598257175E-4</v>
      </c>
      <c r="T701" s="41">
        <f t="shared" si="333"/>
        <v>6.9825768928606939E-4</v>
      </c>
      <c r="U701" s="42">
        <f t="shared" si="352"/>
        <v>0.22478585289741335</v>
      </c>
      <c r="V701" s="42">
        <f t="shared" si="353"/>
        <v>1.1832057696728302</v>
      </c>
      <c r="W701" s="42">
        <f t="shared" si="354"/>
        <v>1.1736524749887274</v>
      </c>
      <c r="X701" s="42">
        <f t="shared" si="355"/>
        <v>9.5532946841028199E-3</v>
      </c>
      <c r="Y701" s="42">
        <f t="shared" si="329"/>
        <v>1.5591102852959509E-2</v>
      </c>
      <c r="Z701" s="10">
        <f t="shared" si="356"/>
        <v>22.328580253660459</v>
      </c>
      <c r="AA701">
        <f t="shared" si="334"/>
        <v>7091872.0894969944</v>
      </c>
      <c r="AB701" s="10">
        <f t="shared" si="335"/>
        <v>7.0918720894969942</v>
      </c>
      <c r="AC701" s="10">
        <f t="shared" si="336"/>
        <v>6.9908720894969942</v>
      </c>
      <c r="AD701" s="3">
        <f t="shared" si="337"/>
        <v>1013.9045815079035</v>
      </c>
      <c r="AI701" s="94">
        <f t="shared" si="338"/>
        <v>1.1736524749887274</v>
      </c>
    </row>
    <row r="702" spans="2:35">
      <c r="B702" s="39">
        <f t="shared" si="339"/>
        <v>674</v>
      </c>
      <c r="C702" s="42">
        <f t="shared" si="340"/>
        <v>12.68800959232488</v>
      </c>
      <c r="D702" s="10">
        <f t="shared" si="341"/>
        <v>3.0119904076750501</v>
      </c>
      <c r="E702" s="40">
        <f t="shared" si="342"/>
        <v>41.576019184649901</v>
      </c>
      <c r="F702" s="40">
        <f t="shared" si="343"/>
        <v>47.6</v>
      </c>
      <c r="G702" s="3">
        <f t="shared" si="344"/>
        <v>298.11990407674568</v>
      </c>
      <c r="H702" s="3">
        <f t="shared" si="345"/>
        <v>147.82900988183601</v>
      </c>
      <c r="I702">
        <f t="shared" si="330"/>
        <v>1.4782900988183603E-4</v>
      </c>
      <c r="J702" s="4">
        <f t="shared" si="346"/>
        <v>1387.6456936545092</v>
      </c>
      <c r="K702" s="40">
        <f t="shared" si="347"/>
        <v>9.3868293832428034</v>
      </c>
      <c r="L702" s="40">
        <f t="shared" si="331"/>
        <v>0</v>
      </c>
      <c r="M702" s="10">
        <f t="shared" si="348"/>
        <v>7.0918720894969942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15.430243248120503</v>
      </c>
      <c r="Q702" s="42">
        <f t="shared" si="350"/>
        <v>0.83260325907361721</v>
      </c>
      <c r="R702" s="4">
        <f t="shared" si="351"/>
        <v>125780.26802417377</v>
      </c>
      <c r="S702">
        <f t="shared" si="332"/>
        <v>1.2578026802417377E-4</v>
      </c>
      <c r="T702" s="41">
        <f t="shared" si="333"/>
        <v>6.9907026724446743E-4</v>
      </c>
      <c r="U702" s="42">
        <f t="shared" si="352"/>
        <v>0.2233429907198044</v>
      </c>
      <c r="V702" s="42">
        <f t="shared" si="353"/>
        <v>1.1826711966837269</v>
      </c>
      <c r="W702" s="42">
        <f t="shared" si="354"/>
        <v>1.1731631082709031</v>
      </c>
      <c r="X702" s="42">
        <f t="shared" si="355"/>
        <v>9.5080884128238008E-3</v>
      </c>
      <c r="Y702" s="42">
        <f t="shared" si="329"/>
        <v>1.5602702747495449E-2</v>
      </c>
      <c r="Z702" s="10">
        <f t="shared" si="356"/>
        <v>22.319219509931077</v>
      </c>
      <c r="AA702">
        <f t="shared" si="334"/>
        <v>7088941.3271587146</v>
      </c>
      <c r="AB702" s="10">
        <f t="shared" si="335"/>
        <v>7.0889413271587145</v>
      </c>
      <c r="AC702" s="10">
        <f t="shared" si="336"/>
        <v>6.9879413271587145</v>
      </c>
      <c r="AD702" s="3">
        <f t="shared" si="337"/>
        <v>1013.4795253312132</v>
      </c>
      <c r="AI702" s="94">
        <f t="shared" si="338"/>
        <v>1.1731631082709031</v>
      </c>
    </row>
    <row r="703" spans="2:35">
      <c r="B703" s="39">
        <f t="shared" si="339"/>
        <v>675</v>
      </c>
      <c r="C703" s="42">
        <f t="shared" si="340"/>
        <v>12.70683453237284</v>
      </c>
      <c r="D703" s="10">
        <f t="shared" si="341"/>
        <v>2.9931654676270902</v>
      </c>
      <c r="E703" s="40">
        <f t="shared" si="342"/>
        <v>41.613669064745821</v>
      </c>
      <c r="F703" s="40">
        <f t="shared" si="343"/>
        <v>47.6</v>
      </c>
      <c r="G703" s="3">
        <f t="shared" si="344"/>
        <v>297.93165467626608</v>
      </c>
      <c r="H703" s="3">
        <f t="shared" si="345"/>
        <v>147.82900988183601</v>
      </c>
      <c r="I703">
        <f t="shared" si="330"/>
        <v>1.4782900988183603E-4</v>
      </c>
      <c r="J703" s="4">
        <f t="shared" si="346"/>
        <v>1390.1056249382632</v>
      </c>
      <c r="K703" s="40">
        <f t="shared" si="347"/>
        <v>9.4034697658424058</v>
      </c>
      <c r="L703" s="40">
        <f t="shared" si="331"/>
        <v>0</v>
      </c>
      <c r="M703" s="10">
        <f t="shared" si="348"/>
        <v>7.0889413271587145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15.428208810937802</v>
      </c>
      <c r="Q703" s="42">
        <f t="shared" si="350"/>
        <v>0.83382342275422627</v>
      </c>
      <c r="R703" s="4">
        <f t="shared" si="351"/>
        <v>124967.95200657609</v>
      </c>
      <c r="S703">
        <f t="shared" si="332"/>
        <v>1.2496795200657608E-4</v>
      </c>
      <c r="T703" s="41">
        <f t="shared" si="333"/>
        <v>6.9988258326206514E-4</v>
      </c>
      <c r="U703" s="42">
        <f t="shared" si="352"/>
        <v>0.2219005936599969</v>
      </c>
      <c r="V703" s="42">
        <f t="shared" si="353"/>
        <v>1.1821340716251341</v>
      </c>
      <c r="W703" s="42">
        <f t="shared" si="354"/>
        <v>1.1726712866197038</v>
      </c>
      <c r="X703" s="42">
        <f t="shared" si="355"/>
        <v>9.4627850054302964E-3</v>
      </c>
      <c r="Y703" s="42">
        <f t="shared" si="329"/>
        <v>1.5614248894076487E-2</v>
      </c>
      <c r="Z703" s="10">
        <f t="shared" si="356"/>
        <v>22.309812056331545</v>
      </c>
      <c r="AA703">
        <f t="shared" si="334"/>
        <v>7085995.9403918404</v>
      </c>
      <c r="AB703" s="10">
        <f t="shared" si="335"/>
        <v>7.0859959403918404</v>
      </c>
      <c r="AC703" s="10">
        <f t="shared" si="336"/>
        <v>6.9849959403918405</v>
      </c>
      <c r="AD703" s="3">
        <f t="shared" si="337"/>
        <v>1013.0523481351472</v>
      </c>
      <c r="AI703" s="94">
        <f t="shared" si="338"/>
        <v>1.1726712866197038</v>
      </c>
    </row>
    <row r="704" spans="2:35">
      <c r="B704" s="39">
        <f t="shared" si="339"/>
        <v>676</v>
      </c>
      <c r="C704" s="42">
        <f t="shared" si="340"/>
        <v>12.7256594724208</v>
      </c>
      <c r="D704" s="10">
        <f t="shared" si="341"/>
        <v>2.9743405275791304</v>
      </c>
      <c r="E704" s="40">
        <f t="shared" si="342"/>
        <v>41.651318944841741</v>
      </c>
      <c r="F704" s="40">
        <f t="shared" si="343"/>
        <v>47.6</v>
      </c>
      <c r="G704" s="3">
        <f t="shared" si="344"/>
        <v>297.74340527578647</v>
      </c>
      <c r="H704" s="3">
        <f t="shared" si="345"/>
        <v>147.82900988183601</v>
      </c>
      <c r="I704">
        <f t="shared" si="330"/>
        <v>1.4782900988183603E-4</v>
      </c>
      <c r="J704" s="4">
        <f t="shared" si="346"/>
        <v>1392.5677828469711</v>
      </c>
      <c r="K704" s="40">
        <f t="shared" si="347"/>
        <v>9.4201252106071109</v>
      </c>
      <c r="L704" s="40">
        <f t="shared" si="331"/>
        <v>0</v>
      </c>
      <c r="M704" s="10">
        <f t="shared" si="348"/>
        <v>7.0859959403918404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15.426163644805968</v>
      </c>
      <c r="Q704" s="42">
        <f t="shared" si="350"/>
        <v>0.83504374820139593</v>
      </c>
      <c r="R704" s="4">
        <f t="shared" si="351"/>
        <v>124155.89918726117</v>
      </c>
      <c r="S704">
        <f t="shared" si="332"/>
        <v>1.2415589918726117E-4</v>
      </c>
      <c r="T704" s="41">
        <f t="shared" si="333"/>
        <v>7.0069463608138003E-4</v>
      </c>
      <c r="U704" s="42">
        <f t="shared" si="352"/>
        <v>0.22045866395085217</v>
      </c>
      <c r="V704" s="42">
        <f t="shared" si="353"/>
        <v>1.1815943955680359</v>
      </c>
      <c r="W704" s="42">
        <f t="shared" si="354"/>
        <v>1.1721770107911305</v>
      </c>
      <c r="X704" s="42">
        <f t="shared" si="355"/>
        <v>9.4173847769054575E-3</v>
      </c>
      <c r="Y704" s="42">
        <f t="shared" si="329"/>
        <v>1.5625741168365532E-2</v>
      </c>
      <c r="Z704" s="10">
        <f t="shared" si="356"/>
        <v>22.300357907336295</v>
      </c>
      <c r="AA704">
        <f t="shared" si="334"/>
        <v>7083035.9337281846</v>
      </c>
      <c r="AB704" s="10">
        <f t="shared" si="335"/>
        <v>7.0830359337281843</v>
      </c>
      <c r="AC704" s="10">
        <f t="shared" si="336"/>
        <v>6.9820359337281843</v>
      </c>
      <c r="AD704" s="3">
        <f t="shared" si="337"/>
        <v>1012.6230505769665</v>
      </c>
      <c r="AI704" s="94">
        <f t="shared" si="338"/>
        <v>1.1721770107911305</v>
      </c>
    </row>
    <row r="705" spans="2:35">
      <c r="B705" s="39">
        <f t="shared" si="339"/>
        <v>677</v>
      </c>
      <c r="C705" s="42">
        <f t="shared" si="340"/>
        <v>12.74448441246876</v>
      </c>
      <c r="D705" s="10">
        <f t="shared" si="341"/>
        <v>2.9555155875311705</v>
      </c>
      <c r="E705" s="40">
        <f t="shared" si="342"/>
        <v>41.68896882493766</v>
      </c>
      <c r="F705" s="40">
        <f t="shared" si="343"/>
        <v>47.6</v>
      </c>
      <c r="G705" s="3">
        <f t="shared" si="344"/>
        <v>297.55515587530687</v>
      </c>
      <c r="H705" s="3">
        <f t="shared" si="345"/>
        <v>147.82900988183601</v>
      </c>
      <c r="I705">
        <f t="shared" si="330"/>
        <v>1.4782900988183603E-4</v>
      </c>
      <c r="J705" s="4">
        <f t="shared" si="346"/>
        <v>1395.0321673806325</v>
      </c>
      <c r="K705" s="40">
        <f t="shared" si="347"/>
        <v>9.4367957175369153</v>
      </c>
      <c r="L705" s="40">
        <f t="shared" si="331"/>
        <v>0</v>
      </c>
      <c r="M705" s="10">
        <f t="shared" si="348"/>
        <v>7.0830359337281843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15.424107743847168</v>
      </c>
      <c r="Q705" s="42">
        <f t="shared" si="350"/>
        <v>0.83626423630745628</v>
      </c>
      <c r="R705" s="4">
        <f t="shared" si="351"/>
        <v>123344.11082371147</v>
      </c>
      <c r="S705">
        <f t="shared" si="332"/>
        <v>1.2334411082371146E-4</v>
      </c>
      <c r="T705" s="41">
        <f t="shared" si="333"/>
        <v>7.0150642444492969E-4</v>
      </c>
      <c r="U705" s="42">
        <f t="shared" si="352"/>
        <v>0.21901720382523149</v>
      </c>
      <c r="V705" s="42">
        <f t="shared" si="353"/>
        <v>1.1810521695894458</v>
      </c>
      <c r="W705" s="42">
        <f t="shared" si="354"/>
        <v>1.1716802815456826</v>
      </c>
      <c r="X705" s="42">
        <f t="shared" si="355"/>
        <v>9.3718880437632102E-3</v>
      </c>
      <c r="Y705" s="42">
        <f t="shared" si="329"/>
        <v>1.5637179446254274E-2</v>
      </c>
      <c r="Z705" s="10">
        <f t="shared" si="356"/>
        <v>22.290857077506121</v>
      </c>
      <c r="AA705">
        <f t="shared" si="334"/>
        <v>7080061.3117265934</v>
      </c>
      <c r="AB705" s="10">
        <f t="shared" si="335"/>
        <v>7.0800613117265936</v>
      </c>
      <c r="AC705" s="10">
        <f t="shared" si="336"/>
        <v>6.9790613117265936</v>
      </c>
      <c r="AD705" s="3">
        <f t="shared" si="337"/>
        <v>1012.1916333178525</v>
      </c>
      <c r="AI705" s="94">
        <f t="shared" si="338"/>
        <v>1.1716802815456826</v>
      </c>
    </row>
    <row r="706" spans="2:35">
      <c r="B706" s="39">
        <f t="shared" si="339"/>
        <v>678</v>
      </c>
      <c r="C706" s="42">
        <f t="shared" si="340"/>
        <v>12.763309352516719</v>
      </c>
      <c r="D706" s="10">
        <f t="shared" si="341"/>
        <v>2.9366906474832106</v>
      </c>
      <c r="E706" s="40">
        <f t="shared" si="342"/>
        <v>41.72661870503358</v>
      </c>
      <c r="F706" s="40">
        <f t="shared" si="343"/>
        <v>47.6</v>
      </c>
      <c r="G706" s="3">
        <f t="shared" si="344"/>
        <v>297.36690647482726</v>
      </c>
      <c r="H706" s="3">
        <f t="shared" si="345"/>
        <v>147.82900988183601</v>
      </c>
      <c r="I706">
        <f t="shared" si="330"/>
        <v>1.4782900988183603E-4</v>
      </c>
      <c r="J706" s="4">
        <f t="shared" si="346"/>
        <v>1397.498778539248</v>
      </c>
      <c r="K706" s="40">
        <f t="shared" si="347"/>
        <v>9.4534812866318259</v>
      </c>
      <c r="L706" s="40">
        <f t="shared" si="331"/>
        <v>0</v>
      </c>
      <c r="M706" s="10">
        <f t="shared" si="348"/>
        <v>7.0800613117265936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15.422041102150565</v>
      </c>
      <c r="Q706" s="42">
        <f t="shared" si="350"/>
        <v>0.83748488796590204</v>
      </c>
      <c r="R706" s="4">
        <f t="shared" si="351"/>
        <v>122532.5881734094</v>
      </c>
      <c r="S706">
        <f t="shared" si="332"/>
        <v>1.225325881734094E-4</v>
      </c>
      <c r="T706" s="41">
        <f t="shared" si="333"/>
        <v>7.0231794709523171E-4</v>
      </c>
      <c r="U706" s="42">
        <f t="shared" si="352"/>
        <v>0.21757621551599612</v>
      </c>
      <c r="V706" s="42">
        <f t="shared" si="353"/>
        <v>1.1805073947715405</v>
      </c>
      <c r="W706" s="42">
        <f t="shared" si="354"/>
        <v>1.1711810996483969</v>
      </c>
      <c r="X706" s="42">
        <f t="shared" si="355"/>
        <v>9.3262951231436464E-3</v>
      </c>
      <c r="Y706" s="42">
        <f t="shared" si="329"/>
        <v>1.5648563603863495E-2</v>
      </c>
      <c r="Z706" s="10">
        <f t="shared" si="356"/>
        <v>22.281309581487324</v>
      </c>
      <c r="AA706">
        <f t="shared" si="334"/>
        <v>7077072.0789726907</v>
      </c>
      <c r="AB706" s="10">
        <f t="shared" si="335"/>
        <v>7.0770720789726909</v>
      </c>
      <c r="AC706" s="10">
        <f t="shared" si="336"/>
        <v>6.9760720789726909</v>
      </c>
      <c r="AD706" s="3">
        <f t="shared" si="337"/>
        <v>1011.7580970228703</v>
      </c>
      <c r="AI706" s="94">
        <f t="shared" si="338"/>
        <v>1.1711810996483969</v>
      </c>
    </row>
    <row r="707" spans="2:35">
      <c r="B707" s="39">
        <f t="shared" si="339"/>
        <v>679</v>
      </c>
      <c r="C707" s="42">
        <f t="shared" si="340"/>
        <v>12.782134292564679</v>
      </c>
      <c r="D707" s="10">
        <f t="shared" si="341"/>
        <v>2.9178657074352508</v>
      </c>
      <c r="E707" s="40">
        <f t="shared" si="342"/>
        <v>41.7642685851295</v>
      </c>
      <c r="F707" s="40">
        <f t="shared" si="343"/>
        <v>47.6</v>
      </c>
      <c r="G707" s="3">
        <f t="shared" si="344"/>
        <v>297.17865707434765</v>
      </c>
      <c r="H707" s="3">
        <f t="shared" si="345"/>
        <v>147.82900988183601</v>
      </c>
      <c r="I707">
        <f t="shared" si="330"/>
        <v>1.4782900988183603E-4</v>
      </c>
      <c r="J707" s="4">
        <f t="shared" si="346"/>
        <v>1399.9676163228171</v>
      </c>
      <c r="K707" s="40">
        <f t="shared" si="347"/>
        <v>9.4701819178918374</v>
      </c>
      <c r="L707" s="40">
        <f t="shared" si="331"/>
        <v>0</v>
      </c>
      <c r="M707" s="10">
        <f t="shared" si="348"/>
        <v>7.0770720789726909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15.419963713772047</v>
      </c>
      <c r="Q707" s="42">
        <f t="shared" si="350"/>
        <v>0.83870570407139955</v>
      </c>
      <c r="R707" s="4">
        <f t="shared" si="351"/>
        <v>121721.33249383741</v>
      </c>
      <c r="S707">
        <f t="shared" si="332"/>
        <v>1.2172133249383742E-4</v>
      </c>
      <c r="T707" s="41">
        <f t="shared" si="333"/>
        <v>7.0312920277480371E-4</v>
      </c>
      <c r="U707" s="42">
        <f t="shared" si="352"/>
        <v>0.21613570125600734</v>
      </c>
      <c r="V707" s="42">
        <f t="shared" si="353"/>
        <v>1.1799600722024706</v>
      </c>
      <c r="W707" s="42">
        <f t="shared" si="354"/>
        <v>1.1706794658688029</v>
      </c>
      <c r="X707" s="42">
        <f t="shared" si="355"/>
        <v>9.2806063336676736E-3</v>
      </c>
      <c r="Y707" s="42">
        <f t="shared" si="329"/>
        <v>1.5659893517544418E-2</v>
      </c>
      <c r="Z707" s="10">
        <f t="shared" si="356"/>
        <v>22.271715434012382</v>
      </c>
      <c r="AA707">
        <f t="shared" si="334"/>
        <v>7074068.240079077</v>
      </c>
      <c r="AB707" s="10">
        <f t="shared" si="335"/>
        <v>7.0740682400790771</v>
      </c>
      <c r="AC707" s="10">
        <f t="shared" si="336"/>
        <v>6.9730682400790771</v>
      </c>
      <c r="AD707" s="3">
        <f t="shared" si="337"/>
        <v>1011.3224423609973</v>
      </c>
      <c r="AI707" s="94">
        <f t="shared" si="338"/>
        <v>1.1706794658688029</v>
      </c>
    </row>
    <row r="708" spans="2:35">
      <c r="B708" s="39">
        <f t="shared" si="339"/>
        <v>680</v>
      </c>
      <c r="C708" s="42">
        <f t="shared" si="340"/>
        <v>12.800959232612639</v>
      </c>
      <c r="D708" s="10">
        <f t="shared" si="341"/>
        <v>2.8990407673872909</v>
      </c>
      <c r="E708" s="40">
        <f t="shared" si="342"/>
        <v>41.80191846522542</v>
      </c>
      <c r="F708" s="40">
        <f t="shared" si="343"/>
        <v>47.6</v>
      </c>
      <c r="G708" s="3">
        <f t="shared" si="344"/>
        <v>296.99040767386805</v>
      </c>
      <c r="H708" s="3">
        <f t="shared" si="345"/>
        <v>147.82900988183601</v>
      </c>
      <c r="I708">
        <f t="shared" si="330"/>
        <v>1.4782900988183603E-4</v>
      </c>
      <c r="J708" s="4">
        <f t="shared" si="346"/>
        <v>1402.4386807313399</v>
      </c>
      <c r="K708" s="40">
        <f t="shared" si="347"/>
        <v>9.4868976113169499</v>
      </c>
      <c r="L708" s="40">
        <f t="shared" si="331"/>
        <v>0</v>
      </c>
      <c r="M708" s="10">
        <f t="shared" si="348"/>
        <v>7.0740682400790771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15.417875572734262</v>
      </c>
      <c r="Q708" s="42">
        <f t="shared" si="350"/>
        <v>0.83992668551979377</v>
      </c>
      <c r="R708" s="4">
        <f t="shared" si="351"/>
        <v>120910.34504247793</v>
      </c>
      <c r="S708">
        <f t="shared" si="332"/>
        <v>1.2091034504247793E-4</v>
      </c>
      <c r="T708" s="41">
        <f t="shared" si="333"/>
        <v>7.0394019022616328E-4</v>
      </c>
      <c r="U708" s="42">
        <f t="shared" si="352"/>
        <v>0.21469566327812636</v>
      </c>
      <c r="V708" s="42">
        <f t="shared" si="353"/>
        <v>1.179410202976342</v>
      </c>
      <c r="W708" s="42">
        <f t="shared" si="354"/>
        <v>1.1701753809809572</v>
      </c>
      <c r="X708" s="42">
        <f t="shared" si="355"/>
        <v>9.2348219953848343E-3</v>
      </c>
      <c r="Y708" s="42">
        <f t="shared" si="329"/>
        <v>1.5671169063880008E-2</v>
      </c>
      <c r="Z708" s="10">
        <f t="shared" si="356"/>
        <v>22.262074649900502</v>
      </c>
      <c r="AA708">
        <f t="shared" si="334"/>
        <v>7071049.7996855127</v>
      </c>
      <c r="AB708" s="10">
        <f t="shared" si="335"/>
        <v>7.0710497996855128</v>
      </c>
      <c r="AC708" s="10">
        <f t="shared" si="336"/>
        <v>6.9700497996855129</v>
      </c>
      <c r="AD708" s="3">
        <f t="shared" si="337"/>
        <v>1010.8846700051505</v>
      </c>
      <c r="AI708" s="94">
        <f t="shared" si="338"/>
        <v>1.1701753809809572</v>
      </c>
    </row>
    <row r="709" spans="2:35">
      <c r="B709" s="39">
        <f t="shared" si="339"/>
        <v>681</v>
      </c>
      <c r="C709" s="42">
        <f t="shared" si="340"/>
        <v>12.819784172660599</v>
      </c>
      <c r="D709" s="10">
        <f t="shared" si="341"/>
        <v>2.880215827339331</v>
      </c>
      <c r="E709" s="40">
        <f t="shared" si="342"/>
        <v>41.839568345321339</v>
      </c>
      <c r="F709" s="40">
        <f t="shared" si="343"/>
        <v>47.6</v>
      </c>
      <c r="G709" s="3">
        <f t="shared" si="344"/>
        <v>296.80215827338844</v>
      </c>
      <c r="H709" s="3">
        <f t="shared" si="345"/>
        <v>147.82900988183601</v>
      </c>
      <c r="I709">
        <f t="shared" si="330"/>
        <v>1.4782900988183603E-4</v>
      </c>
      <c r="J709" s="4">
        <f t="shared" si="346"/>
        <v>1404.9119717648168</v>
      </c>
      <c r="K709" s="40">
        <f t="shared" si="347"/>
        <v>9.5036283669071686</v>
      </c>
      <c r="L709" s="40">
        <f t="shared" si="331"/>
        <v>0</v>
      </c>
      <c r="M709" s="10">
        <f t="shared" si="348"/>
        <v>7.0710497996855128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15.415776673026661</v>
      </c>
      <c r="Q709" s="42">
        <f t="shared" si="350"/>
        <v>0.84114783320811604</v>
      </c>
      <c r="R709" s="4">
        <f t="shared" si="351"/>
        <v>120099.62707681337</v>
      </c>
      <c r="S709">
        <f t="shared" si="332"/>
        <v>1.2009962707681337E-4</v>
      </c>
      <c r="T709" s="41">
        <f t="shared" si="333"/>
        <v>7.0475090819182781E-4</v>
      </c>
      <c r="U709" s="42">
        <f t="shared" si="352"/>
        <v>0.21325610381521443</v>
      </c>
      <c r="V709" s="42">
        <f t="shared" si="353"/>
        <v>1.1788577881924729</v>
      </c>
      <c r="W709" s="42">
        <f t="shared" si="354"/>
        <v>1.169668845763475</v>
      </c>
      <c r="X709" s="42">
        <f t="shared" si="355"/>
        <v>9.188942428997926E-3</v>
      </c>
      <c r="Y709" s="42">
        <f t="shared" si="329"/>
        <v>1.5682390119685304E-2</v>
      </c>
      <c r="Z709" s="10">
        <f t="shared" si="356"/>
        <v>22.252387244056841</v>
      </c>
      <c r="AA709">
        <f t="shared" si="334"/>
        <v>7068016.7624586625</v>
      </c>
      <c r="AB709" s="10">
        <f t="shared" si="335"/>
        <v>7.0680167624586625</v>
      </c>
      <c r="AC709" s="10">
        <f t="shared" si="336"/>
        <v>6.9670167624586625</v>
      </c>
      <c r="AD709" s="3">
        <f t="shared" si="337"/>
        <v>1010.4447806321483</v>
      </c>
      <c r="AI709" s="94">
        <f t="shared" si="338"/>
        <v>1.169668845763475</v>
      </c>
    </row>
    <row r="710" spans="2:35">
      <c r="B710" s="39">
        <f t="shared" si="339"/>
        <v>682</v>
      </c>
      <c r="C710" s="42">
        <f t="shared" si="340"/>
        <v>12.838609112708559</v>
      </c>
      <c r="D710" s="10">
        <f t="shared" si="341"/>
        <v>2.8613908872913711</v>
      </c>
      <c r="E710" s="40">
        <f t="shared" si="342"/>
        <v>41.877218225417259</v>
      </c>
      <c r="F710" s="40">
        <f t="shared" si="343"/>
        <v>47.6</v>
      </c>
      <c r="G710" s="3">
        <f t="shared" si="344"/>
        <v>296.61390887290884</v>
      </c>
      <c r="H710" s="3">
        <f t="shared" si="345"/>
        <v>147.82900988183601</v>
      </c>
      <c r="I710">
        <f t="shared" si="330"/>
        <v>1.4782900988183603E-4</v>
      </c>
      <c r="J710" s="4">
        <f t="shared" si="346"/>
        <v>1407.3874894232474</v>
      </c>
      <c r="K710" s="40">
        <f t="shared" si="347"/>
        <v>9.5203741846624883</v>
      </c>
      <c r="L710" s="40">
        <f t="shared" si="331"/>
        <v>0</v>
      </c>
      <c r="M710" s="10">
        <f t="shared" si="348"/>
        <v>7.0680167624586625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15.4136670086052</v>
      </c>
      <c r="Q710" s="42">
        <f t="shared" si="350"/>
        <v>0.84236914803459118</v>
      </c>
      <c r="R710" s="4">
        <f t="shared" si="351"/>
        <v>119289.17985432623</v>
      </c>
      <c r="S710">
        <f t="shared" si="332"/>
        <v>1.1928917985432623E-4</v>
      </c>
      <c r="T710" s="41">
        <f t="shared" si="333"/>
        <v>7.055613554143149E-4</v>
      </c>
      <c r="U710" s="42">
        <f t="shared" si="352"/>
        <v>0.21181702510013292</v>
      </c>
      <c r="V710" s="42">
        <f t="shared" si="353"/>
        <v>1.1783028289559518</v>
      </c>
      <c r="W710" s="42">
        <f t="shared" si="354"/>
        <v>1.1691598609994855</v>
      </c>
      <c r="X710" s="42">
        <f t="shared" si="355"/>
        <v>9.1429679564662969E-3</v>
      </c>
      <c r="Y710" s="42">
        <f t="shared" si="329"/>
        <v>1.5693556562008524E-2</v>
      </c>
      <c r="Z710" s="10">
        <f t="shared" si="356"/>
        <v>22.242653231472776</v>
      </c>
      <c r="AA710">
        <f t="shared" si="334"/>
        <v>7064969.1330921864</v>
      </c>
      <c r="AB710" s="10">
        <f t="shared" si="335"/>
        <v>7.0649691330921867</v>
      </c>
      <c r="AC710" s="10">
        <f t="shared" si="336"/>
        <v>6.9639691330921867</v>
      </c>
      <c r="AD710" s="3">
        <f t="shared" si="337"/>
        <v>1010.0027749227246</v>
      </c>
      <c r="AI710" s="94">
        <f t="shared" si="338"/>
        <v>1.1691598609994855</v>
      </c>
    </row>
    <row r="711" spans="2:35">
      <c r="B711" s="39">
        <f t="shared" si="339"/>
        <v>683</v>
      </c>
      <c r="C711" s="42">
        <f t="shared" si="340"/>
        <v>12.857434052756519</v>
      </c>
      <c r="D711" s="10">
        <f t="shared" si="341"/>
        <v>2.8425659472434113</v>
      </c>
      <c r="E711" s="40">
        <f t="shared" si="342"/>
        <v>41.914868105513179</v>
      </c>
      <c r="F711" s="40">
        <f t="shared" si="343"/>
        <v>47.6</v>
      </c>
      <c r="G711" s="3">
        <f t="shared" si="344"/>
        <v>296.42565947242923</v>
      </c>
      <c r="H711" s="3">
        <f t="shared" si="345"/>
        <v>147.82900988183601</v>
      </c>
      <c r="I711">
        <f t="shared" si="330"/>
        <v>1.4782900988183603E-4</v>
      </c>
      <c r="J711" s="4">
        <f t="shared" si="346"/>
        <v>1409.8652337066319</v>
      </c>
      <c r="K711" s="40">
        <f t="shared" si="347"/>
        <v>9.5371350645829107</v>
      </c>
      <c r="L711" s="40">
        <f t="shared" si="331"/>
        <v>0</v>
      </c>
      <c r="M711" s="10">
        <f t="shared" si="348"/>
        <v>7.0649691330921867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15.411546573392322</v>
      </c>
      <c r="Q711" s="42">
        <f t="shared" si="350"/>
        <v>0.84359063089864461</v>
      </c>
      <c r="R711" s="4">
        <f t="shared" si="351"/>
        <v>118479.00463249887</v>
      </c>
      <c r="S711">
        <f t="shared" si="332"/>
        <v>1.1847900463249887E-4</v>
      </c>
      <c r="T711" s="41">
        <f t="shared" si="333"/>
        <v>7.0637153063614236E-4</v>
      </c>
      <c r="U711" s="42">
        <f t="shared" si="352"/>
        <v>0.21037842936574291</v>
      </c>
      <c r="V711" s="42">
        <f t="shared" si="353"/>
        <v>1.1777453263782127</v>
      </c>
      <c r="W711" s="42">
        <f t="shared" si="354"/>
        <v>1.1686484274766487</v>
      </c>
      <c r="X711" s="42">
        <f t="shared" si="355"/>
        <v>9.0968989015640656E-3</v>
      </c>
      <c r="Y711" s="42">
        <f t="shared" si="329"/>
        <v>1.5704668268132813E-2</v>
      </c>
      <c r="Z711" s="10">
        <f t="shared" si="356"/>
        <v>22.23287262722712</v>
      </c>
      <c r="AA711">
        <f t="shared" si="334"/>
        <v>7061906.9163071243</v>
      </c>
      <c r="AB711" s="10">
        <f t="shared" si="335"/>
        <v>7.061906916307124</v>
      </c>
      <c r="AC711" s="10">
        <f t="shared" si="336"/>
        <v>6.960906916307124</v>
      </c>
      <c r="AD711" s="3">
        <f t="shared" si="337"/>
        <v>1009.5586535615844</v>
      </c>
      <c r="AI711" s="94">
        <f t="shared" si="338"/>
        <v>1.1686484274766487</v>
      </c>
    </row>
    <row r="712" spans="2:35">
      <c r="B712" s="39">
        <f t="shared" si="339"/>
        <v>684</v>
      </c>
      <c r="C712" s="42">
        <f t="shared" si="340"/>
        <v>12.876258992804479</v>
      </c>
      <c r="D712" s="10">
        <f t="shared" si="341"/>
        <v>2.8237410071954514</v>
      </c>
      <c r="E712" s="40">
        <f t="shared" si="342"/>
        <v>41.952517985609099</v>
      </c>
      <c r="F712" s="40">
        <f t="shared" si="343"/>
        <v>47.6</v>
      </c>
      <c r="G712" s="3">
        <f t="shared" si="344"/>
        <v>296.23741007194963</v>
      </c>
      <c r="H712" s="3">
        <f t="shared" si="345"/>
        <v>147.82900988183601</v>
      </c>
      <c r="I712">
        <f t="shared" si="330"/>
        <v>1.4782900988183603E-4</v>
      </c>
      <c r="J712" s="4">
        <f t="shared" si="346"/>
        <v>1412.34520461497</v>
      </c>
      <c r="K712" s="40">
        <f t="shared" si="347"/>
        <v>9.5539110066684358</v>
      </c>
      <c r="L712" s="40">
        <f t="shared" si="331"/>
        <v>0</v>
      </c>
      <c r="M712" s="10">
        <f t="shared" si="348"/>
        <v>7.061906916307124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15.409415361277125</v>
      </c>
      <c r="Q712" s="42">
        <f t="shared" si="350"/>
        <v>0.84481228270090991</v>
      </c>
      <c r="R712" s="4">
        <f t="shared" si="351"/>
        <v>117669.10266881376</v>
      </c>
      <c r="S712">
        <f t="shared" si="332"/>
        <v>1.1766910266881376E-4</v>
      </c>
      <c r="T712" s="41">
        <f t="shared" si="333"/>
        <v>7.0718143259982736E-4</v>
      </c>
      <c r="U712" s="42">
        <f t="shared" si="352"/>
        <v>0.20894031884490585</v>
      </c>
      <c r="V712" s="42">
        <f t="shared" si="353"/>
        <v>1.1771852815756361</v>
      </c>
      <c r="W712" s="42">
        <f t="shared" si="354"/>
        <v>1.168134545987219</v>
      </c>
      <c r="X712" s="42">
        <f t="shared" si="355"/>
        <v>9.0507355884170693E-3</v>
      </c>
      <c r="Y712" s="42">
        <f t="shared" si="329"/>
        <v>1.5715725115576229E-2</v>
      </c>
      <c r="Z712" s="10">
        <f t="shared" si="356"/>
        <v>22.223045446484853</v>
      </c>
      <c r="AA712">
        <f t="shared" si="334"/>
        <v>7058830.11685149</v>
      </c>
      <c r="AB712" s="10">
        <f t="shared" si="335"/>
        <v>7.0588301168514898</v>
      </c>
      <c r="AC712" s="10">
        <f t="shared" si="336"/>
        <v>6.9578301168514898</v>
      </c>
      <c r="AD712" s="3">
        <f t="shared" si="337"/>
        <v>1009.1124172373444</v>
      </c>
      <c r="AI712" s="94">
        <f t="shared" si="338"/>
        <v>1.168134545987219</v>
      </c>
    </row>
    <row r="713" spans="2:35">
      <c r="B713" s="39">
        <f t="shared" si="339"/>
        <v>685</v>
      </c>
      <c r="C713" s="42">
        <f t="shared" si="340"/>
        <v>12.895083932852438</v>
      </c>
      <c r="D713" s="10">
        <f t="shared" si="341"/>
        <v>2.8049160671474915</v>
      </c>
      <c r="E713" s="40">
        <f t="shared" si="342"/>
        <v>41.990167865705018</v>
      </c>
      <c r="F713" s="40">
        <f t="shared" si="343"/>
        <v>47.6</v>
      </c>
      <c r="G713" s="3">
        <f t="shared" si="344"/>
        <v>296.04916067147002</v>
      </c>
      <c r="H713" s="3">
        <f t="shared" si="345"/>
        <v>147.82900988183601</v>
      </c>
      <c r="I713">
        <f t="shared" si="330"/>
        <v>1.4782900988183603E-4</v>
      </c>
      <c r="J713" s="4">
        <f t="shared" si="346"/>
        <v>1414.8274021482621</v>
      </c>
      <c r="K713" s="40">
        <f t="shared" si="347"/>
        <v>9.5707020109190637</v>
      </c>
      <c r="L713" s="40">
        <f t="shared" si="331"/>
        <v>0</v>
      </c>
      <c r="M713" s="10">
        <f t="shared" si="348"/>
        <v>7.0588301168514898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15.407273366114964</v>
      </c>
      <c r="Q713" s="42">
        <f t="shared" si="350"/>
        <v>0.84603410434323634</v>
      </c>
      <c r="R713" s="4">
        <f t="shared" si="351"/>
        <v>116859.47522075339</v>
      </c>
      <c r="S713">
        <f t="shared" si="332"/>
        <v>1.1685947522075339E-4</v>
      </c>
      <c r="T713" s="41">
        <f t="shared" si="333"/>
        <v>7.0799106004788782E-4</v>
      </c>
      <c r="U713" s="42">
        <f t="shared" si="352"/>
        <v>0.20750269577048297</v>
      </c>
      <c r="V713" s="42">
        <f t="shared" si="353"/>
        <v>1.1766226956706691</v>
      </c>
      <c r="W713" s="42">
        <f t="shared" si="354"/>
        <v>1.1676182173279777</v>
      </c>
      <c r="X713" s="42">
        <f t="shared" si="355"/>
        <v>9.0044783426914687E-3</v>
      </c>
      <c r="Y713" s="42">
        <f t="shared" si="329"/>
        <v>1.5726726982093188E-2</v>
      </c>
      <c r="Z713" s="10">
        <f t="shared" si="356"/>
        <v>22.21317170449786</v>
      </c>
      <c r="AA713">
        <f t="shared" si="334"/>
        <v>7055738.7395005077</v>
      </c>
      <c r="AB713" s="10">
        <f t="shared" si="335"/>
        <v>7.0557387395005078</v>
      </c>
      <c r="AC713" s="10">
        <f t="shared" si="336"/>
        <v>6.9547387395005078</v>
      </c>
      <c r="AD713" s="3">
        <f t="shared" si="337"/>
        <v>1008.6640666425682</v>
      </c>
      <c r="AI713" s="94">
        <f t="shared" si="338"/>
        <v>1.1676182173279777</v>
      </c>
    </row>
    <row r="714" spans="2:35">
      <c r="B714" s="39">
        <f t="shared" si="339"/>
        <v>686</v>
      </c>
      <c r="C714" s="42">
        <f t="shared" si="340"/>
        <v>12.913908872900398</v>
      </c>
      <c r="D714" s="10">
        <f t="shared" si="341"/>
        <v>2.7860911270995317</v>
      </c>
      <c r="E714" s="40">
        <f t="shared" si="342"/>
        <v>42.027817745800938</v>
      </c>
      <c r="F714" s="40">
        <f t="shared" si="343"/>
        <v>47.6</v>
      </c>
      <c r="G714" s="3">
        <f t="shared" si="344"/>
        <v>295.86091127099041</v>
      </c>
      <c r="H714" s="3">
        <f t="shared" si="345"/>
        <v>147.82900988183601</v>
      </c>
      <c r="I714">
        <f t="shared" si="330"/>
        <v>1.4782900988183603E-4</v>
      </c>
      <c r="J714" s="4">
        <f t="shared" si="346"/>
        <v>1417.3118263065078</v>
      </c>
      <c r="K714" s="40">
        <f t="shared" si="347"/>
        <v>9.5875080773347925</v>
      </c>
      <c r="L714" s="40">
        <f t="shared" si="331"/>
        <v>0</v>
      </c>
      <c r="M714" s="10">
        <f t="shared" si="348"/>
        <v>7.0557387395005078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15.405120581727537</v>
      </c>
      <c r="Q714" s="42">
        <f t="shared" si="350"/>
        <v>0.84725609672869606</v>
      </c>
      <c r="R714" s="4">
        <f t="shared" si="351"/>
        <v>116050.12354580016</v>
      </c>
      <c r="S714">
        <f t="shared" si="332"/>
        <v>1.1605012354580017E-4</v>
      </c>
      <c r="T714" s="41">
        <f t="shared" si="333"/>
        <v>7.0880041172284103E-4</v>
      </c>
      <c r="U714" s="42">
        <f t="shared" si="352"/>
        <v>0.20606556237533552</v>
      </c>
      <c r="V714" s="42">
        <f t="shared" si="353"/>
        <v>1.1760575697914737</v>
      </c>
      <c r="W714" s="42">
        <f t="shared" si="354"/>
        <v>1.1670994423002718</v>
      </c>
      <c r="X714" s="42">
        <f t="shared" si="355"/>
        <v>8.9581274912018394E-3</v>
      </c>
      <c r="Y714" s="42">
        <f t="shared" si="329"/>
        <v>1.5737673745675414E-2</v>
      </c>
      <c r="Z714" s="10">
        <f t="shared" si="356"/>
        <v>22.203251416605053</v>
      </c>
      <c r="AA714">
        <f t="shared" si="334"/>
        <v>7052632.7890566476</v>
      </c>
      <c r="AB714" s="10">
        <f t="shared" si="335"/>
        <v>7.0526327890566476</v>
      </c>
      <c r="AC714" s="10">
        <f t="shared" si="336"/>
        <v>6.9516327890566476</v>
      </c>
      <c r="AD714" s="3">
        <f t="shared" si="337"/>
        <v>1008.2136024737705</v>
      </c>
      <c r="AI714" s="94">
        <f t="shared" si="338"/>
        <v>1.1670994423002718</v>
      </c>
    </row>
    <row r="715" spans="2:35">
      <c r="B715" s="39">
        <f t="shared" si="339"/>
        <v>687</v>
      </c>
      <c r="C715" s="42">
        <f t="shared" si="340"/>
        <v>12.932733812948358</v>
      </c>
      <c r="D715" s="10">
        <f t="shared" si="341"/>
        <v>2.7672661870515718</v>
      </c>
      <c r="E715" s="40">
        <f t="shared" si="342"/>
        <v>42.065467625896858</v>
      </c>
      <c r="F715" s="40">
        <f t="shared" si="343"/>
        <v>47.6</v>
      </c>
      <c r="G715" s="3">
        <f t="shared" si="344"/>
        <v>295.67266187051081</v>
      </c>
      <c r="H715" s="3">
        <f t="shared" si="345"/>
        <v>147.82900988183601</v>
      </c>
      <c r="I715">
        <f t="shared" si="330"/>
        <v>1.4782900988183603E-4</v>
      </c>
      <c r="J715" s="4">
        <f t="shared" si="346"/>
        <v>1419.7984770897074</v>
      </c>
      <c r="K715" s="40">
        <f t="shared" si="347"/>
        <v>9.6043292059156258</v>
      </c>
      <c r="L715" s="40">
        <f t="shared" si="331"/>
        <v>0</v>
      </c>
      <c r="M715" s="10">
        <f t="shared" si="348"/>
        <v>7.0526327890566476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15.402957001902791</v>
      </c>
      <c r="Q715" s="42">
        <f t="shared" si="350"/>
        <v>0.84847826076159139</v>
      </c>
      <c r="R715" s="4">
        <f t="shared" si="351"/>
        <v>115241.04890143654</v>
      </c>
      <c r="S715">
        <f t="shared" si="332"/>
        <v>1.1524104890143655E-4</v>
      </c>
      <c r="T715" s="41">
        <f t="shared" si="333"/>
        <v>7.0960948636720458E-4</v>
      </c>
      <c r="U715" s="42">
        <f t="shared" si="352"/>
        <v>0.20462892089232482</v>
      </c>
      <c r="V715" s="42">
        <f t="shared" si="353"/>
        <v>1.1754899050721368</v>
      </c>
      <c r="W715" s="42">
        <f t="shared" si="354"/>
        <v>1.1665782217100211</v>
      </c>
      <c r="X715" s="42">
        <f t="shared" si="355"/>
        <v>8.9116833621156744E-3</v>
      </c>
      <c r="Y715" s="42">
        <f t="shared" si="329"/>
        <v>1.5748565284553144E-2</v>
      </c>
      <c r="Z715" s="10">
        <f t="shared" si="356"/>
        <v>22.193284598232765</v>
      </c>
      <c r="AA715">
        <f t="shared" si="334"/>
        <v>7049512.270349755</v>
      </c>
      <c r="AB715" s="10">
        <f t="shared" si="335"/>
        <v>7.049512270349755</v>
      </c>
      <c r="AC715" s="10">
        <f t="shared" si="336"/>
        <v>6.948512270349755</v>
      </c>
      <c r="AD715" s="3">
        <f t="shared" si="337"/>
        <v>1007.7610254314366</v>
      </c>
      <c r="AI715" s="94">
        <f t="shared" si="338"/>
        <v>1.1665782217100211</v>
      </c>
    </row>
    <row r="716" spans="2:35">
      <c r="B716" s="39">
        <f t="shared" si="339"/>
        <v>688</v>
      </c>
      <c r="C716" s="42">
        <f t="shared" si="340"/>
        <v>12.951558752996318</v>
      </c>
      <c r="D716" s="10">
        <f t="shared" si="341"/>
        <v>2.7484412470036119</v>
      </c>
      <c r="E716" s="40">
        <f t="shared" si="342"/>
        <v>42.103117505992778</v>
      </c>
      <c r="F716" s="40">
        <f t="shared" si="343"/>
        <v>47.6</v>
      </c>
      <c r="G716" s="3">
        <f t="shared" si="344"/>
        <v>295.4844124700312</v>
      </c>
      <c r="H716" s="3">
        <f t="shared" si="345"/>
        <v>147.82900988183601</v>
      </c>
      <c r="I716">
        <f t="shared" si="330"/>
        <v>1.4782900988183603E-4</v>
      </c>
      <c r="J716" s="4">
        <f t="shared" si="346"/>
        <v>1422.2873544978609</v>
      </c>
      <c r="K716" s="40">
        <f t="shared" si="347"/>
        <v>9.6211653966615618</v>
      </c>
      <c r="L716" s="40">
        <f t="shared" si="331"/>
        <v>0</v>
      </c>
      <c r="M716" s="10">
        <f t="shared" si="348"/>
        <v>7.049512270349755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15.400782620394914</v>
      </c>
      <c r="Q716" s="42">
        <f t="shared" si="350"/>
        <v>0.84970059734746273</v>
      </c>
      <c r="R716" s="4">
        <f t="shared" si="351"/>
        <v>114432.25254514486</v>
      </c>
      <c r="S716">
        <f t="shared" si="332"/>
        <v>1.1443225254514486E-4</v>
      </c>
      <c r="T716" s="41">
        <f t="shared" si="333"/>
        <v>7.1041828272349629E-4</v>
      </c>
      <c r="U716" s="42">
        <f t="shared" si="352"/>
        <v>0.20319277355431192</v>
      </c>
      <c r="V716" s="42">
        <f t="shared" si="353"/>
        <v>1.174919702652226</v>
      </c>
      <c r="W716" s="42">
        <f t="shared" si="354"/>
        <v>1.1660545563677394</v>
      </c>
      <c r="X716" s="42">
        <f t="shared" si="355"/>
        <v>8.8651462844866469E-3</v>
      </c>
      <c r="Y716" s="42">
        <f t="shared" si="329"/>
        <v>1.5759401477195772E-2</v>
      </c>
      <c r="Z716" s="10">
        <f t="shared" si="356"/>
        <v>22.183271264894415</v>
      </c>
      <c r="AA716">
        <f t="shared" si="334"/>
        <v>7046377.188236936</v>
      </c>
      <c r="AB716" s="10">
        <f t="shared" si="335"/>
        <v>7.0463771882369359</v>
      </c>
      <c r="AC716" s="10">
        <f t="shared" si="336"/>
        <v>6.945377188236936</v>
      </c>
      <c r="AD716" s="3">
        <f t="shared" si="337"/>
        <v>1007.3063362200052</v>
      </c>
      <c r="AI716" s="94">
        <f t="shared" si="338"/>
        <v>1.1660545563677394</v>
      </c>
    </row>
    <row r="717" spans="2:35">
      <c r="B717" s="39">
        <f t="shared" si="339"/>
        <v>689</v>
      </c>
      <c r="C717" s="42">
        <f t="shared" si="340"/>
        <v>12.970383693044278</v>
      </c>
      <c r="D717" s="10">
        <f t="shared" si="341"/>
        <v>2.729616306955652</v>
      </c>
      <c r="E717" s="40">
        <f t="shared" si="342"/>
        <v>42.140767386088697</v>
      </c>
      <c r="F717" s="40">
        <f t="shared" si="343"/>
        <v>47.6</v>
      </c>
      <c r="G717" s="3">
        <f t="shared" si="344"/>
        <v>295.2961630695516</v>
      </c>
      <c r="H717" s="3">
        <f t="shared" si="345"/>
        <v>147.82900988183601</v>
      </c>
      <c r="I717">
        <f t="shared" si="330"/>
        <v>1.4782900988183603E-4</v>
      </c>
      <c r="J717" s="4">
        <f t="shared" si="346"/>
        <v>1424.778458530968</v>
      </c>
      <c r="K717" s="40">
        <f t="shared" si="347"/>
        <v>9.6380166495726005</v>
      </c>
      <c r="L717" s="40">
        <f t="shared" si="331"/>
        <v>0</v>
      </c>
      <c r="M717" s="10">
        <f t="shared" si="348"/>
        <v>7.0463771882369359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15.398597430924156</v>
      </c>
      <c r="Q717" s="42">
        <f t="shared" si="350"/>
        <v>0.85092310739309551</v>
      </c>
      <c r="R717" s="4">
        <f t="shared" si="351"/>
        <v>113623.73573440767</v>
      </c>
      <c r="S717">
        <f t="shared" si="332"/>
        <v>1.1362373573440768E-4</v>
      </c>
      <c r="T717" s="41">
        <f t="shared" si="333"/>
        <v>7.1122679953423344E-4</v>
      </c>
      <c r="U717" s="42">
        <f t="shared" si="352"/>
        <v>0.20175712259415834</v>
      </c>
      <c r="V717" s="42">
        <f t="shared" si="353"/>
        <v>1.1743469636770705</v>
      </c>
      <c r="W717" s="42">
        <f t="shared" si="354"/>
        <v>1.1655284470885143</v>
      </c>
      <c r="X717" s="42">
        <f t="shared" si="355"/>
        <v>8.8185165885561467E-3</v>
      </c>
      <c r="Y717" s="42">
        <f t="shared" si="329"/>
        <v>1.5770182202312862E-2</v>
      </c>
      <c r="Z717" s="10">
        <f t="shared" si="356"/>
        <v>22.173211432190691</v>
      </c>
      <c r="AA717">
        <f t="shared" si="334"/>
        <v>7043227.5476026218</v>
      </c>
      <c r="AB717" s="10">
        <f t="shared" si="335"/>
        <v>7.0432275476026218</v>
      </c>
      <c r="AC717" s="10">
        <f t="shared" si="336"/>
        <v>6.9422275476026218</v>
      </c>
      <c r="AD717" s="3">
        <f t="shared" si="337"/>
        <v>1006.8495355478784</v>
      </c>
      <c r="AI717" s="94">
        <f t="shared" si="338"/>
        <v>1.1655284470885143</v>
      </c>
    </row>
    <row r="718" spans="2:35">
      <c r="B718" s="39">
        <f t="shared" si="339"/>
        <v>690</v>
      </c>
      <c r="C718" s="42">
        <f t="shared" si="340"/>
        <v>12.989208633092238</v>
      </c>
      <c r="D718" s="10">
        <f t="shared" si="341"/>
        <v>2.7107913669076922</v>
      </c>
      <c r="E718" s="40">
        <f t="shared" si="342"/>
        <v>42.178417266184617</v>
      </c>
      <c r="F718" s="40">
        <f t="shared" si="343"/>
        <v>47.6</v>
      </c>
      <c r="G718" s="3">
        <f t="shared" si="344"/>
        <v>295.10791366907199</v>
      </c>
      <c r="H718" s="3">
        <f t="shared" si="345"/>
        <v>147.82900988183601</v>
      </c>
      <c r="I718">
        <f t="shared" si="330"/>
        <v>1.4782900988183603E-4</v>
      </c>
      <c r="J718" s="4">
        <f t="shared" si="346"/>
        <v>1427.2717891890291</v>
      </c>
      <c r="K718" s="40">
        <f t="shared" si="347"/>
        <v>9.654882964648742</v>
      </c>
      <c r="L718" s="40">
        <f t="shared" si="331"/>
        <v>0</v>
      </c>
      <c r="M718" s="10">
        <f t="shared" si="348"/>
        <v>7.0432275476026218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15.396401427176771</v>
      </c>
      <c r="Q718" s="42">
        <f t="shared" si="350"/>
        <v>0.85214579180652805</v>
      </c>
      <c r="R718" s="4">
        <f t="shared" si="351"/>
        <v>112815.49972670736</v>
      </c>
      <c r="S718">
        <f t="shared" si="332"/>
        <v>1.1281549972670736E-4</v>
      </c>
      <c r="T718" s="41">
        <f t="shared" si="333"/>
        <v>7.1203503554193384E-4</v>
      </c>
      <c r="U718" s="42">
        <f t="shared" si="352"/>
        <v>0.2003219702447252</v>
      </c>
      <c r="V718" s="42">
        <f t="shared" si="353"/>
        <v>1.1737716892980798</v>
      </c>
      <c r="W718" s="42">
        <f t="shared" si="354"/>
        <v>1.1649998946920199</v>
      </c>
      <c r="X718" s="42">
        <f t="shared" si="355"/>
        <v>8.7717946060599239E-3</v>
      </c>
      <c r="Y718" s="42">
        <f t="shared" si="329"/>
        <v>1.5780907338855524E-2</v>
      </c>
      <c r="Z718" s="10">
        <f t="shared" si="356"/>
        <v>22.16310511581019</v>
      </c>
      <c r="AA718">
        <f t="shared" si="334"/>
        <v>7040063.3533587679</v>
      </c>
      <c r="AB718" s="10">
        <f t="shared" si="335"/>
        <v>7.040063353358768</v>
      </c>
      <c r="AC718" s="10">
        <f t="shared" si="336"/>
        <v>6.939063353358768</v>
      </c>
      <c r="AD718" s="3">
        <f t="shared" si="337"/>
        <v>1006.39062412745</v>
      </c>
      <c r="AI718" s="94">
        <f t="shared" si="338"/>
        <v>1.1649998946920199</v>
      </c>
    </row>
    <row r="719" spans="2:35">
      <c r="B719" s="39">
        <f t="shared" si="339"/>
        <v>691</v>
      </c>
      <c r="C719" s="42">
        <f t="shared" si="340"/>
        <v>13.008033573140198</v>
      </c>
      <c r="D719" s="10">
        <f t="shared" si="341"/>
        <v>2.6919664268597323</v>
      </c>
      <c r="E719" s="40">
        <f t="shared" si="342"/>
        <v>42.216067146280537</v>
      </c>
      <c r="F719" s="40">
        <f t="shared" si="343"/>
        <v>47.6</v>
      </c>
      <c r="G719" s="3">
        <f t="shared" si="344"/>
        <v>294.91966426859238</v>
      </c>
      <c r="H719" s="3">
        <f t="shared" si="345"/>
        <v>147.82900988183601</v>
      </c>
      <c r="I719">
        <f t="shared" si="330"/>
        <v>1.4782900988183603E-4</v>
      </c>
      <c r="J719" s="4">
        <f t="shared" si="346"/>
        <v>1429.7673464720438</v>
      </c>
      <c r="K719" s="40">
        <f t="shared" si="347"/>
        <v>9.6717643418899844</v>
      </c>
      <c r="L719" s="40">
        <f t="shared" si="331"/>
        <v>0</v>
      </c>
      <c r="M719" s="10">
        <f t="shared" si="348"/>
        <v>7.040063353358768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15.394194602805044</v>
      </c>
      <c r="Q719" s="42">
        <f t="shared" si="350"/>
        <v>0.85336865149705898</v>
      </c>
      <c r="R719" s="4">
        <f t="shared" si="351"/>
        <v>112007.54577952642</v>
      </c>
      <c r="S719">
        <f t="shared" si="332"/>
        <v>1.1200754577952642E-4</v>
      </c>
      <c r="T719" s="41">
        <f t="shared" si="333"/>
        <v>7.1284298948911477E-4</v>
      </c>
      <c r="U719" s="42">
        <f t="shared" si="352"/>
        <v>0.19888731873887391</v>
      </c>
      <c r="V719" s="42">
        <f t="shared" si="353"/>
        <v>1.1731938806719533</v>
      </c>
      <c r="W719" s="42">
        <f t="shared" si="354"/>
        <v>1.1644689000025492</v>
      </c>
      <c r="X719" s="42">
        <f t="shared" si="355"/>
        <v>8.724980669404081E-3</v>
      </c>
      <c r="Y719" s="42">
        <f t="shared" si="329"/>
        <v>1.57915767660168E-2</v>
      </c>
      <c r="Z719" s="10">
        <f t="shared" si="356"/>
        <v>22.152952331528738</v>
      </c>
      <c r="AA719">
        <f t="shared" si="334"/>
        <v>7036884.610444637</v>
      </c>
      <c r="AB719" s="10">
        <f t="shared" si="335"/>
        <v>7.0368846104446368</v>
      </c>
      <c r="AC719" s="10">
        <f t="shared" si="336"/>
        <v>6.9358846104446368</v>
      </c>
      <c r="AD719" s="3">
        <f t="shared" si="337"/>
        <v>1005.9296026750743</v>
      </c>
      <c r="AI719" s="94">
        <f t="shared" si="338"/>
        <v>1.1644689000025492</v>
      </c>
    </row>
    <row r="720" spans="2:35">
      <c r="B720" s="39">
        <f t="shared" si="339"/>
        <v>692</v>
      </c>
      <c r="C720" s="42">
        <f t="shared" si="340"/>
        <v>13.026858513188158</v>
      </c>
      <c r="D720" s="10">
        <f t="shared" si="341"/>
        <v>2.6731414868117724</v>
      </c>
      <c r="E720" s="40">
        <f t="shared" si="342"/>
        <v>42.253717026376457</v>
      </c>
      <c r="F720" s="40">
        <f t="shared" si="343"/>
        <v>47.6</v>
      </c>
      <c r="G720" s="3">
        <f t="shared" si="344"/>
        <v>294.73141486811278</v>
      </c>
      <c r="H720" s="3">
        <f t="shared" si="345"/>
        <v>147.82900988183601</v>
      </c>
      <c r="I720">
        <f t="shared" si="330"/>
        <v>1.4782900988183603E-4</v>
      </c>
      <c r="J720" s="4">
        <f t="shared" si="346"/>
        <v>1432.2651303800124</v>
      </c>
      <c r="K720" s="40">
        <f t="shared" si="347"/>
        <v>9.6886607812963312</v>
      </c>
      <c r="L720" s="40">
        <f t="shared" si="331"/>
        <v>0</v>
      </c>
      <c r="M720" s="10">
        <f t="shared" si="348"/>
        <v>7.0368846104446368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15.391976951427047</v>
      </c>
      <c r="Q720" s="42">
        <f t="shared" si="350"/>
        <v>0.85459168737525493</v>
      </c>
      <c r="R720" s="4">
        <f t="shared" si="351"/>
        <v>111199.87515034717</v>
      </c>
      <c r="S720">
        <f t="shared" si="332"/>
        <v>1.1119987515034717E-4</v>
      </c>
      <c r="T720" s="41">
        <f t="shared" si="333"/>
        <v>7.1365066011829404E-4</v>
      </c>
      <c r="U720" s="42">
        <f t="shared" si="352"/>
        <v>0.19745317030946546</v>
      </c>
      <c r="V720" s="42">
        <f t="shared" si="353"/>
        <v>1.1726135389616781</v>
      </c>
      <c r="W720" s="42">
        <f t="shared" si="354"/>
        <v>1.1639354638489769</v>
      </c>
      <c r="X720" s="42">
        <f t="shared" si="355"/>
        <v>8.6780751127011335E-3</v>
      </c>
      <c r="Y720" s="42">
        <f t="shared" si="329"/>
        <v>1.5802190363233312E-2</v>
      </c>
      <c r="Z720" s="10">
        <f t="shared" si="356"/>
        <v>22.142753095210416</v>
      </c>
      <c r="AA720">
        <f t="shared" si="334"/>
        <v>7033691.3238271317</v>
      </c>
      <c r="AB720" s="10">
        <f t="shared" si="335"/>
        <v>7.0336913238271315</v>
      </c>
      <c r="AC720" s="10">
        <f t="shared" si="336"/>
        <v>6.9326913238271315</v>
      </c>
      <c r="AD720" s="3">
        <f t="shared" si="337"/>
        <v>1005.4664719111141</v>
      </c>
      <c r="AI720" s="94">
        <f t="shared" si="338"/>
        <v>1.1639354638489769</v>
      </c>
    </row>
    <row r="721" spans="2:35">
      <c r="B721" s="39">
        <f t="shared" si="339"/>
        <v>693</v>
      </c>
      <c r="C721" s="42">
        <f t="shared" si="340"/>
        <v>13.045683453236117</v>
      </c>
      <c r="D721" s="10">
        <f t="shared" si="341"/>
        <v>2.6543165467638126</v>
      </c>
      <c r="E721" s="40">
        <f t="shared" si="342"/>
        <v>42.291366906472376</v>
      </c>
      <c r="F721" s="40">
        <f t="shared" si="343"/>
        <v>47.6</v>
      </c>
      <c r="G721" s="3">
        <f t="shared" si="344"/>
        <v>294.54316546763317</v>
      </c>
      <c r="H721" s="3">
        <f t="shared" si="345"/>
        <v>147.82900988183601</v>
      </c>
      <c r="I721">
        <f t="shared" si="330"/>
        <v>1.4782900988183603E-4</v>
      </c>
      <c r="J721" s="4">
        <f t="shared" si="346"/>
        <v>1434.7651409129348</v>
      </c>
      <c r="K721" s="40">
        <f t="shared" si="347"/>
        <v>9.7055722828677808</v>
      </c>
      <c r="L721" s="40">
        <f t="shared" si="331"/>
        <v>0</v>
      </c>
      <c r="M721" s="10">
        <f t="shared" si="348"/>
        <v>7.0336913238271315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15.389748466626754</v>
      </c>
      <c r="Q721" s="42">
        <f t="shared" si="350"/>
        <v>0.85581490035295771</v>
      </c>
      <c r="R721" s="4">
        <f t="shared" si="351"/>
        <v>110392.48909665216</v>
      </c>
      <c r="S721">
        <f t="shared" si="332"/>
        <v>1.1039248909665216E-4</v>
      </c>
      <c r="T721" s="41">
        <f t="shared" si="333"/>
        <v>7.1445804617198904E-4</v>
      </c>
      <c r="U721" s="42">
        <f t="shared" si="352"/>
        <v>0.19601952718936136</v>
      </c>
      <c r="V721" s="42">
        <f t="shared" si="353"/>
        <v>1.1720306653355792</v>
      </c>
      <c r="W721" s="42">
        <f t="shared" si="354"/>
        <v>1.1633995870648173</v>
      </c>
      <c r="X721" s="42">
        <f t="shared" si="355"/>
        <v>8.6310782707619271E-3</v>
      </c>
      <c r="Y721" s="42">
        <f t="shared" si="329"/>
        <v>1.5812748010185677E-2</v>
      </c>
      <c r="Z721" s="10">
        <f t="shared" si="356"/>
        <v>22.132507422806921</v>
      </c>
      <c r="AA721">
        <f t="shared" si="334"/>
        <v>7030483.4985005744</v>
      </c>
      <c r="AB721" s="10">
        <f t="shared" si="335"/>
        <v>7.0304834985005744</v>
      </c>
      <c r="AC721" s="10">
        <f t="shared" si="336"/>
        <v>6.9294834985005744</v>
      </c>
      <c r="AD721" s="3">
        <f t="shared" si="337"/>
        <v>1005.0012325599092</v>
      </c>
      <c r="AI721" s="94">
        <f t="shared" si="338"/>
        <v>1.1633995870648173</v>
      </c>
    </row>
    <row r="722" spans="2:35">
      <c r="B722" s="39">
        <f t="shared" si="339"/>
        <v>694</v>
      </c>
      <c r="C722" s="42">
        <f t="shared" si="340"/>
        <v>13.064508393284077</v>
      </c>
      <c r="D722" s="10">
        <f t="shared" si="341"/>
        <v>2.6354916067158527</v>
      </c>
      <c r="E722" s="40">
        <f t="shared" si="342"/>
        <v>42.329016786568296</v>
      </c>
      <c r="F722" s="40">
        <f t="shared" si="343"/>
        <v>47.6</v>
      </c>
      <c r="G722" s="3">
        <f t="shared" si="344"/>
        <v>294.35491606715357</v>
      </c>
      <c r="H722" s="3">
        <f t="shared" si="345"/>
        <v>147.82900988183601</v>
      </c>
      <c r="I722">
        <f t="shared" si="330"/>
        <v>1.4782900988183603E-4</v>
      </c>
      <c r="J722" s="4">
        <f t="shared" si="346"/>
        <v>1437.267378070811</v>
      </c>
      <c r="K722" s="40">
        <f t="shared" si="347"/>
        <v>9.7224988466043314</v>
      </c>
      <c r="L722" s="40">
        <f t="shared" si="331"/>
        <v>0</v>
      </c>
      <c r="M722" s="10">
        <f t="shared" si="348"/>
        <v>7.0304834985005744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15.387509141953789</v>
      </c>
      <c r="Q722" s="42">
        <f t="shared" si="350"/>
        <v>0.85703829134329246</v>
      </c>
      <c r="R722" s="4">
        <f t="shared" si="351"/>
        <v>109585.3888759238</v>
      </c>
      <c r="S722">
        <f t="shared" si="332"/>
        <v>1.095853888759238E-4</v>
      </c>
      <c r="T722" s="41">
        <f t="shared" si="333"/>
        <v>7.1526514639271737E-4</v>
      </c>
      <c r="U722" s="42">
        <f t="shared" si="352"/>
        <v>0.19458639161142285</v>
      </c>
      <c r="V722" s="42">
        <f t="shared" si="353"/>
        <v>1.1714452609679298</v>
      </c>
      <c r="W722" s="42">
        <f t="shared" si="354"/>
        <v>1.1628612704881847</v>
      </c>
      <c r="X722" s="42">
        <f t="shared" si="355"/>
        <v>8.5839904797451183E-3</v>
      </c>
      <c r="Y722" s="42">
        <f t="shared" si="329"/>
        <v>1.5823249586799717E-2</v>
      </c>
      <c r="Z722" s="10">
        <f t="shared" si="356"/>
        <v>22.122215330357982</v>
      </c>
      <c r="AA722">
        <f t="shared" si="334"/>
        <v>7027261.1394868623</v>
      </c>
      <c r="AB722" s="10">
        <f t="shared" si="335"/>
        <v>7.0272611394868623</v>
      </c>
      <c r="AC722" s="10">
        <f t="shared" si="336"/>
        <v>6.9262611394868623</v>
      </c>
      <c r="AD722" s="3">
        <f t="shared" si="337"/>
        <v>1004.5338853497988</v>
      </c>
      <c r="AI722" s="94">
        <f t="shared" si="338"/>
        <v>1.1628612704881847</v>
      </c>
    </row>
    <row r="723" spans="2:35">
      <c r="B723" s="39">
        <f t="shared" si="339"/>
        <v>695</v>
      </c>
      <c r="C723" s="42">
        <f t="shared" si="340"/>
        <v>13.083333333332037</v>
      </c>
      <c r="D723" s="10">
        <f t="shared" si="341"/>
        <v>2.6166666666678928</v>
      </c>
      <c r="E723" s="40">
        <f t="shared" si="342"/>
        <v>42.366666666664216</v>
      </c>
      <c r="F723" s="40">
        <f t="shared" si="343"/>
        <v>47.6</v>
      </c>
      <c r="G723" s="3">
        <f t="shared" si="344"/>
        <v>294.16666666667396</v>
      </c>
      <c r="H723" s="3">
        <f t="shared" si="345"/>
        <v>147.82900988183601</v>
      </c>
      <c r="I723">
        <f t="shared" si="330"/>
        <v>1.4782900988183603E-4</v>
      </c>
      <c r="J723" s="4">
        <f t="shared" si="346"/>
        <v>1439.771841853641</v>
      </c>
      <c r="K723" s="40">
        <f t="shared" si="347"/>
        <v>9.7394404725059864</v>
      </c>
      <c r="L723" s="40">
        <f t="shared" si="331"/>
        <v>0</v>
      </c>
      <c r="M723" s="10">
        <f t="shared" si="348"/>
        <v>7.0272611394868623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15.385258970923424</v>
      </c>
      <c r="Q723" s="42">
        <f t="shared" si="350"/>
        <v>0.85826186126067483</v>
      </c>
      <c r="R723" s="4">
        <f t="shared" si="351"/>
        <v>108778.57574564453</v>
      </c>
      <c r="S723">
        <f t="shared" si="332"/>
        <v>1.0877857574564453E-4</v>
      </c>
      <c r="T723" s="41">
        <f t="shared" si="333"/>
        <v>7.1607195952299663E-4</v>
      </c>
      <c r="U723" s="42">
        <f t="shared" si="352"/>
        <v>0.19315376580851118</v>
      </c>
      <c r="V723" s="42">
        <f t="shared" si="353"/>
        <v>1.1708573270390166</v>
      </c>
      <c r="W723" s="42">
        <f t="shared" si="354"/>
        <v>1.1623205149618219</v>
      </c>
      <c r="X723" s="42">
        <f t="shared" si="355"/>
        <v>8.5368120771946998E-3</v>
      </c>
      <c r="Y723" s="42">
        <f t="shared" si="329"/>
        <v>1.5833694973247721E-2</v>
      </c>
      <c r="Z723" s="10">
        <f t="shared" si="356"/>
        <v>22.111876833991882</v>
      </c>
      <c r="AA723">
        <f t="shared" si="334"/>
        <v>7024024.251835607</v>
      </c>
      <c r="AB723" s="10">
        <f t="shared" si="335"/>
        <v>7.0240242518356073</v>
      </c>
      <c r="AC723" s="10">
        <f t="shared" si="336"/>
        <v>6.9230242518356073</v>
      </c>
      <c r="AD723" s="3">
        <f t="shared" si="337"/>
        <v>1004.064431013141</v>
      </c>
      <c r="AI723" s="94">
        <f t="shared" si="338"/>
        <v>1.1623205149618219</v>
      </c>
    </row>
    <row r="724" spans="2:35">
      <c r="B724" s="39">
        <f t="shared" si="339"/>
        <v>696</v>
      </c>
      <c r="C724" s="42">
        <f t="shared" si="340"/>
        <v>13.102158273379997</v>
      </c>
      <c r="D724" s="10">
        <f t="shared" si="341"/>
        <v>2.597841726619933</v>
      </c>
      <c r="E724" s="40">
        <f t="shared" si="342"/>
        <v>42.404316546760136</v>
      </c>
      <c r="F724" s="40">
        <f t="shared" si="343"/>
        <v>47.6</v>
      </c>
      <c r="G724" s="3">
        <f t="shared" si="344"/>
        <v>293.97841726619436</v>
      </c>
      <c r="H724" s="3">
        <f t="shared" si="345"/>
        <v>147.82900988183601</v>
      </c>
      <c r="I724">
        <f t="shared" si="330"/>
        <v>1.4782900988183603E-4</v>
      </c>
      <c r="J724" s="4">
        <f t="shared" si="346"/>
        <v>1442.278532261425</v>
      </c>
      <c r="K724" s="40">
        <f t="shared" si="347"/>
        <v>9.7563971605727442</v>
      </c>
      <c r="L724" s="40">
        <f t="shared" si="331"/>
        <v>0</v>
      </c>
      <c r="M724" s="10">
        <f t="shared" si="348"/>
        <v>7.0240242518356073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15.382997947016571</v>
      </c>
      <c r="Q724" s="42">
        <f t="shared" si="350"/>
        <v>0.859485611020819</v>
      </c>
      <c r="R724" s="4">
        <f t="shared" si="351"/>
        <v>107972.05096329673</v>
      </c>
      <c r="S724">
        <f t="shared" si="332"/>
        <v>1.0797205096329674E-4</v>
      </c>
      <c r="T724" s="41">
        <f t="shared" si="333"/>
        <v>7.1687848430534442E-4</v>
      </c>
      <c r="U724" s="42">
        <f t="shared" si="352"/>
        <v>0.19172165201348748</v>
      </c>
      <c r="V724" s="42">
        <f t="shared" si="353"/>
        <v>1.1702668647346544</v>
      </c>
      <c r="W724" s="42">
        <f t="shared" si="354"/>
        <v>1.1617773213331219</v>
      </c>
      <c r="X724" s="42">
        <f t="shared" si="355"/>
        <v>8.4895434015324067E-3</v>
      </c>
      <c r="Y724" s="42">
        <f t="shared" si="329"/>
        <v>1.5844084049949081E-2</v>
      </c>
      <c r="Z724" s="10">
        <f t="shared" si="356"/>
        <v>22.101491949925105</v>
      </c>
      <c r="AA724">
        <f t="shared" si="334"/>
        <v>7020772.8406240409</v>
      </c>
      <c r="AB724" s="10">
        <f t="shared" si="335"/>
        <v>7.0207728406240406</v>
      </c>
      <c r="AC724" s="10">
        <f t="shared" si="336"/>
        <v>6.9197728406240406</v>
      </c>
      <c r="AD724" s="3">
        <f t="shared" si="337"/>
        <v>1003.5928702863004</v>
      </c>
      <c r="AI724" s="94">
        <f t="shared" si="338"/>
        <v>1.1617773213331219</v>
      </c>
    </row>
    <row r="725" spans="2:35">
      <c r="B725" s="39">
        <f t="shared" si="339"/>
        <v>697</v>
      </c>
      <c r="C725" s="42">
        <f t="shared" si="340"/>
        <v>13.120983213427957</v>
      </c>
      <c r="D725" s="10">
        <f t="shared" si="341"/>
        <v>2.5790167865719731</v>
      </c>
      <c r="E725" s="40">
        <f t="shared" si="342"/>
        <v>42.441966426856055</v>
      </c>
      <c r="F725" s="40">
        <f t="shared" si="343"/>
        <v>47.6</v>
      </c>
      <c r="G725" s="3">
        <f t="shared" si="344"/>
        <v>293.79016786571475</v>
      </c>
      <c r="H725" s="3">
        <f t="shared" si="345"/>
        <v>147.82900988183601</v>
      </c>
      <c r="I725">
        <f t="shared" si="330"/>
        <v>1.4782900988183603E-4</v>
      </c>
      <c r="J725" s="4">
        <f t="shared" si="346"/>
        <v>1444.7874492941623</v>
      </c>
      <c r="K725" s="40">
        <f t="shared" si="347"/>
        <v>9.7733689108046011</v>
      </c>
      <c r="L725" s="40">
        <f t="shared" si="331"/>
        <v>0</v>
      </c>
      <c r="M725" s="10">
        <f t="shared" si="348"/>
        <v>7.0207728406240406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15.380726063679608</v>
      </c>
      <c r="Q725" s="42">
        <f t="shared" si="350"/>
        <v>0.86070954154074508</v>
      </c>
      <c r="R725" s="4">
        <f t="shared" si="351"/>
        <v>107165.81578636295</v>
      </c>
      <c r="S725">
        <f t="shared" si="332"/>
        <v>1.0716581578636295E-4</v>
      </c>
      <c r="T725" s="41">
        <f t="shared" si="333"/>
        <v>7.1768471948227823E-4</v>
      </c>
      <c r="U725" s="42">
        <f t="shared" si="352"/>
        <v>0.19029005245921324</v>
      </c>
      <c r="V725" s="42">
        <f t="shared" si="353"/>
        <v>1.1696738752463645</v>
      </c>
      <c r="W725" s="42">
        <f t="shared" si="354"/>
        <v>1.1612316904541138</v>
      </c>
      <c r="X725" s="42">
        <f t="shared" si="355"/>
        <v>8.4421847922506732E-3</v>
      </c>
      <c r="Y725" s="42">
        <f t="shared" si="329"/>
        <v>1.5854416697571174E-2</v>
      </c>
      <c r="Z725" s="10">
        <f t="shared" si="356"/>
        <v>22.091060694462321</v>
      </c>
      <c r="AA725">
        <f t="shared" si="334"/>
        <v>7017506.9109570058</v>
      </c>
      <c r="AB725" s="10">
        <f t="shared" si="335"/>
        <v>7.0175069109570059</v>
      </c>
      <c r="AC725" s="10">
        <f t="shared" si="336"/>
        <v>6.9165069109570059</v>
      </c>
      <c r="AD725" s="3">
        <f t="shared" si="337"/>
        <v>1003.1192039096455</v>
      </c>
      <c r="AI725" s="94">
        <f t="shared" si="338"/>
        <v>1.1612316904541138</v>
      </c>
    </row>
    <row r="726" spans="2:35">
      <c r="B726" s="39">
        <f t="shared" si="339"/>
        <v>698</v>
      </c>
      <c r="C726" s="42">
        <f t="shared" si="340"/>
        <v>13.139808153475917</v>
      </c>
      <c r="D726" s="10">
        <f t="shared" si="341"/>
        <v>2.5601918465240132</v>
      </c>
      <c r="E726" s="40">
        <f t="shared" si="342"/>
        <v>42.479616306951975</v>
      </c>
      <c r="F726" s="40">
        <f t="shared" si="343"/>
        <v>47.6</v>
      </c>
      <c r="G726" s="3">
        <f t="shared" si="344"/>
        <v>293.60191846523514</v>
      </c>
      <c r="H726" s="3">
        <f t="shared" si="345"/>
        <v>147.82900988183601</v>
      </c>
      <c r="I726">
        <f t="shared" si="330"/>
        <v>1.4782900988183603E-4</v>
      </c>
      <c r="J726" s="4">
        <f t="shared" si="346"/>
        <v>1447.2985929518536</v>
      </c>
      <c r="K726" s="40">
        <f t="shared" si="347"/>
        <v>9.7903557232015626</v>
      </c>
      <c r="L726" s="40">
        <f t="shared" si="331"/>
        <v>0</v>
      </c>
      <c r="M726" s="10">
        <f t="shared" si="348"/>
        <v>7.0175069109570059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15.378443314324262</v>
      </c>
      <c r="Q726" s="42">
        <f t="shared" si="350"/>
        <v>0.86193365373878694</v>
      </c>
      <c r="R726" s="4">
        <f t="shared" si="351"/>
        <v>106359.87147232554</v>
      </c>
      <c r="S726">
        <f t="shared" si="332"/>
        <v>1.0635987147232554E-4</v>
      </c>
      <c r="T726" s="41">
        <f t="shared" si="333"/>
        <v>7.1849066379631567E-4</v>
      </c>
      <c r="U726" s="42">
        <f t="shared" si="352"/>
        <v>0.18885896937854957</v>
      </c>
      <c r="V726" s="42">
        <f t="shared" si="353"/>
        <v>1.1690783597719954</v>
      </c>
      <c r="W726" s="42">
        <f t="shared" si="354"/>
        <v>1.1606836231814581</v>
      </c>
      <c r="X726" s="42">
        <f t="shared" si="355"/>
        <v>8.394736590537244E-3</v>
      </c>
      <c r="Y726" s="42">
        <f t="shared" si="329"/>
        <v>1.5864692797031E-2</v>
      </c>
      <c r="Z726" s="10">
        <f t="shared" si="356"/>
        <v>22.080583083997414</v>
      </c>
      <c r="AA726">
        <f t="shared" si="334"/>
        <v>7014226.4679672765</v>
      </c>
      <c r="AB726" s="10">
        <f t="shared" si="335"/>
        <v>7.0142264679672763</v>
      </c>
      <c r="AC726" s="10">
        <f t="shared" si="336"/>
        <v>6.9132264679672764</v>
      </c>
      <c r="AD726" s="3">
        <f t="shared" si="337"/>
        <v>1002.6434326275963</v>
      </c>
      <c r="AI726" s="94">
        <f t="shared" si="338"/>
        <v>1.1606836231814581</v>
      </c>
    </row>
    <row r="727" spans="2:35">
      <c r="B727" s="39">
        <f t="shared" si="339"/>
        <v>699</v>
      </c>
      <c r="C727" s="42">
        <f t="shared" si="340"/>
        <v>13.158633093523877</v>
      </c>
      <c r="D727" s="10">
        <f t="shared" si="341"/>
        <v>2.5413669064760533</v>
      </c>
      <c r="E727" s="40">
        <f t="shared" si="342"/>
        <v>42.517266187047895</v>
      </c>
      <c r="F727" s="40">
        <f t="shared" si="343"/>
        <v>47.6</v>
      </c>
      <c r="G727" s="3">
        <f t="shared" si="344"/>
        <v>293.41366906475554</v>
      </c>
      <c r="H727" s="3">
        <f t="shared" si="345"/>
        <v>147.82900988183601</v>
      </c>
      <c r="I727">
        <f t="shared" si="330"/>
        <v>1.4782900988183603E-4</v>
      </c>
      <c r="J727" s="4">
        <f t="shared" si="346"/>
        <v>1449.8119632344992</v>
      </c>
      <c r="K727" s="40">
        <f t="shared" si="347"/>
        <v>9.8073575977636303</v>
      </c>
      <c r="L727" s="40">
        <f t="shared" si="331"/>
        <v>0</v>
      </c>
      <c r="M727" s="10">
        <f t="shared" si="348"/>
        <v>7.0142264679672763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15.376149692327722</v>
      </c>
      <c r="Q727" s="42">
        <f t="shared" si="350"/>
        <v>0.86315794853460004</v>
      </c>
      <c r="R727" s="4">
        <f t="shared" si="351"/>
        <v>105554.21927866689</v>
      </c>
      <c r="S727">
        <f t="shared" si="332"/>
        <v>1.0555421927866689E-4</v>
      </c>
      <c r="T727" s="41">
        <f t="shared" si="333"/>
        <v>7.1929631598997433E-4</v>
      </c>
      <c r="U727" s="42">
        <f t="shared" si="352"/>
        <v>0.18742840500435765</v>
      </c>
      <c r="V727" s="42">
        <f t="shared" si="353"/>
        <v>1.1684803195147417</v>
      </c>
      <c r="W727" s="42">
        <f t="shared" si="354"/>
        <v>1.1601331203765051</v>
      </c>
      <c r="X727" s="42">
        <f t="shared" si="355"/>
        <v>8.3471991382366717E-3</v>
      </c>
      <c r="Y727" s="42">
        <f t="shared" si="329"/>
        <v>1.5874912229495559E-2</v>
      </c>
      <c r="Z727" s="10">
        <f t="shared" si="356"/>
        <v>22.070059135012762</v>
      </c>
      <c r="AA727">
        <f t="shared" si="334"/>
        <v>7010931.5168153318</v>
      </c>
      <c r="AB727" s="10">
        <f t="shared" si="335"/>
        <v>7.0109315168153321</v>
      </c>
      <c r="AC727" s="10">
        <f t="shared" si="336"/>
        <v>6.9099315168153321</v>
      </c>
      <c r="AD727" s="3">
        <f t="shared" si="337"/>
        <v>1002.1655571885906</v>
      </c>
      <c r="AI727" s="94">
        <f t="shared" si="338"/>
        <v>1.1601331203765051</v>
      </c>
    </row>
    <row r="728" spans="2:35">
      <c r="B728" s="39">
        <f t="shared" si="339"/>
        <v>700</v>
      </c>
      <c r="C728" s="42">
        <f t="shared" si="340"/>
        <v>13.177458033571837</v>
      </c>
      <c r="D728" s="10">
        <f t="shared" si="341"/>
        <v>2.5225419664280935</v>
      </c>
      <c r="E728" s="40">
        <f t="shared" si="342"/>
        <v>42.554916067143814</v>
      </c>
      <c r="F728" s="40">
        <f t="shared" si="343"/>
        <v>47.6</v>
      </c>
      <c r="G728" s="3">
        <f t="shared" si="344"/>
        <v>293.22541966427593</v>
      </c>
      <c r="H728" s="3">
        <f t="shared" si="345"/>
        <v>147.82900988183601</v>
      </c>
      <c r="I728">
        <f t="shared" si="330"/>
        <v>1.4782900988183603E-4</v>
      </c>
      <c r="J728" s="4">
        <f t="shared" si="346"/>
        <v>1452.327560142098</v>
      </c>
      <c r="K728" s="40">
        <f t="shared" si="347"/>
        <v>9.8243745344907971</v>
      </c>
      <c r="L728" s="40">
        <f t="shared" si="331"/>
        <v>0</v>
      </c>
      <c r="M728" s="10">
        <f t="shared" si="348"/>
        <v>7.0109315168153321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15.373845191032382</v>
      </c>
      <c r="Q728" s="42">
        <f t="shared" si="350"/>
        <v>0.86438242684916899</v>
      </c>
      <c r="R728" s="4">
        <f t="shared" si="351"/>
        <v>104748.86046286962</v>
      </c>
      <c r="S728">
        <f t="shared" si="332"/>
        <v>1.0474886046286962E-4</v>
      </c>
      <c r="T728" s="41">
        <f t="shared" si="333"/>
        <v>7.2010167480577149E-4</v>
      </c>
      <c r="U728" s="42">
        <f t="shared" si="352"/>
        <v>0.18599836156949906</v>
      </c>
      <c r="V728" s="42">
        <f t="shared" si="353"/>
        <v>1.167879755683541</v>
      </c>
      <c r="W728" s="42">
        <f t="shared" si="354"/>
        <v>1.1595801829052526</v>
      </c>
      <c r="X728" s="42">
        <f t="shared" si="355"/>
        <v>8.299572778288411E-3</v>
      </c>
      <c r="Y728" s="42">
        <f t="shared" si="329"/>
        <v>1.5885074876382761E-2</v>
      </c>
      <c r="Z728" s="10">
        <f t="shared" si="356"/>
        <v>22.059488864079288</v>
      </c>
      <c r="AA728">
        <f t="shared" si="334"/>
        <v>7007622.0626893742</v>
      </c>
      <c r="AB728" s="10">
        <f t="shared" si="335"/>
        <v>7.0076220626893742</v>
      </c>
      <c r="AC728" s="10">
        <f t="shared" si="336"/>
        <v>6.9066220626893742</v>
      </c>
      <c r="AD728" s="3">
        <f t="shared" si="337"/>
        <v>1001.6855783450869</v>
      </c>
      <c r="AI728" s="94">
        <f t="shared" si="338"/>
        <v>1.1595801829052526</v>
      </c>
    </row>
    <row r="729" spans="2:35">
      <c r="B729" s="39">
        <f t="shared" si="339"/>
        <v>701</v>
      </c>
      <c r="C729" s="42">
        <f t="shared" si="340"/>
        <v>13.196282973619796</v>
      </c>
      <c r="D729" s="10">
        <f t="shared" si="341"/>
        <v>2.5037170263801336</v>
      </c>
      <c r="E729" s="40">
        <f t="shared" si="342"/>
        <v>42.592565947239734</v>
      </c>
      <c r="F729" s="40">
        <f t="shared" si="343"/>
        <v>47.6</v>
      </c>
      <c r="G729" s="3">
        <f t="shared" si="344"/>
        <v>293.03717026379633</v>
      </c>
      <c r="H729" s="3">
        <f t="shared" si="345"/>
        <v>147.82900988183601</v>
      </c>
      <c r="I729">
        <f t="shared" si="330"/>
        <v>1.4782900988183603E-4</v>
      </c>
      <c r="J729" s="4">
        <f t="shared" si="346"/>
        <v>1454.8453836746507</v>
      </c>
      <c r="K729" s="40">
        <f t="shared" si="347"/>
        <v>9.8414065333830649</v>
      </c>
      <c r="L729" s="40">
        <f t="shared" si="331"/>
        <v>0</v>
      </c>
      <c r="M729" s="10">
        <f t="shared" si="348"/>
        <v>7.0076220626893742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15.371529803745727</v>
      </c>
      <c r="Q729" s="42">
        <f t="shared" si="350"/>
        <v>0.86560708960481558</v>
      </c>
      <c r="R729" s="4">
        <f t="shared" si="351"/>
        <v>103943.79628241598</v>
      </c>
      <c r="S729">
        <f t="shared" si="332"/>
        <v>1.0394379628241597E-4</v>
      </c>
      <c r="T729" s="41">
        <f t="shared" si="333"/>
        <v>7.2090673898622518E-4</v>
      </c>
      <c r="U729" s="42">
        <f t="shared" si="352"/>
        <v>0.18456884130683474</v>
      </c>
      <c r="V729" s="42">
        <f t="shared" si="353"/>
        <v>1.1672766694938614</v>
      </c>
      <c r="W729" s="42">
        <f t="shared" si="354"/>
        <v>1.1590248116383515</v>
      </c>
      <c r="X729" s="42">
        <f t="shared" si="355"/>
        <v>8.2518578555099698E-3</v>
      </c>
      <c r="Y729" s="42">
        <f t="shared" si="329"/>
        <v>1.5895180619363292E-2</v>
      </c>
      <c r="Z729" s="10">
        <f t="shared" si="356"/>
        <v>22.048872287857765</v>
      </c>
      <c r="AA729">
        <f t="shared" si="334"/>
        <v>7004298.1108057396</v>
      </c>
      <c r="AB729" s="10">
        <f t="shared" si="335"/>
        <v>7.0042981108057401</v>
      </c>
      <c r="AC729" s="10">
        <f t="shared" si="336"/>
        <v>6.9032981108057401</v>
      </c>
      <c r="AD729" s="3">
        <f t="shared" si="337"/>
        <v>1001.2034968536243</v>
      </c>
      <c r="AI729" s="94">
        <f t="shared" si="338"/>
        <v>1.1590248116383515</v>
      </c>
    </row>
    <row r="730" spans="2:35">
      <c r="B730" s="39">
        <f t="shared" si="339"/>
        <v>702</v>
      </c>
      <c r="C730" s="42">
        <f t="shared" si="340"/>
        <v>13.215107913667756</v>
      </c>
      <c r="D730" s="10">
        <f t="shared" si="341"/>
        <v>2.4848920863321737</v>
      </c>
      <c r="E730" s="40">
        <f t="shared" si="342"/>
        <v>42.630215827335654</v>
      </c>
      <c r="F730" s="40">
        <f t="shared" si="343"/>
        <v>47.6</v>
      </c>
      <c r="G730" s="3">
        <f t="shared" si="344"/>
        <v>292.84892086331672</v>
      </c>
      <c r="H730" s="3">
        <f t="shared" si="345"/>
        <v>147.82900988183601</v>
      </c>
      <c r="I730">
        <f t="shared" si="330"/>
        <v>1.4782900988183603E-4</v>
      </c>
      <c r="J730" s="4">
        <f t="shared" si="346"/>
        <v>1457.3654338321576</v>
      </c>
      <c r="K730" s="40">
        <f t="shared" si="347"/>
        <v>9.8584535944404408</v>
      </c>
      <c r="L730" s="40">
        <f t="shared" si="331"/>
        <v>0</v>
      </c>
      <c r="M730" s="10">
        <f t="shared" si="348"/>
        <v>7.0042981108057401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15.369203523740518</v>
      </c>
      <c r="Q730" s="42">
        <f t="shared" si="350"/>
        <v>0.8668319377252065</v>
      </c>
      <c r="R730" s="4">
        <f t="shared" si="351"/>
        <v>103139.0279947885</v>
      </c>
      <c r="S730">
        <f t="shared" si="332"/>
        <v>1.031390279947885E-4</v>
      </c>
      <c r="T730" s="41">
        <f t="shared" si="333"/>
        <v>7.2171150727385269E-4</v>
      </c>
      <c r="U730" s="42">
        <f t="shared" si="352"/>
        <v>0.18313984644922615</v>
      </c>
      <c r="V730" s="42">
        <f t="shared" si="353"/>
        <v>1.1666710621660661</v>
      </c>
      <c r="W730" s="42">
        <f t="shared" si="354"/>
        <v>1.1584670074511734</v>
      </c>
      <c r="X730" s="42">
        <f t="shared" si="355"/>
        <v>8.2040547148927168E-3</v>
      </c>
      <c r="Y730" s="42">
        <f t="shared" si="329"/>
        <v>1.5905229340360413E-2</v>
      </c>
      <c r="Z730" s="10">
        <f t="shared" si="356"/>
        <v>22.038209423097353</v>
      </c>
      <c r="AA730">
        <f t="shared" si="334"/>
        <v>7000959.6664084317</v>
      </c>
      <c r="AB730" s="10">
        <f t="shared" si="335"/>
        <v>7.0009596664084315</v>
      </c>
      <c r="AC730" s="10">
        <f t="shared" si="336"/>
        <v>6.8999596664084315</v>
      </c>
      <c r="AD730" s="3">
        <f t="shared" si="337"/>
        <v>1000.7193134747545</v>
      </c>
      <c r="AI730" s="94">
        <f t="shared" si="338"/>
        <v>1.1584670074511734</v>
      </c>
    </row>
    <row r="731" spans="2:35">
      <c r="B731" s="39">
        <f t="shared" si="339"/>
        <v>703</v>
      </c>
      <c r="C731" s="42">
        <f t="shared" si="340"/>
        <v>13.233932853715716</v>
      </c>
      <c r="D731" s="10">
        <f t="shared" si="341"/>
        <v>2.4660671462842139</v>
      </c>
      <c r="E731" s="40">
        <f t="shared" si="342"/>
        <v>42.667865707431574</v>
      </c>
      <c r="F731" s="40">
        <f t="shared" si="343"/>
        <v>47.6</v>
      </c>
      <c r="G731" s="3">
        <f t="shared" si="344"/>
        <v>292.66067146283712</v>
      </c>
      <c r="H731" s="3">
        <f t="shared" si="345"/>
        <v>147.82900988183601</v>
      </c>
      <c r="I731">
        <f t="shared" si="330"/>
        <v>1.4782900988183603E-4</v>
      </c>
      <c r="J731" s="4">
        <f t="shared" si="346"/>
        <v>1459.8877106146178</v>
      </c>
      <c r="K731" s="40">
        <f t="shared" si="347"/>
        <v>9.875515717662914</v>
      </c>
      <c r="L731" s="40">
        <f t="shared" si="331"/>
        <v>0</v>
      </c>
      <c r="M731" s="10">
        <f t="shared" si="348"/>
        <v>7.0009596664084315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15.366866344254351</v>
      </c>
      <c r="Q731" s="42">
        <f t="shared" si="350"/>
        <v>0.86805697213536115</v>
      </c>
      <c r="R731" s="4">
        <f t="shared" si="351"/>
        <v>102334.55685746962</v>
      </c>
      <c r="S731">
        <f t="shared" si="332"/>
        <v>1.0233455685746963E-4</v>
      </c>
      <c r="T731" s="41">
        <f t="shared" si="333"/>
        <v>7.2251597841117149E-4</v>
      </c>
      <c r="U731" s="42">
        <f t="shared" si="352"/>
        <v>0.18171137922953451</v>
      </c>
      <c r="V731" s="42">
        <f t="shared" si="353"/>
        <v>1.1660629349271221</v>
      </c>
      <c r="W731" s="42">
        <f t="shared" si="354"/>
        <v>1.1579067712237334</v>
      </c>
      <c r="X731" s="42">
        <f t="shared" si="355"/>
        <v>8.1561637033886747E-3</v>
      </c>
      <c r="Y731" s="42">
        <f t="shared" si="329"/>
        <v>1.5915220921551919E-2</v>
      </c>
      <c r="Z731" s="10">
        <f t="shared" si="356"/>
        <v>22.027500286637036</v>
      </c>
      <c r="AA731">
        <f t="shared" si="334"/>
        <v>6997606.7347695837</v>
      </c>
      <c r="AB731" s="10">
        <f t="shared" si="335"/>
        <v>6.9976067347695841</v>
      </c>
      <c r="AC731" s="10">
        <f t="shared" si="336"/>
        <v>6.8966067347695841</v>
      </c>
      <c r="AD731" s="3">
        <f t="shared" si="337"/>
        <v>1000.2330289731086</v>
      </c>
      <c r="AI731" s="94">
        <f t="shared" si="338"/>
        <v>1.1579067712237334</v>
      </c>
    </row>
    <row r="732" spans="2:35">
      <c r="B732" s="39">
        <f t="shared" si="339"/>
        <v>704</v>
      </c>
      <c r="C732" s="42">
        <f t="shared" si="340"/>
        <v>13.252757793763676</v>
      </c>
      <c r="D732" s="10">
        <f t="shared" si="341"/>
        <v>2.447242206236254</v>
      </c>
      <c r="E732" s="40">
        <f t="shared" si="342"/>
        <v>42.705515587527493</v>
      </c>
      <c r="F732" s="40">
        <f t="shared" si="343"/>
        <v>47.6</v>
      </c>
      <c r="G732" s="3">
        <f t="shared" si="344"/>
        <v>292.47242206235751</v>
      </c>
      <c r="H732" s="3">
        <f t="shared" si="345"/>
        <v>147.82900988183601</v>
      </c>
      <c r="I732">
        <f t="shared" si="330"/>
        <v>1.4782900988183603E-4</v>
      </c>
      <c r="J732" s="4">
        <f t="shared" si="346"/>
        <v>1462.412214022032</v>
      </c>
      <c r="K732" s="40">
        <f t="shared" si="347"/>
        <v>9.8925929030504918</v>
      </c>
      <c r="L732" s="40">
        <f t="shared" si="331"/>
        <v>0</v>
      </c>
      <c r="M732" s="10">
        <f t="shared" si="348"/>
        <v>6.9976067347695841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15.364518258489873</v>
      </c>
      <c r="Q732" s="42">
        <f t="shared" si="350"/>
        <v>0.86928219376165961</v>
      </c>
      <c r="R732" s="4">
        <f t="shared" si="351"/>
        <v>101530.38412794178</v>
      </c>
      <c r="S732">
        <f t="shared" si="332"/>
        <v>1.0153038412794179E-4</v>
      </c>
      <c r="T732" s="41">
        <f t="shared" si="333"/>
        <v>7.2332015114069941E-4</v>
      </c>
      <c r="U732" s="42">
        <f t="shared" si="352"/>
        <v>0.18028344188062109</v>
      </c>
      <c r="V732" s="42">
        <f t="shared" si="353"/>
        <v>1.1654522890094496</v>
      </c>
      <c r="W732" s="42">
        <f t="shared" si="354"/>
        <v>1.1573441038407668</v>
      </c>
      <c r="X732" s="42">
        <f t="shared" si="355"/>
        <v>8.1081851686828355E-3</v>
      </c>
      <c r="Y732" s="42">
        <f t="shared" si="329"/>
        <v>1.5925155245370623E-2</v>
      </c>
      <c r="Z732" s="10">
        <f t="shared" si="356"/>
        <v>22.016744895405079</v>
      </c>
      <c r="AA732">
        <f t="shared" si="334"/>
        <v>6994239.3211892797</v>
      </c>
      <c r="AB732" s="10">
        <f t="shared" si="335"/>
        <v>6.9942393211892799</v>
      </c>
      <c r="AC732" s="10">
        <f t="shared" si="336"/>
        <v>6.89323932118928</v>
      </c>
      <c r="AD732" s="3">
        <f t="shared" si="337"/>
        <v>999.74464411737199</v>
      </c>
      <c r="AI732" s="94">
        <f t="shared" si="338"/>
        <v>1.1573441038407668</v>
      </c>
    </row>
    <row r="733" spans="2:35">
      <c r="B733" s="39">
        <f t="shared" si="339"/>
        <v>705</v>
      </c>
      <c r="C733" s="42">
        <f t="shared" si="340"/>
        <v>13.271582733811636</v>
      </c>
      <c r="D733" s="10">
        <f t="shared" si="341"/>
        <v>2.4284172661882941</v>
      </c>
      <c r="E733" s="40">
        <f t="shared" si="342"/>
        <v>42.743165467623413</v>
      </c>
      <c r="F733" s="40">
        <f t="shared" si="343"/>
        <v>47.6</v>
      </c>
      <c r="G733" s="3">
        <f t="shared" si="344"/>
        <v>292.2841726618779</v>
      </c>
      <c r="H733" s="3">
        <f t="shared" si="345"/>
        <v>147.82900988183601</v>
      </c>
      <c r="I733">
        <f t="shared" si="330"/>
        <v>1.4782900988183603E-4</v>
      </c>
      <c r="J733" s="4">
        <f t="shared" si="346"/>
        <v>1464.9389440544001</v>
      </c>
      <c r="K733" s="40">
        <f t="shared" si="347"/>
        <v>9.9096851506031722</v>
      </c>
      <c r="L733" s="40">
        <f t="shared" si="331"/>
        <v>0</v>
      </c>
      <c r="M733" s="10">
        <f t="shared" si="348"/>
        <v>6.9942393211892799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15.362159259614533</v>
      </c>
      <c r="Q733" s="42">
        <f t="shared" si="350"/>
        <v>0.87050760353185042</v>
      </c>
      <c r="R733" s="4">
        <f t="shared" si="351"/>
        <v>100726.51106368736</v>
      </c>
      <c r="S733">
        <f t="shared" si="332"/>
        <v>1.0072651106368735E-4</v>
      </c>
      <c r="T733" s="41">
        <f t="shared" si="333"/>
        <v>7.2412402420495383E-4</v>
      </c>
      <c r="U733" s="42">
        <f t="shared" si="352"/>
        <v>0.17885603663534708</v>
      </c>
      <c r="V733" s="42">
        <f t="shared" si="353"/>
        <v>1.1648391256516197</v>
      </c>
      <c r="W733" s="42">
        <f t="shared" si="354"/>
        <v>1.1567790061916998</v>
      </c>
      <c r="X733" s="42">
        <f t="shared" si="355"/>
        <v>8.0601194599199122E-3</v>
      </c>
      <c r="Y733" s="42">
        <f t="shared" si="329"/>
        <v>1.5935032194505715E-2</v>
      </c>
      <c r="Z733" s="10">
        <f t="shared" si="356"/>
        <v>22.005943266419667</v>
      </c>
      <c r="AA733">
        <f t="shared" si="334"/>
        <v>6990857.430995754</v>
      </c>
      <c r="AB733" s="10">
        <f t="shared" si="335"/>
        <v>6.9908574309957539</v>
      </c>
      <c r="AC733" s="10">
        <f t="shared" si="336"/>
        <v>6.8898574309957539</v>
      </c>
      <c r="AD733" s="3">
        <f t="shared" si="337"/>
        <v>999.25415968031234</v>
      </c>
      <c r="AI733" s="94">
        <f t="shared" si="338"/>
        <v>1.1567790061916998</v>
      </c>
    </row>
    <row r="734" spans="2:35">
      <c r="B734" s="39">
        <f t="shared" si="339"/>
        <v>706</v>
      </c>
      <c r="C734" s="42">
        <f t="shared" si="340"/>
        <v>13.290407673859596</v>
      </c>
      <c r="D734" s="10">
        <f t="shared" si="341"/>
        <v>2.4095923261403343</v>
      </c>
      <c r="E734" s="40">
        <f t="shared" si="342"/>
        <v>42.780815347719333</v>
      </c>
      <c r="F734" s="40">
        <f t="shared" si="343"/>
        <v>47.6</v>
      </c>
      <c r="G734" s="3">
        <f t="shared" si="344"/>
        <v>292.0959232613983</v>
      </c>
      <c r="H734" s="3">
        <f t="shared" si="345"/>
        <v>147.82900988183601</v>
      </c>
      <c r="I734">
        <f t="shared" si="330"/>
        <v>1.4782900988183603E-4</v>
      </c>
      <c r="J734" s="4">
        <f t="shared" si="346"/>
        <v>1467.467900711722</v>
      </c>
      <c r="K734" s="40">
        <f t="shared" si="347"/>
        <v>9.9267924603209572</v>
      </c>
      <c r="L734" s="40">
        <f t="shared" si="331"/>
        <v>0</v>
      </c>
      <c r="M734" s="10">
        <f t="shared" si="348"/>
        <v>6.9908574309957539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15.359789340760614</v>
      </c>
      <c r="Q734" s="42">
        <f t="shared" si="350"/>
        <v>0.87173320237505869</v>
      </c>
      <c r="R734" s="4">
        <f t="shared" si="351"/>
        <v>99922.938922188841</v>
      </c>
      <c r="S734">
        <f t="shared" si="332"/>
        <v>9.9922938922188841E-5</v>
      </c>
      <c r="T734" s="41">
        <f t="shared" si="333"/>
        <v>7.2492759634645236E-4</v>
      </c>
      <c r="U734" s="42">
        <f t="shared" si="352"/>
        <v>0.17742916572657386</v>
      </c>
      <c r="V734" s="42">
        <f t="shared" si="353"/>
        <v>1.1642234460976404</v>
      </c>
      <c r="W734" s="42">
        <f t="shared" si="354"/>
        <v>1.1562114791706823</v>
      </c>
      <c r="X734" s="42">
        <f t="shared" si="355"/>
        <v>8.0119669269580474E-3</v>
      </c>
      <c r="Y734" s="42">
        <f t="shared" ref="Y734:Y797" si="359">IF((X734*(Q734-Q733)+Y733)&lt;0,0,X734*(Q734-Q733)+Y733)</f>
        <v>1.5944851651903218E-2</v>
      </c>
      <c r="Z734" s="10">
        <f t="shared" si="356"/>
        <v>21.995095416788306</v>
      </c>
      <c r="AA734">
        <f t="shared" si="334"/>
        <v>6987461.0695452085</v>
      </c>
      <c r="AB734" s="10">
        <f t="shared" si="335"/>
        <v>6.9874610695452084</v>
      </c>
      <c r="AC734" s="10">
        <f t="shared" si="336"/>
        <v>6.8864610695452084</v>
      </c>
      <c r="AD734" s="3">
        <f t="shared" si="337"/>
        <v>998.76157643875399</v>
      </c>
      <c r="AI734" s="94">
        <f t="shared" si="338"/>
        <v>1.1562114791706823</v>
      </c>
    </row>
    <row r="735" spans="2:35">
      <c r="B735" s="39">
        <f t="shared" si="339"/>
        <v>707</v>
      </c>
      <c r="C735" s="42">
        <f t="shared" si="340"/>
        <v>13.309232613907556</v>
      </c>
      <c r="D735" s="10">
        <f t="shared" si="341"/>
        <v>2.3907673860923744</v>
      </c>
      <c r="E735" s="40">
        <f t="shared" si="342"/>
        <v>42.818465227815253</v>
      </c>
      <c r="F735" s="40">
        <f t="shared" si="343"/>
        <v>47.6</v>
      </c>
      <c r="G735" s="3">
        <f t="shared" si="344"/>
        <v>291.90767386091869</v>
      </c>
      <c r="H735" s="3">
        <f t="shared" si="345"/>
        <v>147.82900988183601</v>
      </c>
      <c r="I735">
        <f t="shared" si="330"/>
        <v>1.4782900988183603E-4</v>
      </c>
      <c r="J735" s="4">
        <f t="shared" si="346"/>
        <v>1469.9990839939976</v>
      </c>
      <c r="K735" s="40">
        <f t="shared" si="347"/>
        <v>9.9439148322038431</v>
      </c>
      <c r="L735" s="40">
        <f t="shared" si="331"/>
        <v>0</v>
      </c>
      <c r="M735" s="10">
        <f t="shared" si="348"/>
        <v>6.9874610695452084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15.357408495024998</v>
      </c>
      <c r="Q735" s="42">
        <f t="shared" si="350"/>
        <v>0.87295899122179399</v>
      </c>
      <c r="R735" s="4">
        <f t="shared" si="351"/>
        <v>99119.66896092867</v>
      </c>
      <c r="S735">
        <f t="shared" si="332"/>
        <v>9.9119668960928668E-5</v>
      </c>
      <c r="T735" s="41">
        <f t="shared" si="333"/>
        <v>7.2573086630771247E-4</v>
      </c>
      <c r="U735" s="42">
        <f t="shared" si="352"/>
        <v>0.17600283138716261</v>
      </c>
      <c r="V735" s="42">
        <f t="shared" si="353"/>
        <v>1.1636052515978379</v>
      </c>
      <c r="W735" s="42">
        <f t="shared" si="354"/>
        <v>1.1556415236765571</v>
      </c>
      <c r="X735" s="42">
        <f t="shared" si="355"/>
        <v>7.9637279212807499E-3</v>
      </c>
      <c r="Y735" s="42">
        <f t="shared" si="359"/>
        <v>1.5954613500767559E-2</v>
      </c>
      <c r="Z735" s="10">
        <f t="shared" si="356"/>
        <v>21.98420136370877</v>
      </c>
      <c r="AA735">
        <f t="shared" si="334"/>
        <v>6984050.2422221079</v>
      </c>
      <c r="AB735" s="10">
        <f t="shared" si="335"/>
        <v>6.984050242222108</v>
      </c>
      <c r="AC735" s="10">
        <f t="shared" si="336"/>
        <v>6.883050242222108</v>
      </c>
      <c r="AD735" s="3">
        <f t="shared" si="337"/>
        <v>998.26689517361967</v>
      </c>
      <c r="AI735" s="94">
        <f t="shared" si="338"/>
        <v>1.1556415236765571</v>
      </c>
    </row>
    <row r="736" spans="2:35">
      <c r="B736" s="39">
        <f t="shared" si="339"/>
        <v>708</v>
      </c>
      <c r="C736" s="42">
        <f t="shared" si="340"/>
        <v>13.328057553955516</v>
      </c>
      <c r="D736" s="10">
        <f t="shared" si="341"/>
        <v>2.3719424460444145</v>
      </c>
      <c r="E736" s="40">
        <f t="shared" si="342"/>
        <v>42.856115107911172</v>
      </c>
      <c r="F736" s="40">
        <f t="shared" si="343"/>
        <v>47.6</v>
      </c>
      <c r="G736" s="3">
        <f t="shared" si="344"/>
        <v>291.71942446043909</v>
      </c>
      <c r="H736" s="3">
        <f t="shared" si="345"/>
        <v>147.82900988183601</v>
      </c>
      <c r="I736">
        <f t="shared" si="330"/>
        <v>1.4782900988183603E-4</v>
      </c>
      <c r="J736" s="4">
        <f t="shared" si="346"/>
        <v>1472.5324939012269</v>
      </c>
      <c r="K736" s="40">
        <f t="shared" si="347"/>
        <v>9.9610522662518299</v>
      </c>
      <c r="L736" s="40">
        <f t="shared" si="331"/>
        <v>0</v>
      </c>
      <c r="M736" s="10">
        <f t="shared" si="348"/>
        <v>6.984050242222108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15.355016715469237</v>
      </c>
      <c r="Q736" s="42">
        <f t="shared" si="350"/>
        <v>0.8741849710039582</v>
      </c>
      <c r="R736" s="4">
        <f t="shared" si="351"/>
        <v>98316.702437389278</v>
      </c>
      <c r="S736">
        <f t="shared" si="332"/>
        <v>9.8316702437389273E-5</v>
      </c>
      <c r="T736" s="41">
        <f t="shared" si="333"/>
        <v>7.265338328312519E-4</v>
      </c>
      <c r="U736" s="42">
        <f t="shared" si="352"/>
        <v>0.17457703584997464</v>
      </c>
      <c r="V736" s="42">
        <f t="shared" si="353"/>
        <v>1.1629845434082322</v>
      </c>
      <c r="W736" s="42">
        <f t="shared" si="354"/>
        <v>1.1550691406129112</v>
      </c>
      <c r="X736" s="42">
        <f t="shared" si="355"/>
        <v>7.9154027953209916E-3</v>
      </c>
      <c r="Y736" s="42">
        <f t="shared" si="359"/>
        <v>1.5964317624562307E-2</v>
      </c>
      <c r="Z736" s="10">
        <f t="shared" si="356"/>
        <v>21.973261124468863</v>
      </c>
      <c r="AA736">
        <f t="shared" si="334"/>
        <v>6980624.9544391036</v>
      </c>
      <c r="AB736" s="10">
        <f t="shared" si="335"/>
        <v>6.9806249544391035</v>
      </c>
      <c r="AC736" s="10">
        <f t="shared" si="336"/>
        <v>6.8796249544391035</v>
      </c>
      <c r="AD736" s="3">
        <f t="shared" si="337"/>
        <v>997.77011666992075</v>
      </c>
      <c r="AI736" s="94">
        <f t="shared" si="338"/>
        <v>1.1550691406129112</v>
      </c>
    </row>
    <row r="737" spans="2:35">
      <c r="B737" s="39">
        <f t="shared" si="339"/>
        <v>709</v>
      </c>
      <c r="C737" s="42">
        <f t="shared" si="340"/>
        <v>13.346882494003475</v>
      </c>
      <c r="D737" s="10">
        <f t="shared" si="341"/>
        <v>2.3531175059964546</v>
      </c>
      <c r="E737" s="40">
        <f t="shared" si="342"/>
        <v>42.893764988007092</v>
      </c>
      <c r="F737" s="40">
        <f t="shared" si="343"/>
        <v>47.6</v>
      </c>
      <c r="G737" s="3">
        <f t="shared" si="344"/>
        <v>291.53117505995948</v>
      </c>
      <c r="H737" s="3">
        <f t="shared" si="345"/>
        <v>147.82900988183601</v>
      </c>
      <c r="I737">
        <f t="shared" si="330"/>
        <v>1.4782900988183603E-4</v>
      </c>
      <c r="J737" s="4">
        <f t="shared" si="346"/>
        <v>1475.0681304334103</v>
      </c>
      <c r="K737" s="40">
        <f t="shared" si="347"/>
        <v>9.978204762464923</v>
      </c>
      <c r="L737" s="40">
        <f t="shared" si="331"/>
        <v>0</v>
      </c>
      <c r="M737" s="10">
        <f t="shared" si="348"/>
        <v>6.9806249544391035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15.352613995119402</v>
      </c>
      <c r="Q737" s="42">
        <f t="shared" si="350"/>
        <v>0.87541114265485387</v>
      </c>
      <c r="R737" s="4">
        <f t="shared" si="351"/>
        <v>97514.040609053074</v>
      </c>
      <c r="S737">
        <f t="shared" si="332"/>
        <v>9.7514040609053069E-5</v>
      </c>
      <c r="T737" s="41">
        <f t="shared" si="333"/>
        <v>7.2733649465958812E-4</v>
      </c>
      <c r="U737" s="42">
        <f t="shared" si="352"/>
        <v>0.17315178134787118</v>
      </c>
      <c r="V737" s="42">
        <f t="shared" si="353"/>
        <v>1.1623613227906273</v>
      </c>
      <c r="W737" s="42">
        <f t="shared" si="354"/>
        <v>1.1544943308880602</v>
      </c>
      <c r="X737" s="42">
        <f t="shared" si="355"/>
        <v>7.866991902567122E-3</v>
      </c>
      <c r="Y737" s="42">
        <f t="shared" si="359"/>
        <v>1.5973963907011061E-2</v>
      </c>
      <c r="Z737" s="10">
        <f t="shared" si="356"/>
        <v>21.962274716446451</v>
      </c>
      <c r="AA737">
        <f t="shared" si="334"/>
        <v>6977185.2116370462</v>
      </c>
      <c r="AB737" s="10">
        <f t="shared" si="335"/>
        <v>6.9771852116370461</v>
      </c>
      <c r="AC737" s="10">
        <f t="shared" si="336"/>
        <v>6.8761852116370461</v>
      </c>
      <c r="AD737" s="3">
        <f t="shared" si="337"/>
        <v>997.27124171675791</v>
      </c>
      <c r="AI737" s="94">
        <f t="shared" si="338"/>
        <v>1.1544943308880602</v>
      </c>
    </row>
    <row r="738" spans="2:35">
      <c r="B738" s="39">
        <f t="shared" si="339"/>
        <v>710</v>
      </c>
      <c r="C738" s="42">
        <f t="shared" si="340"/>
        <v>13.365707434051435</v>
      </c>
      <c r="D738" s="10">
        <f t="shared" si="341"/>
        <v>2.3342925659484948</v>
      </c>
      <c r="E738" s="40">
        <f t="shared" si="342"/>
        <v>42.931414868103012</v>
      </c>
      <c r="F738" s="40">
        <f t="shared" si="343"/>
        <v>47.6</v>
      </c>
      <c r="G738" s="3">
        <f t="shared" si="344"/>
        <v>291.34292565947987</v>
      </c>
      <c r="H738" s="3">
        <f t="shared" si="345"/>
        <v>147.82900988183601</v>
      </c>
      <c r="I738">
        <f t="shared" si="330"/>
        <v>1.4782900988183603E-4</v>
      </c>
      <c r="J738" s="4">
        <f t="shared" si="346"/>
        <v>1477.6059935905473</v>
      </c>
      <c r="K738" s="40">
        <f t="shared" si="347"/>
        <v>9.9953723208431171</v>
      </c>
      <c r="L738" s="40">
        <f t="shared" si="331"/>
        <v>0</v>
      </c>
      <c r="M738" s="10">
        <f t="shared" si="348"/>
        <v>6.9771852116370461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15.350200326965965</v>
      </c>
      <c r="Q738" s="42">
        <f t="shared" si="350"/>
        <v>0.87663750710919197</v>
      </c>
      <c r="R738" s="4">
        <f t="shared" si="351"/>
        <v>96711.684733402522</v>
      </c>
      <c r="S738">
        <f t="shared" si="332"/>
        <v>9.6711684733402523E-5</v>
      </c>
      <c r="T738" s="41">
        <f t="shared" si="333"/>
        <v>7.2813885053523862E-4</v>
      </c>
      <c r="U738" s="42">
        <f t="shared" si="352"/>
        <v>0.17172707011371352</v>
      </c>
      <c r="V738" s="42">
        <f t="shared" si="353"/>
        <v>1.1617355910128777</v>
      </c>
      <c r="W738" s="42">
        <f t="shared" si="354"/>
        <v>1.1539170954150531</v>
      </c>
      <c r="X738" s="42">
        <f t="shared" si="355"/>
        <v>7.8184955978246595E-3</v>
      </c>
      <c r="Y738" s="42">
        <f t="shared" si="359"/>
        <v>1.5983552232098634E-2</v>
      </c>
      <c r="Z738" s="10">
        <f t="shared" si="356"/>
        <v>21.951242157109842</v>
      </c>
      <c r="AA738">
        <f t="shared" si="334"/>
        <v>6973731.0192850977</v>
      </c>
      <c r="AB738" s="10">
        <f t="shared" si="335"/>
        <v>6.9737310192850979</v>
      </c>
      <c r="AC738" s="10">
        <f t="shared" si="336"/>
        <v>6.8727310192850979</v>
      </c>
      <c r="AD738" s="3">
        <f t="shared" si="337"/>
        <v>996.77027110733832</v>
      </c>
      <c r="AI738" s="94">
        <f t="shared" si="338"/>
        <v>1.1539170954150531</v>
      </c>
    </row>
    <row r="739" spans="2:35">
      <c r="B739" s="39">
        <f t="shared" si="339"/>
        <v>711</v>
      </c>
      <c r="C739" s="42">
        <f t="shared" si="340"/>
        <v>13.384532374099395</v>
      </c>
      <c r="D739" s="10">
        <f t="shared" si="341"/>
        <v>2.3154676259005349</v>
      </c>
      <c r="E739" s="40">
        <f t="shared" si="342"/>
        <v>42.969064748198932</v>
      </c>
      <c r="F739" s="40">
        <f t="shared" si="343"/>
        <v>47.6</v>
      </c>
      <c r="G739" s="3">
        <f t="shared" si="344"/>
        <v>291.15467625900027</v>
      </c>
      <c r="H739" s="3">
        <f t="shared" si="345"/>
        <v>147.82900988183601</v>
      </c>
      <c r="I739">
        <f t="shared" si="330"/>
        <v>1.4782900988183603E-4</v>
      </c>
      <c r="J739" s="4">
        <f t="shared" si="346"/>
        <v>1480.146083372638</v>
      </c>
      <c r="K739" s="40">
        <f t="shared" si="347"/>
        <v>10.012554941386412</v>
      </c>
      <c r="L739" s="40">
        <f t="shared" si="331"/>
        <v>0</v>
      </c>
      <c r="M739" s="10">
        <f t="shared" si="348"/>
        <v>6.9737310192850979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15.347775703963766</v>
      </c>
      <c r="Q739" s="42">
        <f t="shared" si="350"/>
        <v>0.87786406530310002</v>
      </c>
      <c r="R739" s="4">
        <f t="shared" si="351"/>
        <v>95909.636067920059</v>
      </c>
      <c r="S739">
        <f t="shared" si="332"/>
        <v>9.5909636067920061E-5</v>
      </c>
      <c r="T739" s="41">
        <f t="shared" si="333"/>
        <v>7.2894089920072112E-4</v>
      </c>
      <c r="U739" s="42">
        <f t="shared" si="352"/>
        <v>0.17030290438036294</v>
      </c>
      <c r="V739" s="42">
        <f t="shared" si="353"/>
        <v>1.1611073493487658</v>
      </c>
      <c r="W739" s="42">
        <f t="shared" si="354"/>
        <v>1.153337435111689</v>
      </c>
      <c r="X739" s="42">
        <f t="shared" si="355"/>
        <v>7.769914237076847E-3</v>
      </c>
      <c r="Y739" s="42">
        <f t="shared" si="359"/>
        <v>1.5993082484072083E-2</v>
      </c>
      <c r="Z739" s="10">
        <f t="shared" si="356"/>
        <v>21.940163464017992</v>
      </c>
      <c r="AA739">
        <f t="shared" si="334"/>
        <v>6970262.3828808106</v>
      </c>
      <c r="AB739" s="10">
        <f t="shared" si="335"/>
        <v>6.9702623828808106</v>
      </c>
      <c r="AC739" s="10">
        <f t="shared" si="336"/>
        <v>6.8692623828808106</v>
      </c>
      <c r="AD739" s="3">
        <f t="shared" si="337"/>
        <v>996.2672056389863</v>
      </c>
      <c r="AI739" s="94">
        <f t="shared" si="338"/>
        <v>1.153337435111689</v>
      </c>
    </row>
    <row r="740" spans="2:35">
      <c r="B740" s="39">
        <f t="shared" si="339"/>
        <v>712</v>
      </c>
      <c r="C740" s="42">
        <f t="shared" si="340"/>
        <v>13.403357314147355</v>
      </c>
      <c r="D740" s="10">
        <f t="shared" si="341"/>
        <v>2.296642685852575</v>
      </c>
      <c r="E740" s="40">
        <f t="shared" si="342"/>
        <v>43.006714628294851</v>
      </c>
      <c r="F740" s="40">
        <f t="shared" si="343"/>
        <v>47.6</v>
      </c>
      <c r="G740" s="3">
        <f t="shared" si="344"/>
        <v>290.96642685852066</v>
      </c>
      <c r="H740" s="3">
        <f t="shared" si="345"/>
        <v>147.82900988183601</v>
      </c>
      <c r="I740">
        <f t="shared" si="330"/>
        <v>1.4782900988183603E-4</v>
      </c>
      <c r="J740" s="4">
        <f t="shared" si="346"/>
        <v>1482.6883997796826</v>
      </c>
      <c r="K740" s="40">
        <f t="shared" si="347"/>
        <v>10.029752624094812</v>
      </c>
      <c r="L740" s="40">
        <f t="shared" si="331"/>
        <v>0</v>
      </c>
      <c r="M740" s="10">
        <f t="shared" si="348"/>
        <v>6.9702623828808106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15.34534011903194</v>
      </c>
      <c r="Q740" s="42">
        <f t="shared" si="350"/>
        <v>0.87909081817413037</v>
      </c>
      <c r="R740" s="4">
        <f t="shared" si="351"/>
        <v>95107.895870088134</v>
      </c>
      <c r="S740">
        <f t="shared" si="332"/>
        <v>9.5107895870088138E-5</v>
      </c>
      <c r="T740" s="41">
        <f t="shared" si="333"/>
        <v>7.2974263939855301E-4</v>
      </c>
      <c r="U740" s="42">
        <f t="shared" si="352"/>
        <v>0.1688792863806807</v>
      </c>
      <c r="V740" s="42">
        <f t="shared" si="353"/>
        <v>1.1604765990778054</v>
      </c>
      <c r="W740" s="42">
        <f t="shared" si="354"/>
        <v>1.1527553509005317</v>
      </c>
      <c r="X740" s="42">
        <f t="shared" si="355"/>
        <v>7.7212481772737096E-3</v>
      </c>
      <c r="Y740" s="42">
        <f t="shared" si="359"/>
        <v>1.600255454744149E-2</v>
      </c>
      <c r="Z740" s="10">
        <f t="shared" si="356"/>
        <v>21.929038654820342</v>
      </c>
      <c r="AA740">
        <f t="shared" si="334"/>
        <v>6966779.3079500571</v>
      </c>
      <c r="AB740" s="10">
        <f t="shared" si="335"/>
        <v>6.9667793079500573</v>
      </c>
      <c r="AC740" s="10">
        <f t="shared" si="336"/>
        <v>6.8657793079500573</v>
      </c>
      <c r="AD740" s="3">
        <f t="shared" si="337"/>
        <v>995.76204611313369</v>
      </c>
      <c r="AI740" s="94">
        <f t="shared" si="338"/>
        <v>1.1527553509005317</v>
      </c>
    </row>
    <row r="741" spans="2:35">
      <c r="B741" s="39">
        <f t="shared" si="339"/>
        <v>713</v>
      </c>
      <c r="C741" s="42">
        <f t="shared" si="340"/>
        <v>13.422182254195315</v>
      </c>
      <c r="D741" s="10">
        <f t="shared" si="341"/>
        <v>2.2778177458046152</v>
      </c>
      <c r="E741" s="40">
        <f t="shared" si="342"/>
        <v>43.044364508390771</v>
      </c>
      <c r="F741" s="40">
        <f t="shared" si="343"/>
        <v>47.6</v>
      </c>
      <c r="G741" s="3">
        <f t="shared" si="344"/>
        <v>290.77817745804106</v>
      </c>
      <c r="H741" s="3">
        <f t="shared" si="345"/>
        <v>147.82900988183601</v>
      </c>
      <c r="I741">
        <f t="shared" si="330"/>
        <v>1.4782900988183603E-4</v>
      </c>
      <c r="J741" s="4">
        <f t="shared" si="346"/>
        <v>1485.2329428116811</v>
      </c>
      <c r="K741" s="40">
        <f t="shared" si="347"/>
        <v>10.046965368968314</v>
      </c>
      <c r="L741" s="40">
        <f t="shared" si="331"/>
        <v>0</v>
      </c>
      <c r="M741" s="10">
        <f t="shared" si="348"/>
        <v>6.9667793079500573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15.342893565053759</v>
      </c>
      <c r="Q741" s="42">
        <f t="shared" si="350"/>
        <v>0.88031776666126826</v>
      </c>
      <c r="R741" s="4">
        <f t="shared" si="351"/>
        <v>94306.46539738914</v>
      </c>
      <c r="S741">
        <f t="shared" si="332"/>
        <v>9.4306465397389139E-5</v>
      </c>
      <c r="T741" s="41">
        <f t="shared" si="333"/>
        <v>7.3054406987125209E-4</v>
      </c>
      <c r="U741" s="42">
        <f t="shared" si="352"/>
        <v>0.167456218347528</v>
      </c>
      <c r="V741" s="42">
        <f t="shared" si="353"/>
        <v>1.1598433414855911</v>
      </c>
      <c r="W741" s="42">
        <f t="shared" si="354"/>
        <v>1.152170843708898</v>
      </c>
      <c r="X741" s="42">
        <f t="shared" si="355"/>
        <v>7.6724977766930991E-3</v>
      </c>
      <c r="Y741" s="42">
        <f t="shared" si="359"/>
        <v>1.6011968306981171E-2</v>
      </c>
      <c r="Z741" s="10">
        <f t="shared" si="356"/>
        <v>21.917867747257262</v>
      </c>
      <c r="AA741">
        <f t="shared" si="334"/>
        <v>6963281.8000471853</v>
      </c>
      <c r="AB741" s="10">
        <f t="shared" si="335"/>
        <v>6.9632818000471852</v>
      </c>
      <c r="AC741" s="10">
        <f t="shared" si="336"/>
        <v>6.8622818000471852</v>
      </c>
      <c r="AD741" s="3">
        <f t="shared" si="337"/>
        <v>995.25479333534236</v>
      </c>
      <c r="AI741" s="94">
        <f t="shared" si="338"/>
        <v>1.152170843708898</v>
      </c>
    </row>
    <row r="742" spans="2:35">
      <c r="B742" s="39">
        <f t="shared" si="339"/>
        <v>714</v>
      </c>
      <c r="C742" s="42">
        <f t="shared" si="340"/>
        <v>13.441007194243275</v>
      </c>
      <c r="D742" s="10">
        <f t="shared" si="341"/>
        <v>2.2589928057566553</v>
      </c>
      <c r="E742" s="40">
        <f t="shared" si="342"/>
        <v>43.082014388486691</v>
      </c>
      <c r="F742" s="40">
        <f t="shared" si="343"/>
        <v>47.6</v>
      </c>
      <c r="G742" s="3">
        <f t="shared" si="344"/>
        <v>290.58992805756145</v>
      </c>
      <c r="H742" s="3">
        <f t="shared" si="345"/>
        <v>147.82900988183601</v>
      </c>
      <c r="I742">
        <f t="shared" si="330"/>
        <v>1.4782900988183603E-4</v>
      </c>
      <c r="J742" s="4">
        <f t="shared" si="346"/>
        <v>1487.7797124686333</v>
      </c>
      <c r="K742" s="40">
        <f t="shared" si="347"/>
        <v>10.064193176006919</v>
      </c>
      <c r="L742" s="40">
        <f t="shared" si="331"/>
        <v>0</v>
      </c>
      <c r="M742" s="10">
        <f t="shared" si="348"/>
        <v>6.9632818000471852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15.340436034876621</v>
      </c>
      <c r="Q742" s="42">
        <f t="shared" si="350"/>
        <v>0.88154491170493987</v>
      </c>
      <c r="R742" s="4">
        <f t="shared" si="351"/>
        <v>93505.3459073056</v>
      </c>
      <c r="S742">
        <f t="shared" si="332"/>
        <v>9.35053459073056E-5</v>
      </c>
      <c r="T742" s="41">
        <f t="shared" si="333"/>
        <v>7.3134518936133553E-4</v>
      </c>
      <c r="U742" s="42">
        <f t="shared" si="352"/>
        <v>0.16603370251376628</v>
      </c>
      <c r="V742" s="42">
        <f t="shared" si="353"/>
        <v>1.1592075778634587</v>
      </c>
      <c r="W742" s="42">
        <f t="shared" si="354"/>
        <v>1.1515839144688824</v>
      </c>
      <c r="X742" s="42">
        <f t="shared" si="355"/>
        <v>7.6236633945763188E-3</v>
      </c>
      <c r="Y742" s="42">
        <f t="shared" si="359"/>
        <v>1.6021323647730446E-2</v>
      </c>
      <c r="Z742" s="10">
        <f t="shared" si="356"/>
        <v>21.906650759159906</v>
      </c>
      <c r="AA742">
        <f t="shared" si="334"/>
        <v>6959769.8647549637</v>
      </c>
      <c r="AB742" s="10">
        <f t="shared" si="335"/>
        <v>6.9597698647549633</v>
      </c>
      <c r="AC742" s="10">
        <f t="shared" si="336"/>
        <v>6.8587698647549633</v>
      </c>
      <c r="AD742" s="3">
        <f t="shared" si="337"/>
        <v>994.74544811529563</v>
      </c>
      <c r="AI742" s="94">
        <f t="shared" si="338"/>
        <v>1.1515839144688824</v>
      </c>
    </row>
    <row r="743" spans="2:35">
      <c r="B743" s="39">
        <f t="shared" si="339"/>
        <v>715</v>
      </c>
      <c r="C743" s="42">
        <f t="shared" si="340"/>
        <v>13.459832134291235</v>
      </c>
      <c r="D743" s="10">
        <f t="shared" si="341"/>
        <v>2.2401678657086954</v>
      </c>
      <c r="E743" s="40">
        <f t="shared" si="342"/>
        <v>43.119664268582611</v>
      </c>
      <c r="F743" s="40">
        <f t="shared" si="343"/>
        <v>47.6</v>
      </c>
      <c r="G743" s="3">
        <f t="shared" si="344"/>
        <v>290.40167865708185</v>
      </c>
      <c r="H743" s="3">
        <f t="shared" si="345"/>
        <v>147.82900988183601</v>
      </c>
      <c r="I743">
        <f t="shared" ref="I743:I806" si="360">H743/1000^2</f>
        <v>1.4782900988183603E-4</v>
      </c>
      <c r="J743" s="4">
        <f t="shared" si="346"/>
        <v>1490.3287087505394</v>
      </c>
      <c r="K743" s="40">
        <f t="shared" si="347"/>
        <v>10.081436045210626</v>
      </c>
      <c r="L743" s="40">
        <f t="shared" ref="L743:L806" si="361">IF((gstar-K743)&lt;0,0,gstar-K743)</f>
        <v>0</v>
      </c>
      <c r="M743" s="10">
        <f t="shared" si="348"/>
        <v>6.9597698647549633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15.33796752131188</v>
      </c>
      <c r="Q743" s="42">
        <f t="shared" si="350"/>
        <v>0.88277225424702066</v>
      </c>
      <c r="R743" s="4">
        <f t="shared" si="351"/>
        <v>92704.538657319878</v>
      </c>
      <c r="S743">
        <f t="shared" ref="S743:S806" si="362">R743/1000^3</f>
        <v>9.2704538657319878E-5</v>
      </c>
      <c r="T743" s="41">
        <f t="shared" ref="T743:T806" si="363">(vc/1000^3-S743)</f>
        <v>7.3214599661132126E-4</v>
      </c>
      <c r="U743" s="42">
        <f t="shared" si="352"/>
        <v>0.16461174111225663</v>
      </c>
      <c r="V743" s="42">
        <f t="shared" si="353"/>
        <v>1.1585693095090794</v>
      </c>
      <c r="W743" s="42">
        <f t="shared" si="354"/>
        <v>1.1509945641173491</v>
      </c>
      <c r="X743" s="42">
        <f t="shared" si="355"/>
        <v>7.5747453917303087E-3</v>
      </c>
      <c r="Y743" s="42">
        <f t="shared" si="359"/>
        <v>1.6030620454995148E-2</v>
      </c>
      <c r="Z743" s="10">
        <f t="shared" si="356"/>
        <v>21.895387708451022</v>
      </c>
      <c r="AA743">
        <f t="shared" ref="AA743:AA806" si="364">Z743*rat*to+patm*1000000</f>
        <v>6956243.5076848408</v>
      </c>
      <c r="AB743" s="10">
        <f t="shared" ref="AB743:AB806" si="365">AA743/1000000</f>
        <v>6.9562435076848406</v>
      </c>
      <c r="AC743" s="10">
        <f t="shared" ref="AC743:AC806" si="366">AB743-patm</f>
        <v>6.8552435076848406</v>
      </c>
      <c r="AD743" s="3">
        <f t="shared" ref="AD743:AD806" si="367">AC743*1000000/6895</f>
        <v>994.234011266837</v>
      </c>
      <c r="AI743" s="94">
        <f t="shared" ref="AI743:AI806" si="368">($M743-patm)*1000000*$I743/SQRT(rat*to)*SQRT(k)*(2/(k+1))^((k+1)/2/(k-1))</f>
        <v>1.1509945641173491</v>
      </c>
    </row>
    <row r="744" spans="2:35">
      <c r="B744" s="39">
        <f t="shared" ref="B744:B807" si="369">1+B743</f>
        <v>716</v>
      </c>
      <c r="C744" s="42">
        <f t="shared" ref="C744:C807" si="370">xincp+C743</f>
        <v>13.478657074339194</v>
      </c>
      <c r="D744" s="10">
        <f t="shared" ref="D744:D807" si="371">(F744-E744)/2</f>
        <v>2.2213429256607355</v>
      </c>
      <c r="E744" s="40">
        <f t="shared" ref="E744:E807" si="372">E743+ci*2*xincp</f>
        <v>43.15731414867853</v>
      </c>
      <c r="F744" s="40">
        <f t="shared" ref="F744:F807" si="373">F743-osi*2*xincp</f>
        <v>47.6</v>
      </c>
      <c r="G744" s="3">
        <f t="shared" ref="G744:G807" si="374">G743-ei*n*2*xincp</f>
        <v>290.21342925660224</v>
      </c>
      <c r="H744" s="3">
        <f t="shared" ref="H744:H807" si="375">PI()/4*(dto+erate*(two-D744)/two)^2</f>
        <v>147.82900988183601</v>
      </c>
      <c r="I744">
        <f t="shared" si="360"/>
        <v>1.4782900988183603E-4</v>
      </c>
      <c r="J744" s="4">
        <f t="shared" ref="J744:J807" si="376">PI()/4*dc^2-PI()/4*(F744^2-E744^2)</f>
        <v>1492.8799316573993</v>
      </c>
      <c r="K744" s="40">
        <f t="shared" ref="K744:K807" si="377">J744/H744</f>
        <v>10.098693976579437</v>
      </c>
      <c r="L744" s="40">
        <f t="shared" si="361"/>
        <v>0</v>
      </c>
      <c r="M744" s="10">
        <f t="shared" ref="M744:M807" si="378">AB743</f>
        <v>6.9562435076848406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15.335488017134921</v>
      </c>
      <c r="Q744" s="42">
        <f t="shared" ref="Q744:Q807" si="380">xincp/P744+Q743</f>
        <v>0.88399979523084371</v>
      </c>
      <c r="R744" s="4">
        <f t="shared" ref="R744:R807" si="381">PI()/4*(F744^2-E744^2)*G744</f>
        <v>91904.044904914364</v>
      </c>
      <c r="S744">
        <f t="shared" si="362"/>
        <v>9.1904044904914361E-5</v>
      </c>
      <c r="T744" s="41">
        <f t="shared" si="363"/>
        <v>7.3294649036372678E-4</v>
      </c>
      <c r="U744" s="42">
        <f t="shared" ref="U744:U807" si="382">rhopgrain*R744/1000^2</f>
        <v>0.16319033637586022</v>
      </c>
      <c r="V744" s="42">
        <f t="shared" ref="V744:V807" si="383">(U743-U744)/(Q744-Q743)</f>
        <v>1.1579285377255468</v>
      </c>
      <c r="W744" s="42">
        <f t="shared" ref="W744:W807" si="384">IF(V744&lt;AI744,IF(AB743&gt;pbd,AI744,0),AI744)</f>
        <v>1.1504027935959753</v>
      </c>
      <c r="X744" s="42">
        <f t="shared" ref="X744:X807" si="385">V744-W744</f>
        <v>7.5257441295715211E-3</v>
      </c>
      <c r="Y744" s="42">
        <f t="shared" si="359"/>
        <v>1.6039858614347962E-2</v>
      </c>
      <c r="Z744" s="10">
        <f t="shared" ref="Z744:Z807" si="386">Y744/T744</f>
        <v>21.884078613144236</v>
      </c>
      <c r="AA744">
        <f t="shared" si="364"/>
        <v>6952702.7344767135</v>
      </c>
      <c r="AB744" s="10">
        <f t="shared" si="365"/>
        <v>6.9527027344767136</v>
      </c>
      <c r="AC744" s="10">
        <f t="shared" si="366"/>
        <v>6.8517027344767136</v>
      </c>
      <c r="AD744" s="3">
        <f t="shared" si="367"/>
        <v>993.72048360793519</v>
      </c>
      <c r="AI744" s="94">
        <f t="shared" si="368"/>
        <v>1.1504027935959753</v>
      </c>
    </row>
    <row r="745" spans="2:35">
      <c r="B745" s="39">
        <f t="shared" si="369"/>
        <v>717</v>
      </c>
      <c r="C745" s="42">
        <f t="shared" si="370"/>
        <v>13.497482014387154</v>
      </c>
      <c r="D745" s="10">
        <f t="shared" si="371"/>
        <v>2.2025179856127757</v>
      </c>
      <c r="E745" s="40">
        <f t="shared" si="372"/>
        <v>43.19496402877445</v>
      </c>
      <c r="F745" s="40">
        <f t="shared" si="373"/>
        <v>47.6</v>
      </c>
      <c r="G745" s="3">
        <f t="shared" si="374"/>
        <v>290.02517985612263</v>
      </c>
      <c r="H745" s="3">
        <f t="shared" si="375"/>
        <v>147.82900988183601</v>
      </c>
      <c r="I745">
        <f t="shared" si="360"/>
        <v>1.4782900988183603E-4</v>
      </c>
      <c r="J745" s="4">
        <f t="shared" si="376"/>
        <v>1495.4333811892129</v>
      </c>
      <c r="K745" s="40">
        <f t="shared" si="377"/>
        <v>10.115966970113348</v>
      </c>
      <c r="L745" s="40">
        <f t="shared" si="361"/>
        <v>0</v>
      </c>
      <c r="M745" s="10">
        <f t="shared" si="378"/>
        <v>6.9527027344767136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15.332997515084863</v>
      </c>
      <c r="Q745" s="42">
        <f t="shared" si="380"/>
        <v>0.88522753560120759</v>
      </c>
      <c r="R745" s="4">
        <f t="shared" si="381"/>
        <v>91103.865907571657</v>
      </c>
      <c r="S745">
        <f t="shared" si="362"/>
        <v>9.110386590757165E-5</v>
      </c>
      <c r="T745" s="41">
        <f t="shared" si="363"/>
        <v>7.3374666936106957E-4</v>
      </c>
      <c r="U745" s="42">
        <f t="shared" si="382"/>
        <v>0.16176949053743869</v>
      </c>
      <c r="V745" s="42">
        <f t="shared" si="383"/>
        <v>1.1572852638220357</v>
      </c>
      <c r="W745" s="42">
        <f t="shared" si="384"/>
        <v>1.1498086038512123</v>
      </c>
      <c r="X745" s="42">
        <f t="shared" si="385"/>
        <v>7.4766599708233628E-3</v>
      </c>
      <c r="Y745" s="42">
        <f t="shared" si="359"/>
        <v>1.6049038011629626E-2</v>
      </c>
      <c r="Z745" s="10">
        <f t="shared" si="386"/>
        <v>21.872723491344463</v>
      </c>
      <c r="AA745">
        <f t="shared" si="364"/>
        <v>6949147.5507990653</v>
      </c>
      <c r="AB745" s="10">
        <f t="shared" si="365"/>
        <v>6.949147550799065</v>
      </c>
      <c r="AC745" s="10">
        <f t="shared" si="366"/>
        <v>6.848147550799065</v>
      </c>
      <c r="AD745" s="3">
        <f t="shared" si="367"/>
        <v>993.20486596070566</v>
      </c>
      <c r="AI745" s="94">
        <f t="shared" si="368"/>
        <v>1.1498086038512123</v>
      </c>
    </row>
    <row r="746" spans="2:35">
      <c r="B746" s="39">
        <f t="shared" si="369"/>
        <v>718</v>
      </c>
      <c r="C746" s="42">
        <f t="shared" si="370"/>
        <v>13.516306954435114</v>
      </c>
      <c r="D746" s="10">
        <f t="shared" si="371"/>
        <v>2.1836930455648158</v>
      </c>
      <c r="E746" s="40">
        <f t="shared" si="372"/>
        <v>43.23261390887037</v>
      </c>
      <c r="F746" s="40">
        <f t="shared" si="373"/>
        <v>47.6</v>
      </c>
      <c r="G746" s="3">
        <f t="shared" si="374"/>
        <v>289.83693045564303</v>
      </c>
      <c r="H746" s="3">
        <f t="shared" si="375"/>
        <v>147.82900988183601</v>
      </c>
      <c r="I746">
        <f t="shared" si="360"/>
        <v>1.4782900988183603E-4</v>
      </c>
      <c r="J746" s="4">
        <f t="shared" si="376"/>
        <v>1497.9890573459804</v>
      </c>
      <c r="K746" s="40">
        <f t="shared" si="377"/>
        <v>10.133255025812364</v>
      </c>
      <c r="L746" s="40">
        <f t="shared" si="361"/>
        <v>0</v>
      </c>
      <c r="M746" s="10">
        <f t="shared" si="378"/>
        <v>6.949147550799065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15.330496007864539</v>
      </c>
      <c r="Q746" s="42">
        <f t="shared" si="380"/>
        <v>0.88645547630438526</v>
      </c>
      <c r="R746" s="4">
        <f t="shared" si="381"/>
        <v>90304.002922774045</v>
      </c>
      <c r="S746">
        <f t="shared" si="362"/>
        <v>9.0304002922774051E-5</v>
      </c>
      <c r="T746" s="41">
        <f t="shared" si="363"/>
        <v>7.3454653234586713E-4</v>
      </c>
      <c r="U746" s="42">
        <f t="shared" si="382"/>
        <v>0.16034920582985296</v>
      </c>
      <c r="V746" s="42">
        <f t="shared" si="383"/>
        <v>1.1566394891140266</v>
      </c>
      <c r="W746" s="42">
        <f t="shared" si="384"/>
        <v>1.1492119958343086</v>
      </c>
      <c r="X746" s="42">
        <f t="shared" si="385"/>
        <v>7.4274932797180337E-3</v>
      </c>
      <c r="Y746" s="42">
        <f t="shared" si="359"/>
        <v>1.6058158532950371E-2</v>
      </c>
      <c r="Z746" s="10">
        <f t="shared" si="386"/>
        <v>21.861322361248664</v>
      </c>
      <c r="AA746">
        <f t="shared" si="364"/>
        <v>6945577.9623491969</v>
      </c>
      <c r="AB746" s="10">
        <f t="shared" si="365"/>
        <v>6.9455779623491969</v>
      </c>
      <c r="AC746" s="10">
        <f t="shared" si="366"/>
        <v>6.8445779623491969</v>
      </c>
      <c r="AD746" s="3">
        <f t="shared" si="367"/>
        <v>992.68715915144264</v>
      </c>
      <c r="AI746" s="94">
        <f t="shared" si="368"/>
        <v>1.1492119958343086</v>
      </c>
    </row>
    <row r="747" spans="2:35">
      <c r="B747" s="39">
        <f t="shared" si="369"/>
        <v>719</v>
      </c>
      <c r="C747" s="42">
        <f t="shared" si="370"/>
        <v>13.535131894483074</v>
      </c>
      <c r="D747" s="10">
        <f t="shared" si="371"/>
        <v>2.1648681055168559</v>
      </c>
      <c r="E747" s="40">
        <f t="shared" si="372"/>
        <v>43.27026378896629</v>
      </c>
      <c r="F747" s="40">
        <f t="shared" si="373"/>
        <v>47.6</v>
      </c>
      <c r="G747" s="3">
        <f t="shared" si="374"/>
        <v>289.64868105516342</v>
      </c>
      <c r="H747" s="3">
        <f t="shared" si="375"/>
        <v>147.82900988183601</v>
      </c>
      <c r="I747">
        <f t="shared" si="360"/>
        <v>1.4782900988183603E-4</v>
      </c>
      <c r="J747" s="4">
        <f t="shared" si="376"/>
        <v>1500.5469601277016</v>
      </c>
      <c r="K747" s="40">
        <f t="shared" si="377"/>
        <v>10.150558143676481</v>
      </c>
      <c r="L747" s="40">
        <f t="shared" si="361"/>
        <v>0</v>
      </c>
      <c r="M747" s="10">
        <f t="shared" si="378"/>
        <v>6.9455779623491969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15.327983488140536</v>
      </c>
      <c r="Q747" s="42">
        <f t="shared" si="380"/>
        <v>0.8876836182881318</v>
      </c>
      <c r="R747" s="4">
        <f t="shared" si="381"/>
        <v>89504.457208004038</v>
      </c>
      <c r="S747">
        <f t="shared" si="362"/>
        <v>8.9504457208004044E-5</v>
      </c>
      <c r="T747" s="41">
        <f t="shared" si="363"/>
        <v>7.3534607806063717E-4</v>
      </c>
      <c r="U747" s="42">
        <f t="shared" si="382"/>
        <v>0.15892948448596447</v>
      </c>
      <c r="V747" s="42">
        <f t="shared" si="383"/>
        <v>1.1559912149224907</v>
      </c>
      <c r="W747" s="42">
        <f t="shared" si="384"/>
        <v>1.1486129705013479</v>
      </c>
      <c r="X747" s="42">
        <f t="shared" si="385"/>
        <v>7.3782444211427656E-3</v>
      </c>
      <c r="Y747" s="42">
        <f t="shared" si="359"/>
        <v>1.6067220064690319E-2</v>
      </c>
      <c r="Z747" s="10">
        <f t="shared" si="386"/>
        <v>21.84987524114517</v>
      </c>
      <c r="AA747">
        <f t="shared" si="364"/>
        <v>6941993.9748530127</v>
      </c>
      <c r="AB747" s="10">
        <f t="shared" si="365"/>
        <v>6.9419939748530126</v>
      </c>
      <c r="AC747" s="10">
        <f t="shared" si="366"/>
        <v>6.8409939748530126</v>
      </c>
      <c r="AD747" s="3">
        <f t="shared" si="367"/>
        <v>992.16736401058927</v>
      </c>
      <c r="AI747" s="94">
        <f t="shared" si="368"/>
        <v>1.1486129705013479</v>
      </c>
    </row>
    <row r="748" spans="2:35">
      <c r="B748" s="39">
        <f t="shared" si="369"/>
        <v>720</v>
      </c>
      <c r="C748" s="42">
        <f t="shared" si="370"/>
        <v>13.553956834531034</v>
      </c>
      <c r="D748" s="10">
        <f t="shared" si="371"/>
        <v>2.1460431654688961</v>
      </c>
      <c r="E748" s="40">
        <f t="shared" si="372"/>
        <v>43.307913669062209</v>
      </c>
      <c r="F748" s="40">
        <f t="shared" si="373"/>
        <v>47.6</v>
      </c>
      <c r="G748" s="3">
        <f t="shared" si="374"/>
        <v>289.46043165468382</v>
      </c>
      <c r="H748" s="3">
        <f t="shared" si="375"/>
        <v>147.82900988183601</v>
      </c>
      <c r="I748">
        <f t="shared" si="360"/>
        <v>1.4782900988183603E-4</v>
      </c>
      <c r="J748" s="4">
        <f t="shared" si="376"/>
        <v>1503.1070895343767</v>
      </c>
      <c r="K748" s="40">
        <f t="shared" si="377"/>
        <v>10.167876323705702</v>
      </c>
      <c r="L748" s="40">
        <f t="shared" si="361"/>
        <v>0</v>
      </c>
      <c r="M748" s="10">
        <f t="shared" si="378"/>
        <v>6.9419939748530126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15.325459948542916</v>
      </c>
      <c r="Q748" s="42">
        <f t="shared" si="380"/>
        <v>0.88891196250169324</v>
      </c>
      <c r="R748" s="4">
        <f t="shared" si="381"/>
        <v>88705.230020744086</v>
      </c>
      <c r="S748">
        <f t="shared" si="362"/>
        <v>8.8705230020744082E-5</v>
      </c>
      <c r="T748" s="41">
        <f t="shared" si="363"/>
        <v>7.3614530524789706E-4</v>
      </c>
      <c r="U748" s="42">
        <f t="shared" si="382"/>
        <v>0.15751032873863444</v>
      </c>
      <c r="V748" s="42">
        <f t="shared" si="383"/>
        <v>1.1553404425746121</v>
      </c>
      <c r="W748" s="42">
        <f t="shared" si="384"/>
        <v>1.1480115288132151</v>
      </c>
      <c r="X748" s="42">
        <f t="shared" si="385"/>
        <v>7.3289137613969935E-3</v>
      </c>
      <c r="Y748" s="42">
        <f t="shared" si="359"/>
        <v>1.6076222493500821E-2</v>
      </c>
      <c r="Z748" s="10">
        <f t="shared" si="386"/>
        <v>21.838382149414308</v>
      </c>
      <c r="AA748">
        <f t="shared" si="364"/>
        <v>6938395.5940652266</v>
      </c>
      <c r="AB748" s="10">
        <f t="shared" si="365"/>
        <v>6.9383955940652262</v>
      </c>
      <c r="AC748" s="10">
        <f t="shared" si="366"/>
        <v>6.8373955940652262</v>
      </c>
      <c r="AD748" s="3">
        <f t="shared" si="367"/>
        <v>991.64548137276677</v>
      </c>
      <c r="AI748" s="94">
        <f t="shared" si="368"/>
        <v>1.1480115288132151</v>
      </c>
    </row>
    <row r="749" spans="2:35">
      <c r="B749" s="39">
        <f t="shared" si="369"/>
        <v>721</v>
      </c>
      <c r="C749" s="42">
        <f t="shared" si="370"/>
        <v>13.572781774578994</v>
      </c>
      <c r="D749" s="10">
        <f t="shared" si="371"/>
        <v>2.1272182254209362</v>
      </c>
      <c r="E749" s="40">
        <f t="shared" si="372"/>
        <v>43.345563549158129</v>
      </c>
      <c r="F749" s="40">
        <f t="shared" si="373"/>
        <v>47.6</v>
      </c>
      <c r="G749" s="3">
        <f t="shared" si="374"/>
        <v>289.27218225420421</v>
      </c>
      <c r="H749" s="3">
        <f t="shared" si="375"/>
        <v>147.82900988183601</v>
      </c>
      <c r="I749">
        <f t="shared" si="360"/>
        <v>1.4782900988183603E-4</v>
      </c>
      <c r="J749" s="4">
        <f t="shared" si="376"/>
        <v>1505.6694455660054</v>
      </c>
      <c r="K749" s="40">
        <f t="shared" si="377"/>
        <v>10.185209565900024</v>
      </c>
      <c r="L749" s="40">
        <f t="shared" si="361"/>
        <v>0</v>
      </c>
      <c r="M749" s="10">
        <f t="shared" si="378"/>
        <v>6.9383955940652262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15.32292538166524</v>
      </c>
      <c r="Q749" s="42">
        <f t="shared" si="380"/>
        <v>0.8901405098958145</v>
      </c>
      <c r="R749" s="4">
        <f t="shared" si="381"/>
        <v>87906.322618476595</v>
      </c>
      <c r="S749">
        <f t="shared" si="362"/>
        <v>8.7906322618476593E-5</v>
      </c>
      <c r="T749" s="41">
        <f t="shared" si="363"/>
        <v>7.3694421265016463E-4</v>
      </c>
      <c r="U749" s="42">
        <f t="shared" si="382"/>
        <v>0.15609174082072413</v>
      </c>
      <c r="V749" s="42">
        <f t="shared" si="383"/>
        <v>1.1546871734036539</v>
      </c>
      <c r="W749" s="42">
        <f t="shared" si="384"/>
        <v>1.147407671735629</v>
      </c>
      <c r="X749" s="42">
        <f t="shared" si="385"/>
        <v>7.2795016680249347E-3</v>
      </c>
      <c r="Y749" s="42">
        <f t="shared" si="359"/>
        <v>1.6085165706305575E-2</v>
      </c>
      <c r="Z749" s="10">
        <f t="shared" si="386"/>
        <v>21.826843104528695</v>
      </c>
      <c r="AA749">
        <f t="shared" si="364"/>
        <v>6934782.8257694431</v>
      </c>
      <c r="AB749" s="10">
        <f t="shared" si="365"/>
        <v>6.9347828257694433</v>
      </c>
      <c r="AC749" s="10">
        <f t="shared" si="366"/>
        <v>6.8337828257694433</v>
      </c>
      <c r="AD749" s="3">
        <f t="shared" si="367"/>
        <v>991.12151207678653</v>
      </c>
      <c r="AI749" s="94">
        <f t="shared" si="368"/>
        <v>1.147407671735629</v>
      </c>
    </row>
    <row r="750" spans="2:35">
      <c r="B750" s="39">
        <f t="shared" si="369"/>
        <v>722</v>
      </c>
      <c r="C750" s="42">
        <f t="shared" si="370"/>
        <v>13.591606714626954</v>
      </c>
      <c r="D750" s="10">
        <f t="shared" si="371"/>
        <v>2.1083932853729763</v>
      </c>
      <c r="E750" s="40">
        <f t="shared" si="372"/>
        <v>43.383213429254049</v>
      </c>
      <c r="F750" s="40">
        <f t="shared" si="373"/>
        <v>47.6</v>
      </c>
      <c r="G750" s="3">
        <f t="shared" si="374"/>
        <v>289.0839328537246</v>
      </c>
      <c r="H750" s="3">
        <f t="shared" si="375"/>
        <v>147.82900988183601</v>
      </c>
      <c r="I750">
        <f t="shared" si="360"/>
        <v>1.4782900988183603E-4</v>
      </c>
      <c r="J750" s="4">
        <f t="shared" si="376"/>
        <v>1508.2340282225882</v>
      </c>
      <c r="K750" s="40">
        <f t="shared" si="377"/>
        <v>10.202557870259451</v>
      </c>
      <c r="L750" s="40">
        <f t="shared" si="361"/>
        <v>0</v>
      </c>
      <c r="M750" s="10">
        <f t="shared" si="378"/>
        <v>6.9347828257694433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15.320379780064497</v>
      </c>
      <c r="Q750" s="42">
        <f t="shared" si="380"/>
        <v>0.8913692614227483</v>
      </c>
      <c r="R750" s="4">
        <f t="shared" si="381"/>
        <v>87107.736258683959</v>
      </c>
      <c r="S750">
        <f t="shared" si="362"/>
        <v>8.7107736258683962E-5</v>
      </c>
      <c r="T750" s="41">
        <f t="shared" si="363"/>
        <v>7.3774279900995715E-4</v>
      </c>
      <c r="U750" s="42">
        <f t="shared" si="382"/>
        <v>0.15467372296509477</v>
      </c>
      <c r="V750" s="42">
        <f t="shared" si="383"/>
        <v>1.1540314087485652</v>
      </c>
      <c r="W750" s="42">
        <f t="shared" si="384"/>
        <v>1.1468014002391569</v>
      </c>
      <c r="X750" s="42">
        <f t="shared" si="385"/>
        <v>7.2300085094083588E-3</v>
      </c>
      <c r="Y750" s="42">
        <f t="shared" si="359"/>
        <v>1.6094049590301255E-2</v>
      </c>
      <c r="Z750" s="10">
        <f t="shared" si="386"/>
        <v>21.815258125052924</v>
      </c>
      <c r="AA750">
        <f t="shared" si="364"/>
        <v>6931155.6757780658</v>
      </c>
      <c r="AB750" s="10">
        <f t="shared" si="365"/>
        <v>6.9311556757780659</v>
      </c>
      <c r="AC750" s="10">
        <f t="shared" si="366"/>
        <v>6.8301556757780659</v>
      </c>
      <c r="AD750" s="3">
        <f t="shared" si="367"/>
        <v>990.5954569656368</v>
      </c>
      <c r="AI750" s="94">
        <f t="shared" si="368"/>
        <v>1.1468014002391569</v>
      </c>
    </row>
    <row r="751" spans="2:35">
      <c r="B751" s="39">
        <f t="shared" si="369"/>
        <v>723</v>
      </c>
      <c r="C751" s="42">
        <f t="shared" si="370"/>
        <v>13.610431654674914</v>
      </c>
      <c r="D751" s="10">
        <f t="shared" si="371"/>
        <v>2.0895683453250165</v>
      </c>
      <c r="E751" s="40">
        <f t="shared" si="372"/>
        <v>43.420863309349969</v>
      </c>
      <c r="F751" s="40">
        <f t="shared" si="373"/>
        <v>47.6</v>
      </c>
      <c r="G751" s="3">
        <f t="shared" si="374"/>
        <v>288.895683453245</v>
      </c>
      <c r="H751" s="3">
        <f t="shared" si="375"/>
        <v>147.82900988183601</v>
      </c>
      <c r="I751">
        <f t="shared" si="360"/>
        <v>1.4782900988183603E-4</v>
      </c>
      <c r="J751" s="4">
        <f t="shared" si="376"/>
        <v>1510.8008375041245</v>
      </c>
      <c r="K751" s="40">
        <f t="shared" si="377"/>
        <v>10.219921236783978</v>
      </c>
      <c r="L751" s="40">
        <f t="shared" si="361"/>
        <v>0</v>
      </c>
      <c r="M751" s="10">
        <f t="shared" si="378"/>
        <v>6.9311556757780659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15.317823136260911</v>
      </c>
      <c r="Q751" s="42">
        <f t="shared" si="380"/>
        <v>0.89259821803626327</v>
      </c>
      <c r="R751" s="4">
        <f t="shared" si="381"/>
        <v>86309.4721988487</v>
      </c>
      <c r="S751">
        <f t="shared" si="362"/>
        <v>8.6309472198848697E-5</v>
      </c>
      <c r="T751" s="41">
        <f t="shared" si="363"/>
        <v>7.3854106306979245E-4</v>
      </c>
      <c r="U751" s="42">
        <f t="shared" si="382"/>
        <v>0.15325627740460768</v>
      </c>
      <c r="V751" s="42">
        <f t="shared" si="383"/>
        <v>1.1533731499544357</v>
      </c>
      <c r="W751" s="42">
        <f t="shared" si="384"/>
        <v>1.1461927152991993</v>
      </c>
      <c r="X751" s="42">
        <f t="shared" si="385"/>
        <v>7.180434655236434E-3</v>
      </c>
      <c r="Y751" s="42">
        <f t="shared" si="359"/>
        <v>1.6102874032958719E-2</v>
      </c>
      <c r="Z751" s="10">
        <f t="shared" si="386"/>
        <v>21.803627229643954</v>
      </c>
      <c r="AA751">
        <f t="shared" si="364"/>
        <v>6927514.1499324124</v>
      </c>
      <c r="AB751" s="10">
        <f t="shared" si="365"/>
        <v>6.9275141499324127</v>
      </c>
      <c r="AC751" s="10">
        <f t="shared" si="366"/>
        <v>6.8265141499324127</v>
      </c>
      <c r="AD751" s="3">
        <f t="shared" si="367"/>
        <v>990.06731688649927</v>
      </c>
      <c r="AI751" s="94">
        <f t="shared" si="368"/>
        <v>1.1461927152991993</v>
      </c>
    </row>
    <row r="752" spans="2:35">
      <c r="B752" s="39">
        <f t="shared" si="369"/>
        <v>724</v>
      </c>
      <c r="C752" s="42">
        <f t="shared" si="370"/>
        <v>13.629256594722873</v>
      </c>
      <c r="D752" s="10">
        <f t="shared" si="371"/>
        <v>2.0707434052770566</v>
      </c>
      <c r="E752" s="40">
        <f t="shared" si="372"/>
        <v>43.458513189445888</v>
      </c>
      <c r="F752" s="40">
        <f t="shared" si="373"/>
        <v>47.6</v>
      </c>
      <c r="G752" s="3">
        <f t="shared" si="374"/>
        <v>288.70743405276539</v>
      </c>
      <c r="H752" s="3">
        <f t="shared" si="375"/>
        <v>147.82900988183601</v>
      </c>
      <c r="I752">
        <f t="shared" si="360"/>
        <v>1.4782900988183603E-4</v>
      </c>
      <c r="J752" s="4">
        <f t="shared" si="376"/>
        <v>1513.3698734106147</v>
      </c>
      <c r="K752" s="40">
        <f t="shared" si="377"/>
        <v>10.237299665473609</v>
      </c>
      <c r="L752" s="40">
        <f t="shared" si="361"/>
        <v>0</v>
      </c>
      <c r="M752" s="10">
        <f t="shared" si="378"/>
        <v>6.9275141499324127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15.315255442737902</v>
      </c>
      <c r="Q752" s="42">
        <f t="shared" si="380"/>
        <v>0.89382738069165246</v>
      </c>
      <c r="R752" s="4">
        <f t="shared" si="381"/>
        <v>85511.531696453225</v>
      </c>
      <c r="S752">
        <f t="shared" si="362"/>
        <v>8.5511531696453225E-5</v>
      </c>
      <c r="T752" s="41">
        <f t="shared" si="363"/>
        <v>7.39339003572188E-4</v>
      </c>
      <c r="U752" s="42">
        <f t="shared" si="382"/>
        <v>0.15183940637212412</v>
      </c>
      <c r="V752" s="42">
        <f t="shared" si="383"/>
        <v>1.1527123983724756</v>
      </c>
      <c r="W752" s="42">
        <f t="shared" si="384"/>
        <v>1.1455816178960077</v>
      </c>
      <c r="X752" s="42">
        <f t="shared" si="385"/>
        <v>7.1307804764679794E-3</v>
      </c>
      <c r="Y752" s="42">
        <f t="shared" si="359"/>
        <v>1.611163892202417E-2</v>
      </c>
      <c r="Z752" s="10">
        <f t="shared" si="386"/>
        <v>21.791950437051508</v>
      </c>
      <c r="AA752">
        <f t="shared" si="364"/>
        <v>6923858.2541028513</v>
      </c>
      <c r="AB752" s="10">
        <f t="shared" si="365"/>
        <v>6.9238582541028508</v>
      </c>
      <c r="AC752" s="10">
        <f t="shared" si="366"/>
        <v>6.8228582541028509</v>
      </c>
      <c r="AD752" s="3">
        <f t="shared" si="367"/>
        <v>989.53709269076887</v>
      </c>
      <c r="AI752" s="94">
        <f t="shared" si="368"/>
        <v>1.1455816178960077</v>
      </c>
    </row>
    <row r="753" spans="2:35">
      <c r="B753" s="39">
        <f t="shared" si="369"/>
        <v>725</v>
      </c>
      <c r="C753" s="42">
        <f t="shared" si="370"/>
        <v>13.648081534770833</v>
      </c>
      <c r="D753" s="10">
        <f t="shared" si="371"/>
        <v>2.0519184652290967</v>
      </c>
      <c r="E753" s="40">
        <f t="shared" si="372"/>
        <v>43.496163069541808</v>
      </c>
      <c r="F753" s="40">
        <f t="shared" si="373"/>
        <v>47.6</v>
      </c>
      <c r="G753" s="3">
        <f t="shared" si="374"/>
        <v>288.51918465228579</v>
      </c>
      <c r="H753" s="3">
        <f t="shared" si="375"/>
        <v>147.82900988183601</v>
      </c>
      <c r="I753">
        <f t="shared" si="360"/>
        <v>1.4782900988183603E-4</v>
      </c>
      <c r="J753" s="4">
        <f t="shared" si="376"/>
        <v>1515.9411359420587</v>
      </c>
      <c r="K753" s="40">
        <f t="shared" si="377"/>
        <v>10.254693156328342</v>
      </c>
      <c r="L753" s="40">
        <f t="shared" si="361"/>
        <v>0</v>
      </c>
      <c r="M753" s="10">
        <f t="shared" si="378"/>
        <v>6.9238582541028508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15.312676691942043</v>
      </c>
      <c r="Q753" s="42">
        <f t="shared" si="380"/>
        <v>0.89505675034574217</v>
      </c>
      <c r="R753" s="4">
        <f t="shared" si="381"/>
        <v>84713.91600897997</v>
      </c>
      <c r="S753">
        <f t="shared" si="362"/>
        <v>8.4713916008979971E-5</v>
      </c>
      <c r="T753" s="41">
        <f t="shared" si="363"/>
        <v>7.401366192596612E-4</v>
      </c>
      <c r="U753" s="42">
        <f t="shared" si="382"/>
        <v>0.15042311210050538</v>
      </c>
      <c r="V753" s="42">
        <f t="shared" si="383"/>
        <v>1.1520491553595751</v>
      </c>
      <c r="W753" s="42">
        <f t="shared" si="384"/>
        <v>1.1449681090147101</v>
      </c>
      <c r="X753" s="42">
        <f t="shared" si="385"/>
        <v>7.0810463448649497E-3</v>
      </c>
      <c r="Y753" s="42">
        <f t="shared" si="359"/>
        <v>1.6120344145519751E-2</v>
      </c>
      <c r="Z753" s="10">
        <f t="shared" si="386"/>
        <v>21.78022776611769</v>
      </c>
      <c r="AA753">
        <f t="shared" si="364"/>
        <v>6920187.994188671</v>
      </c>
      <c r="AB753" s="10">
        <f t="shared" si="365"/>
        <v>6.9201879941886713</v>
      </c>
      <c r="AC753" s="10">
        <f t="shared" si="366"/>
        <v>6.8191879941886713</v>
      </c>
      <c r="AD753" s="3">
        <f t="shared" si="367"/>
        <v>989.0047852340349</v>
      </c>
      <c r="AI753" s="94">
        <f t="shared" si="368"/>
        <v>1.1449681090147101</v>
      </c>
    </row>
    <row r="754" spans="2:35">
      <c r="B754" s="39">
        <f t="shared" si="369"/>
        <v>726</v>
      </c>
      <c r="C754" s="42">
        <f t="shared" si="370"/>
        <v>13.666906474818793</v>
      </c>
      <c r="D754" s="10">
        <f t="shared" si="371"/>
        <v>2.0330935251811368</v>
      </c>
      <c r="E754" s="40">
        <f t="shared" si="372"/>
        <v>43.533812949637728</v>
      </c>
      <c r="F754" s="40">
        <f t="shared" si="373"/>
        <v>47.6</v>
      </c>
      <c r="G754" s="3">
        <f t="shared" si="374"/>
        <v>288.33093525180618</v>
      </c>
      <c r="H754" s="3">
        <f t="shared" si="375"/>
        <v>147.82900988183601</v>
      </c>
      <c r="I754">
        <f t="shared" si="360"/>
        <v>1.4782900988183603E-4</v>
      </c>
      <c r="J754" s="4">
        <f t="shared" si="376"/>
        <v>1518.5146250984567</v>
      </c>
      <c r="K754" s="40">
        <f t="shared" si="377"/>
        <v>10.272101709348179</v>
      </c>
      <c r="L754" s="40">
        <f t="shared" si="361"/>
        <v>0</v>
      </c>
      <c r="M754" s="10">
        <f t="shared" si="378"/>
        <v>6.9201879941886713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15.310086876282851</v>
      </c>
      <c r="Q754" s="42">
        <f t="shared" si="380"/>
        <v>0.89628632795690011</v>
      </c>
      <c r="R754" s="4">
        <f t="shared" si="381"/>
        <v>83916.626393911327</v>
      </c>
      <c r="S754">
        <f t="shared" si="362"/>
        <v>8.3916626393911324E-5</v>
      </c>
      <c r="T754" s="41">
        <f t="shared" si="363"/>
        <v>7.4093390887472986E-4</v>
      </c>
      <c r="U754" s="42">
        <f t="shared" si="382"/>
        <v>0.14900739682261258</v>
      </c>
      <c r="V754" s="42">
        <f t="shared" si="383"/>
        <v>1.1513834222791124</v>
      </c>
      <c r="W754" s="42">
        <f t="shared" si="384"/>
        <v>1.1443521896452866</v>
      </c>
      <c r="X754" s="42">
        <f t="shared" si="385"/>
        <v>7.031232633825768E-3</v>
      </c>
      <c r="Y754" s="42">
        <f t="shared" si="359"/>
        <v>1.6128989591745146E-2</v>
      </c>
      <c r="Z754" s="10">
        <f t="shared" si="386"/>
        <v>21.768459235777915</v>
      </c>
      <c r="AA754">
        <f t="shared" si="364"/>
        <v>6916503.3761183731</v>
      </c>
      <c r="AB754" s="10">
        <f t="shared" si="365"/>
        <v>6.9165033761183734</v>
      </c>
      <c r="AC754" s="10">
        <f t="shared" si="366"/>
        <v>6.8155033761183734</v>
      </c>
      <c r="AD754" s="3">
        <f t="shared" si="367"/>
        <v>988.47039537612375</v>
      </c>
      <c r="AI754" s="94">
        <f t="shared" si="368"/>
        <v>1.1443521896452866</v>
      </c>
    </row>
    <row r="755" spans="2:35">
      <c r="B755" s="39">
        <f t="shared" si="369"/>
        <v>727</v>
      </c>
      <c r="C755" s="42">
        <f t="shared" si="370"/>
        <v>13.685731414866753</v>
      </c>
      <c r="D755" s="10">
        <f t="shared" si="371"/>
        <v>2.014268585133177</v>
      </c>
      <c r="E755" s="40">
        <f t="shared" si="372"/>
        <v>43.571462829733647</v>
      </c>
      <c r="F755" s="40">
        <f t="shared" si="373"/>
        <v>47.6</v>
      </c>
      <c r="G755" s="3">
        <f t="shared" si="374"/>
        <v>288.14268585132658</v>
      </c>
      <c r="H755" s="3">
        <f t="shared" si="375"/>
        <v>147.82900988183601</v>
      </c>
      <c r="I755">
        <f t="shared" si="360"/>
        <v>1.4782900988183603E-4</v>
      </c>
      <c r="J755" s="4">
        <f t="shared" si="376"/>
        <v>1521.0903408798085</v>
      </c>
      <c r="K755" s="40">
        <f t="shared" si="377"/>
        <v>10.28952532453312</v>
      </c>
      <c r="L755" s="40">
        <f t="shared" si="361"/>
        <v>0</v>
      </c>
      <c r="M755" s="10">
        <f t="shared" si="378"/>
        <v>6.9165033761183734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15.307485988132854</v>
      </c>
      <c r="Q755" s="42">
        <f t="shared" si="380"/>
        <v>0.8975161144850442</v>
      </c>
      <c r="R755" s="4">
        <f t="shared" si="381"/>
        <v>83119.664108729805</v>
      </c>
      <c r="S755">
        <f t="shared" si="362"/>
        <v>8.3119664108729802E-5</v>
      </c>
      <c r="T755" s="41">
        <f t="shared" si="363"/>
        <v>7.4173087115991137E-4</v>
      </c>
      <c r="U755" s="42">
        <f t="shared" si="382"/>
        <v>0.14759226277130716</v>
      </c>
      <c r="V755" s="42">
        <f t="shared" si="383"/>
        <v>1.1507152004999073</v>
      </c>
      <c r="W755" s="42">
        <f t="shared" si="384"/>
        <v>1.1437338607826206</v>
      </c>
      <c r="X755" s="42">
        <f t="shared" si="385"/>
        <v>6.9813397172866498E-3</v>
      </c>
      <c r="Y755" s="42">
        <f t="shared" si="359"/>
        <v>1.6137575149277862E-2</v>
      </c>
      <c r="Z755" s="10">
        <f t="shared" si="386"/>
        <v>21.756644865060128</v>
      </c>
      <c r="AA755">
        <f t="shared" si="364"/>
        <v>6912804.4058494316</v>
      </c>
      <c r="AB755" s="10">
        <f t="shared" si="365"/>
        <v>6.9128044058494318</v>
      </c>
      <c r="AC755" s="10">
        <f t="shared" si="366"/>
        <v>6.8118044058494318</v>
      </c>
      <c r="AD755" s="3">
        <f t="shared" si="367"/>
        <v>987.93392398106334</v>
      </c>
      <c r="AI755" s="94">
        <f t="shared" si="368"/>
        <v>1.1437338607826206</v>
      </c>
    </row>
    <row r="756" spans="2:35">
      <c r="B756" s="39">
        <f t="shared" si="369"/>
        <v>728</v>
      </c>
      <c r="C756" s="42">
        <f t="shared" si="370"/>
        <v>13.704556354914713</v>
      </c>
      <c r="D756" s="10">
        <f t="shared" si="371"/>
        <v>1.9954436450852171</v>
      </c>
      <c r="E756" s="40">
        <f t="shared" si="372"/>
        <v>43.609112709829567</v>
      </c>
      <c r="F756" s="40">
        <f t="shared" si="373"/>
        <v>47.6</v>
      </c>
      <c r="G756" s="3">
        <f t="shared" si="374"/>
        <v>287.95443645084697</v>
      </c>
      <c r="H756" s="3">
        <f t="shared" si="375"/>
        <v>147.82900988183601</v>
      </c>
      <c r="I756">
        <f t="shared" si="360"/>
        <v>1.4782900988183603E-4</v>
      </c>
      <c r="J756" s="4">
        <f t="shared" si="376"/>
        <v>1523.6682832861138</v>
      </c>
      <c r="K756" s="40">
        <f t="shared" si="377"/>
        <v>10.306964001883161</v>
      </c>
      <c r="L756" s="40">
        <f t="shared" si="361"/>
        <v>0</v>
      </c>
      <c r="M756" s="10">
        <f t="shared" si="378"/>
        <v>6.9128044058494318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15.304874019827295</v>
      </c>
      <c r="Q756" s="42">
        <f t="shared" si="380"/>
        <v>0.89874611089165113</v>
      </c>
      <c r="R756" s="4">
        <f t="shared" si="381"/>
        <v>82323.030410917811</v>
      </c>
      <c r="S756">
        <f t="shared" si="362"/>
        <v>8.2323030410917807E-5</v>
      </c>
      <c r="T756" s="41">
        <f t="shared" si="363"/>
        <v>7.4252750485772332E-4</v>
      </c>
      <c r="U756" s="42">
        <f t="shared" si="382"/>
        <v>0.14617771217945033</v>
      </c>
      <c r="V756" s="42">
        <f t="shared" si="383"/>
        <v>1.1500444913973482</v>
      </c>
      <c r="W756" s="42">
        <f t="shared" si="384"/>
        <v>1.1431131234264571</v>
      </c>
      <c r="X756" s="42">
        <f t="shared" si="385"/>
        <v>6.9313679708911113E-3</v>
      </c>
      <c r="Y756" s="42">
        <f t="shared" si="359"/>
        <v>1.614610070697493E-2</v>
      </c>
      <c r="Z756" s="10">
        <f t="shared" si="386"/>
        <v>21.744784673085888</v>
      </c>
      <c r="AA756">
        <f t="shared" si="364"/>
        <v>6909091.0893686311</v>
      </c>
      <c r="AB756" s="10">
        <f t="shared" si="365"/>
        <v>6.9090910893686308</v>
      </c>
      <c r="AC756" s="10">
        <f t="shared" si="366"/>
        <v>6.8080910893686308</v>
      </c>
      <c r="AD756" s="3">
        <f t="shared" si="367"/>
        <v>987.39537191713282</v>
      </c>
      <c r="AI756" s="94">
        <f t="shared" si="368"/>
        <v>1.1431131234264571</v>
      </c>
    </row>
    <row r="757" spans="2:35">
      <c r="B757" s="39">
        <f t="shared" si="369"/>
        <v>729</v>
      </c>
      <c r="C757" s="42">
        <f t="shared" si="370"/>
        <v>13.723381294962673</v>
      </c>
      <c r="D757" s="10">
        <f t="shared" si="371"/>
        <v>1.9766187050372572</v>
      </c>
      <c r="E757" s="40">
        <f t="shared" si="372"/>
        <v>43.646762589925487</v>
      </c>
      <c r="F757" s="40">
        <f t="shared" si="373"/>
        <v>47.6</v>
      </c>
      <c r="G757" s="3">
        <f t="shared" si="374"/>
        <v>287.76618705036736</v>
      </c>
      <c r="H757" s="3">
        <f t="shared" si="375"/>
        <v>147.82900988183601</v>
      </c>
      <c r="I757">
        <f t="shared" si="360"/>
        <v>1.4782900988183603E-4</v>
      </c>
      <c r="J757" s="4">
        <f t="shared" si="376"/>
        <v>1526.248452317373</v>
      </c>
      <c r="K757" s="40">
        <f t="shared" si="377"/>
        <v>10.324417741398305</v>
      </c>
      <c r="L757" s="40">
        <f t="shared" si="361"/>
        <v>0</v>
      </c>
      <c r="M757" s="10">
        <f t="shared" si="378"/>
        <v>6.9090910893686308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15.302250963664241</v>
      </c>
      <c r="Q757" s="42">
        <f t="shared" si="380"/>
        <v>0.8999763181397652</v>
      </c>
      <c r="R757" s="4">
        <f t="shared" si="381"/>
        <v>81526.726557957823</v>
      </c>
      <c r="S757">
        <f t="shared" si="362"/>
        <v>8.1526726557957819E-5</v>
      </c>
      <c r="T757" s="41">
        <f t="shared" si="363"/>
        <v>7.4332380871068332E-4</v>
      </c>
      <c r="U757" s="42">
        <f t="shared" si="382"/>
        <v>0.14476374727990338</v>
      </c>
      <c r="V757" s="42">
        <f t="shared" si="383"/>
        <v>1.1493712963523752</v>
      </c>
      <c r="W757" s="42">
        <f t="shared" si="384"/>
        <v>1.1424899785814591</v>
      </c>
      <c r="X757" s="42">
        <f t="shared" si="385"/>
        <v>6.8813177709161621E-3</v>
      </c>
      <c r="Y757" s="42">
        <f t="shared" si="359"/>
        <v>1.6154566153973288E-2</v>
      </c>
      <c r="Z757" s="10">
        <f t="shared" si="386"/>
        <v>21.732878679069692</v>
      </c>
      <c r="AA757">
        <f t="shared" si="364"/>
        <v>6905363.4326918535</v>
      </c>
      <c r="AB757" s="10">
        <f t="shared" si="365"/>
        <v>6.9053634326918534</v>
      </c>
      <c r="AC757" s="10">
        <f t="shared" si="366"/>
        <v>6.8043634326918534</v>
      </c>
      <c r="AD757" s="3">
        <f t="shared" si="367"/>
        <v>986.85474005683159</v>
      </c>
      <c r="AI757" s="94">
        <f t="shared" si="368"/>
        <v>1.1424899785814591</v>
      </c>
    </row>
    <row r="758" spans="2:35">
      <c r="B758" s="39">
        <f t="shared" si="369"/>
        <v>730</v>
      </c>
      <c r="C758" s="42">
        <f t="shared" si="370"/>
        <v>13.742206235010633</v>
      </c>
      <c r="D758" s="10">
        <f t="shared" si="371"/>
        <v>1.9577937649892974</v>
      </c>
      <c r="E758" s="40">
        <f t="shared" si="372"/>
        <v>43.684412470021407</v>
      </c>
      <c r="F758" s="40">
        <f t="shared" si="373"/>
        <v>47.6</v>
      </c>
      <c r="G758" s="3">
        <f t="shared" si="374"/>
        <v>287.57793764988776</v>
      </c>
      <c r="H758" s="3">
        <f t="shared" si="375"/>
        <v>147.82900988183601</v>
      </c>
      <c r="I758">
        <f t="shared" si="360"/>
        <v>1.4782900988183603E-4</v>
      </c>
      <c r="J758" s="4">
        <f t="shared" si="376"/>
        <v>1528.8308479735861</v>
      </c>
      <c r="K758" s="40">
        <f t="shared" si="377"/>
        <v>10.341886543078552</v>
      </c>
      <c r="L758" s="40">
        <f t="shared" si="361"/>
        <v>0</v>
      </c>
      <c r="M758" s="10">
        <f t="shared" si="378"/>
        <v>6.9053634326918534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15.299616811904297</v>
      </c>
      <c r="Q758" s="42">
        <f t="shared" si="380"/>
        <v>0.90120673719400668</v>
      </c>
      <c r="R758" s="4">
        <f t="shared" si="381"/>
        <v>80730.75380733225</v>
      </c>
      <c r="S758">
        <f t="shared" si="362"/>
        <v>8.073075380733225E-5</v>
      </c>
      <c r="T758" s="41">
        <f t="shared" si="363"/>
        <v>7.4411978146130897E-4</v>
      </c>
      <c r="U758" s="42">
        <f t="shared" si="382"/>
        <v>0.14335037030552758</v>
      </c>
      <c r="V758" s="42">
        <f t="shared" si="383"/>
        <v>1.1486956167523767</v>
      </c>
      <c r="W758" s="42">
        <f t="shared" si="384"/>
        <v>1.1418644272571736</v>
      </c>
      <c r="X758" s="42">
        <f t="shared" si="385"/>
        <v>6.831189495203116E-3</v>
      </c>
      <c r="Y758" s="42">
        <f t="shared" si="359"/>
        <v>1.6162971379691318E-2</v>
      </c>
      <c r="Z758" s="10">
        <f t="shared" si="386"/>
        <v>21.720926902319857</v>
      </c>
      <c r="AA758">
        <f t="shared" si="364"/>
        <v>6901621.4418643517</v>
      </c>
      <c r="AB758" s="10">
        <f t="shared" si="365"/>
        <v>6.9016214418643518</v>
      </c>
      <c r="AC758" s="10">
        <f t="shared" si="366"/>
        <v>6.8006214418643518</v>
      </c>
      <c r="AD758" s="3">
        <f t="shared" si="367"/>
        <v>986.31202927691834</v>
      </c>
      <c r="AI758" s="94">
        <f t="shared" si="368"/>
        <v>1.1418644272571736</v>
      </c>
    </row>
    <row r="759" spans="2:35">
      <c r="B759" s="39">
        <f t="shared" si="369"/>
        <v>731</v>
      </c>
      <c r="C759" s="42">
        <f t="shared" si="370"/>
        <v>13.761031175058593</v>
      </c>
      <c r="D759" s="10">
        <f t="shared" si="371"/>
        <v>1.9389688249413375</v>
      </c>
      <c r="E759" s="40">
        <f t="shared" si="372"/>
        <v>43.722062350117326</v>
      </c>
      <c r="F759" s="40">
        <f t="shared" si="373"/>
        <v>47.6</v>
      </c>
      <c r="G759" s="3">
        <f t="shared" si="374"/>
        <v>287.38968824940815</v>
      </c>
      <c r="H759" s="3">
        <f t="shared" si="375"/>
        <v>147.82900988183601</v>
      </c>
      <c r="I759">
        <f t="shared" si="360"/>
        <v>1.4782900988183603E-4</v>
      </c>
      <c r="J759" s="4">
        <f t="shared" si="376"/>
        <v>1531.415470254753</v>
      </c>
      <c r="K759" s="40">
        <f t="shared" si="377"/>
        <v>10.359370406923901</v>
      </c>
      <c r="L759" s="40">
        <f t="shared" si="361"/>
        <v>0</v>
      </c>
      <c r="M759" s="10">
        <f t="shared" si="378"/>
        <v>6.9016214418643518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15.296971556770673</v>
      </c>
      <c r="Q759" s="42">
        <f t="shared" si="380"/>
        <v>0.90243736902058069</v>
      </c>
      <c r="R759" s="4">
        <f t="shared" si="381"/>
        <v>79935.113416523454</v>
      </c>
      <c r="S759">
        <f t="shared" si="362"/>
        <v>7.993511341652346E-5</v>
      </c>
      <c r="T759" s="41">
        <f t="shared" si="363"/>
        <v>7.4491542185211776E-4</v>
      </c>
      <c r="U759" s="42">
        <f t="shared" si="382"/>
        <v>0.14193758348918403</v>
      </c>
      <c r="V759" s="42">
        <f t="shared" si="383"/>
        <v>1.1480174539908006</v>
      </c>
      <c r="W759" s="42">
        <f t="shared" si="384"/>
        <v>1.141236470468076</v>
      </c>
      <c r="X759" s="42">
        <f t="shared" si="385"/>
        <v>6.780983522724604E-3</v>
      </c>
      <c r="Y759" s="42">
        <f t="shared" si="359"/>
        <v>1.6171316273829856E-2</v>
      </c>
      <c r="Z759" s="10">
        <f t="shared" si="386"/>
        <v>21.708929362238685</v>
      </c>
      <c r="AA759">
        <f t="shared" si="364"/>
        <v>6897865.1229608096</v>
      </c>
      <c r="AB759" s="10">
        <f t="shared" si="365"/>
        <v>6.8978651229608099</v>
      </c>
      <c r="AC759" s="10">
        <f t="shared" si="366"/>
        <v>6.7968651229608099</v>
      </c>
      <c r="AD759" s="3">
        <f t="shared" si="367"/>
        <v>985.76724045842059</v>
      </c>
      <c r="AI759" s="94">
        <f t="shared" si="368"/>
        <v>1.141236470468076</v>
      </c>
    </row>
    <row r="760" spans="2:35">
      <c r="B760" s="39">
        <f t="shared" si="369"/>
        <v>732</v>
      </c>
      <c r="C760" s="42">
        <f t="shared" si="370"/>
        <v>13.779856115106552</v>
      </c>
      <c r="D760" s="10">
        <f t="shared" si="371"/>
        <v>1.9201438848933776</v>
      </c>
      <c r="E760" s="40">
        <f t="shared" si="372"/>
        <v>43.759712230213246</v>
      </c>
      <c r="F760" s="40">
        <f t="shared" si="373"/>
        <v>47.6</v>
      </c>
      <c r="G760" s="3">
        <f t="shared" si="374"/>
        <v>287.20143884892855</v>
      </c>
      <c r="H760" s="3">
        <f t="shared" si="375"/>
        <v>147.82900988183601</v>
      </c>
      <c r="I760">
        <f t="shared" si="360"/>
        <v>1.4782900988183603E-4</v>
      </c>
      <c r="J760" s="4">
        <f t="shared" si="376"/>
        <v>1534.0023191608736</v>
      </c>
      <c r="K760" s="40">
        <f t="shared" si="377"/>
        <v>10.376869332934353</v>
      </c>
      <c r="L760" s="40">
        <f t="shared" si="361"/>
        <v>0</v>
      </c>
      <c r="M760" s="10">
        <f t="shared" si="378"/>
        <v>6.8978651229608099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15.29431519044908</v>
      </c>
      <c r="Q760" s="42">
        <f t="shared" si="380"/>
        <v>0.90366821458728608</v>
      </c>
      <c r="R760" s="4">
        <f t="shared" si="381"/>
        <v>79139.806643013988</v>
      </c>
      <c r="S760">
        <f t="shared" si="362"/>
        <v>7.9139806643013983E-5</v>
      </c>
      <c r="T760" s="41">
        <f t="shared" si="363"/>
        <v>7.4571072862562719E-4</v>
      </c>
      <c r="U760" s="42">
        <f t="shared" si="382"/>
        <v>0.14052538906373421</v>
      </c>
      <c r="V760" s="42">
        <f t="shared" si="383"/>
        <v>1.1473368094665626</v>
      </c>
      <c r="W760" s="42">
        <f t="shared" si="384"/>
        <v>1.1406061092335804</v>
      </c>
      <c r="X760" s="42">
        <f t="shared" si="385"/>
        <v>6.7307002329821675E-3</v>
      </c>
      <c r="Y760" s="42">
        <f t="shared" si="359"/>
        <v>1.6179600726372444E-2</v>
      </c>
      <c r="Z760" s="10">
        <f t="shared" si="386"/>
        <v>21.696886078321622</v>
      </c>
      <c r="AA760">
        <f t="shared" si="364"/>
        <v>6894094.4820850696</v>
      </c>
      <c r="AB760" s="10">
        <f t="shared" si="365"/>
        <v>6.8940944820850696</v>
      </c>
      <c r="AC760" s="10">
        <f t="shared" si="366"/>
        <v>6.7930944820850696</v>
      </c>
      <c r="AD760" s="3">
        <f t="shared" si="367"/>
        <v>985.22037448659455</v>
      </c>
      <c r="AI760" s="94">
        <f t="shared" si="368"/>
        <v>1.1406061092335804</v>
      </c>
    </row>
    <row r="761" spans="2:35">
      <c r="B761" s="39">
        <f t="shared" si="369"/>
        <v>733</v>
      </c>
      <c r="C761" s="42">
        <f t="shared" si="370"/>
        <v>13.798681055154512</v>
      </c>
      <c r="D761" s="10">
        <f t="shared" si="371"/>
        <v>1.9013189448454177</v>
      </c>
      <c r="E761" s="40">
        <f t="shared" si="372"/>
        <v>43.797362110309166</v>
      </c>
      <c r="F761" s="40">
        <f t="shared" si="373"/>
        <v>47.6</v>
      </c>
      <c r="G761" s="3">
        <f t="shared" si="374"/>
        <v>287.01318944844894</v>
      </c>
      <c r="H761" s="3">
        <f t="shared" si="375"/>
        <v>147.82900988183601</v>
      </c>
      <c r="I761">
        <f t="shared" si="360"/>
        <v>1.4782900988183603E-4</v>
      </c>
      <c r="J761" s="4">
        <f t="shared" si="376"/>
        <v>1536.5913946919482</v>
      </c>
      <c r="K761" s="40">
        <f t="shared" si="377"/>
        <v>10.394383321109908</v>
      </c>
      <c r="L761" s="40">
        <f t="shared" si="361"/>
        <v>0</v>
      </c>
      <c r="M761" s="10">
        <f t="shared" si="378"/>
        <v>6.8940944820850696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15.291647705087415</v>
      </c>
      <c r="Q761" s="42">
        <f t="shared" si="380"/>
        <v>0.90489927486352406</v>
      </c>
      <c r="R761" s="4">
        <f t="shared" si="381"/>
        <v>78344.834744286229</v>
      </c>
      <c r="S761">
        <f t="shared" si="362"/>
        <v>7.8344834744286233E-5</v>
      </c>
      <c r="T761" s="41">
        <f t="shared" si="363"/>
        <v>7.4650570052435495E-4</v>
      </c>
      <c r="U761" s="42">
        <f t="shared" si="382"/>
        <v>0.13911378926203929</v>
      </c>
      <c r="V761" s="42">
        <f t="shared" si="383"/>
        <v>1.1466536845853308</v>
      </c>
      <c r="W761" s="42">
        <f t="shared" si="384"/>
        <v>1.1399733445779943</v>
      </c>
      <c r="X761" s="42">
        <f t="shared" si="385"/>
        <v>6.6803400073365271E-3</v>
      </c>
      <c r="Y761" s="42">
        <f t="shared" si="359"/>
        <v>1.6187824627587239E-2</v>
      </c>
      <c r="Z761" s="10">
        <f t="shared" si="386"/>
        <v>21.68479707015862</v>
      </c>
      <c r="AA761">
        <f t="shared" si="364"/>
        <v>6890309.5253705652</v>
      </c>
      <c r="AB761" s="10">
        <f t="shared" si="365"/>
        <v>6.8903095253705651</v>
      </c>
      <c r="AC761" s="10">
        <f t="shared" si="366"/>
        <v>6.7893095253705651</v>
      </c>
      <c r="AD761" s="3">
        <f t="shared" si="367"/>
        <v>984.67143225098846</v>
      </c>
      <c r="AI761" s="94">
        <f t="shared" si="368"/>
        <v>1.1399733445779943</v>
      </c>
    </row>
    <row r="762" spans="2:35">
      <c r="B762" s="39">
        <f t="shared" si="369"/>
        <v>734</v>
      </c>
      <c r="C762" s="42">
        <f t="shared" si="370"/>
        <v>13.817505995202472</v>
      </c>
      <c r="D762" s="10">
        <f t="shared" si="371"/>
        <v>1.8824940047974579</v>
      </c>
      <c r="E762" s="40">
        <f t="shared" si="372"/>
        <v>43.835011990405086</v>
      </c>
      <c r="F762" s="40">
        <f t="shared" si="373"/>
        <v>47.6</v>
      </c>
      <c r="G762" s="3">
        <f t="shared" si="374"/>
        <v>286.82494004796933</v>
      </c>
      <c r="H762" s="3">
        <f t="shared" si="375"/>
        <v>147.82900988183601</v>
      </c>
      <c r="I762">
        <f t="shared" si="360"/>
        <v>1.4782900988183603E-4</v>
      </c>
      <c r="J762" s="4">
        <f t="shared" si="376"/>
        <v>1539.1826968479763</v>
      </c>
      <c r="K762" s="40">
        <f t="shared" si="377"/>
        <v>10.411912371450565</v>
      </c>
      <c r="L762" s="40">
        <f t="shared" si="361"/>
        <v>0</v>
      </c>
      <c r="M762" s="10">
        <f t="shared" si="378"/>
        <v>6.8903095253705651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15.288969092795933</v>
      </c>
      <c r="Q762" s="42">
        <f t="shared" si="380"/>
        <v>0.90613055082030713</v>
      </c>
      <c r="R762" s="4">
        <f t="shared" si="381"/>
        <v>77550.198977822598</v>
      </c>
      <c r="S762">
        <f t="shared" si="362"/>
        <v>7.7550198977822596E-5</v>
      </c>
      <c r="T762" s="41">
        <f t="shared" si="363"/>
        <v>7.4730033629081855E-4</v>
      </c>
      <c r="U762" s="42">
        <f t="shared" si="382"/>
        <v>0.13770278631696048</v>
      </c>
      <c r="V762" s="42">
        <f t="shared" si="383"/>
        <v>1.1459680807585251</v>
      </c>
      <c r="W762" s="42">
        <f t="shared" si="384"/>
        <v>1.1393381775305913</v>
      </c>
      <c r="X762" s="42">
        <f t="shared" si="385"/>
        <v>6.6299032279337755E-3</v>
      </c>
      <c r="Y762" s="42">
        <f t="shared" si="359"/>
        <v>1.6195987868027593E-2</v>
      </c>
      <c r="Z762" s="10">
        <f t="shared" si="386"/>
        <v>21.672662357433733</v>
      </c>
      <c r="AA762">
        <f t="shared" si="364"/>
        <v>6886510.2589801922</v>
      </c>
      <c r="AB762" s="10">
        <f t="shared" si="365"/>
        <v>6.8865102589801923</v>
      </c>
      <c r="AC762" s="10">
        <f t="shared" si="366"/>
        <v>6.7855102589801923</v>
      </c>
      <c r="AD762" s="3">
        <f t="shared" si="367"/>
        <v>984.12041464542312</v>
      </c>
      <c r="AI762" s="94">
        <f t="shared" si="368"/>
        <v>1.1393381775305913</v>
      </c>
    </row>
    <row r="763" spans="2:35">
      <c r="B763" s="39">
        <f t="shared" si="369"/>
        <v>735</v>
      </c>
      <c r="C763" s="42">
        <f t="shared" si="370"/>
        <v>13.836330935250432</v>
      </c>
      <c r="D763" s="10">
        <f t="shared" si="371"/>
        <v>1.863669064749498</v>
      </c>
      <c r="E763" s="40">
        <f t="shared" si="372"/>
        <v>43.872661870501005</v>
      </c>
      <c r="F763" s="40">
        <f t="shared" si="373"/>
        <v>47.6</v>
      </c>
      <c r="G763" s="3">
        <f t="shared" si="374"/>
        <v>286.63669064748973</v>
      </c>
      <c r="H763" s="3">
        <f t="shared" si="375"/>
        <v>147.82900988183601</v>
      </c>
      <c r="I763">
        <f t="shared" si="360"/>
        <v>1.4782900988183603E-4</v>
      </c>
      <c r="J763" s="4">
        <f t="shared" si="376"/>
        <v>1541.7762256289584</v>
      </c>
      <c r="K763" s="40">
        <f t="shared" si="377"/>
        <v>10.429456483956326</v>
      </c>
      <c r="L763" s="40">
        <f t="shared" si="361"/>
        <v>0</v>
      </c>
      <c r="M763" s="10">
        <f t="shared" si="378"/>
        <v>6.8865102589801923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15.286279345647003</v>
      </c>
      <c r="Q763" s="42">
        <f t="shared" si="380"/>
        <v>0.90736204343026783</v>
      </c>
      <c r="R763" s="4">
        <f t="shared" si="381"/>
        <v>76755.900601105619</v>
      </c>
      <c r="S763">
        <f t="shared" si="362"/>
        <v>7.675590060110562E-5</v>
      </c>
      <c r="T763" s="41">
        <f t="shared" si="363"/>
        <v>7.4809463466753558E-4</v>
      </c>
      <c r="U763" s="42">
        <f t="shared" si="382"/>
        <v>0.13629238246135919</v>
      </c>
      <c r="V763" s="42">
        <f t="shared" si="383"/>
        <v>1.1452799994035736</v>
      </c>
      <c r="W763" s="42">
        <f t="shared" si="384"/>
        <v>1.1387006091255885</v>
      </c>
      <c r="X763" s="42">
        <f t="shared" si="385"/>
        <v>6.5793902779851532E-3</v>
      </c>
      <c r="Y763" s="42">
        <f t="shared" si="359"/>
        <v>1.620409033853298E-2</v>
      </c>
      <c r="Z763" s="10">
        <f t="shared" si="386"/>
        <v>21.660481959925189</v>
      </c>
      <c r="AA763">
        <f t="shared" si="364"/>
        <v>6882696.6891063312</v>
      </c>
      <c r="AB763" s="10">
        <f t="shared" si="365"/>
        <v>6.8826966891063313</v>
      </c>
      <c r="AC763" s="10">
        <f t="shared" si="366"/>
        <v>6.7816966891063313</v>
      </c>
      <c r="AD763" s="3">
        <f t="shared" si="367"/>
        <v>983.5673225679958</v>
      </c>
      <c r="AI763" s="94">
        <f t="shared" si="368"/>
        <v>1.1387006091255885</v>
      </c>
    </row>
    <row r="764" spans="2:35">
      <c r="B764" s="39">
        <f t="shared" si="369"/>
        <v>736</v>
      </c>
      <c r="C764" s="42">
        <f t="shared" si="370"/>
        <v>13.855155875298392</v>
      </c>
      <c r="D764" s="10">
        <f t="shared" si="371"/>
        <v>1.8448441247015381</v>
      </c>
      <c r="E764" s="40">
        <f t="shared" si="372"/>
        <v>43.910311750596925</v>
      </c>
      <c r="F764" s="40">
        <f t="shared" si="373"/>
        <v>47.6</v>
      </c>
      <c r="G764" s="3">
        <f t="shared" si="374"/>
        <v>286.44844124701012</v>
      </c>
      <c r="H764" s="3">
        <f t="shared" si="375"/>
        <v>147.82900988183601</v>
      </c>
      <c r="I764">
        <f t="shared" si="360"/>
        <v>1.4782900988183603E-4</v>
      </c>
      <c r="J764" s="4">
        <f t="shared" si="376"/>
        <v>1544.3719810348941</v>
      </c>
      <c r="K764" s="40">
        <f t="shared" si="377"/>
        <v>10.447015658627187</v>
      </c>
      <c r="L764" s="40">
        <f t="shared" si="361"/>
        <v>0</v>
      </c>
      <c r="M764" s="10">
        <f t="shared" si="378"/>
        <v>6.8826966891063313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15.283578455675013</v>
      </c>
      <c r="Q764" s="42">
        <f t="shared" si="380"/>
        <v>0.9085937536676677</v>
      </c>
      <c r="R764" s="4">
        <f t="shared" si="381"/>
        <v>75961.940871617655</v>
      </c>
      <c r="S764">
        <f t="shared" si="362"/>
        <v>7.596194087161765E-5</v>
      </c>
      <c r="T764" s="41">
        <f t="shared" si="363"/>
        <v>7.4888859439702353E-4</v>
      </c>
      <c r="U764" s="42">
        <f t="shared" si="382"/>
        <v>0.13488257992809663</v>
      </c>
      <c r="V764" s="42">
        <f t="shared" si="383"/>
        <v>1.1445894419442653</v>
      </c>
      <c r="W764" s="42">
        <f t="shared" si="384"/>
        <v>1.1380606404021514</v>
      </c>
      <c r="X764" s="42">
        <f t="shared" si="385"/>
        <v>6.5288015421138823E-3</v>
      </c>
      <c r="Y764" s="42">
        <f t="shared" si="359"/>
        <v>1.6212131930230356E-2</v>
      </c>
      <c r="Z764" s="10">
        <f t="shared" si="386"/>
        <v>21.648255897506015</v>
      </c>
      <c r="AA764">
        <f t="shared" si="364"/>
        <v>6878868.8219710421</v>
      </c>
      <c r="AB764" s="10">
        <f t="shared" si="365"/>
        <v>6.8788688219710421</v>
      </c>
      <c r="AC764" s="10">
        <f t="shared" si="366"/>
        <v>6.7778688219710421</v>
      </c>
      <c r="AD764" s="3">
        <f t="shared" si="367"/>
        <v>983.01215692110839</v>
      </c>
      <c r="AI764" s="94">
        <f t="shared" si="368"/>
        <v>1.1380606404021514</v>
      </c>
    </row>
    <row r="765" spans="2:35">
      <c r="B765" s="39">
        <f t="shared" si="369"/>
        <v>737</v>
      </c>
      <c r="C765" s="42">
        <f t="shared" si="370"/>
        <v>13.873980815346352</v>
      </c>
      <c r="D765" s="10">
        <f t="shared" si="371"/>
        <v>1.8260191846535783</v>
      </c>
      <c r="E765" s="40">
        <f t="shared" si="372"/>
        <v>43.947961630692845</v>
      </c>
      <c r="F765" s="40">
        <f t="shared" si="373"/>
        <v>47.6</v>
      </c>
      <c r="G765" s="3">
        <f t="shared" si="374"/>
        <v>286.26019184653052</v>
      </c>
      <c r="H765" s="3">
        <f t="shared" si="375"/>
        <v>147.82900988183601</v>
      </c>
      <c r="I765">
        <f t="shared" si="360"/>
        <v>1.4782900988183603E-4</v>
      </c>
      <c r="J765" s="4">
        <f t="shared" si="376"/>
        <v>1546.969963065784</v>
      </c>
      <c r="K765" s="40">
        <f t="shared" si="377"/>
        <v>10.464589895463154</v>
      </c>
      <c r="L765" s="40">
        <f t="shared" si="361"/>
        <v>0</v>
      </c>
      <c r="M765" s="10">
        <f t="shared" si="378"/>
        <v>6.8788688219710421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15.280866414876339</v>
      </c>
      <c r="Q765" s="42">
        <f t="shared" si="380"/>
        <v>0.90982568250840623</v>
      </c>
      <c r="R765" s="4">
        <f t="shared" si="381"/>
        <v>75168.321046841113</v>
      </c>
      <c r="S765">
        <f t="shared" si="362"/>
        <v>7.5168321046841112E-5</v>
      </c>
      <c r="T765" s="41">
        <f t="shared" si="363"/>
        <v>7.4968221422180002E-4</v>
      </c>
      <c r="U765" s="42">
        <f t="shared" si="382"/>
        <v>0.13347338095003389</v>
      </c>
      <c r="V765" s="42">
        <f t="shared" si="383"/>
        <v>1.1438964098104427</v>
      </c>
      <c r="W765" s="42">
        <f t="shared" si="384"/>
        <v>1.1374182724044262</v>
      </c>
      <c r="X765" s="42">
        <f t="shared" si="385"/>
        <v>6.4781374060165486E-3</v>
      </c>
      <c r="Y765" s="42">
        <f t="shared" si="359"/>
        <v>1.6220112534535095E-2</v>
      </c>
      <c r="Z765" s="10">
        <f t="shared" si="386"/>
        <v>21.635984190144111</v>
      </c>
      <c r="AA765">
        <f t="shared" si="364"/>
        <v>6875026.6638260903</v>
      </c>
      <c r="AB765" s="10">
        <f t="shared" si="365"/>
        <v>6.8750266638260902</v>
      </c>
      <c r="AC765" s="10">
        <f t="shared" si="366"/>
        <v>6.7740266638260902</v>
      </c>
      <c r="AD765" s="3">
        <f t="shared" si="367"/>
        <v>982.4549186114707</v>
      </c>
      <c r="AI765" s="94">
        <f t="shared" si="368"/>
        <v>1.1374182724044262</v>
      </c>
    </row>
    <row r="766" spans="2:35">
      <c r="B766" s="39">
        <f t="shared" si="369"/>
        <v>738</v>
      </c>
      <c r="C766" s="42">
        <f t="shared" si="370"/>
        <v>13.892805755394312</v>
      </c>
      <c r="D766" s="10">
        <f t="shared" si="371"/>
        <v>1.8071942446056184</v>
      </c>
      <c r="E766" s="40">
        <f t="shared" si="372"/>
        <v>43.985611510788765</v>
      </c>
      <c r="F766" s="40">
        <f t="shared" si="373"/>
        <v>47.6</v>
      </c>
      <c r="G766" s="3">
        <f t="shared" si="374"/>
        <v>286.07194244605091</v>
      </c>
      <c r="H766" s="3">
        <f t="shared" si="375"/>
        <v>147.82900988183601</v>
      </c>
      <c r="I766">
        <f t="shared" si="360"/>
        <v>1.4782900988183603E-4</v>
      </c>
      <c r="J766" s="4">
        <f t="shared" si="376"/>
        <v>1549.5701717216275</v>
      </c>
      <c r="K766" s="40">
        <f t="shared" si="377"/>
        <v>10.482179194464223</v>
      </c>
      <c r="L766" s="40">
        <f t="shared" si="361"/>
        <v>0</v>
      </c>
      <c r="M766" s="10">
        <f t="shared" si="378"/>
        <v>6.8750266638260902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15.27814321520926</v>
      </c>
      <c r="Q766" s="42">
        <f t="shared" si="380"/>
        <v>0.91105783093002979</v>
      </c>
      <c r="R766" s="4">
        <f t="shared" si="381"/>
        <v>74375.042384258544</v>
      </c>
      <c r="S766">
        <f t="shared" si="362"/>
        <v>7.4375042384258543E-5</v>
      </c>
      <c r="T766" s="41">
        <f t="shared" si="363"/>
        <v>7.5047549288438263E-4</v>
      </c>
      <c r="U766" s="42">
        <f t="shared" si="382"/>
        <v>0.13206478776003253</v>
      </c>
      <c r="V766" s="42">
        <f t="shared" si="383"/>
        <v>1.1432009044375584</v>
      </c>
      <c r="W766" s="42">
        <f t="shared" si="384"/>
        <v>1.1367735061815436</v>
      </c>
      <c r="X766" s="42">
        <f t="shared" si="385"/>
        <v>6.4273982560147935E-3</v>
      </c>
      <c r="Y766" s="42">
        <f t="shared" si="359"/>
        <v>1.6228032043151389E-2</v>
      </c>
      <c r="Z766" s="10">
        <f t="shared" si="386"/>
        <v>21.623666857901593</v>
      </c>
      <c r="AA766">
        <f t="shared" si="364"/>
        <v>6871170.2209527399</v>
      </c>
      <c r="AB766" s="10">
        <f t="shared" si="365"/>
        <v>6.8711702209527399</v>
      </c>
      <c r="AC766" s="10">
        <f t="shared" si="366"/>
        <v>6.7701702209527399</v>
      </c>
      <c r="AD766" s="3">
        <f t="shared" si="367"/>
        <v>981.89560855007107</v>
      </c>
      <c r="AI766" s="94">
        <f t="shared" si="368"/>
        <v>1.1367735061815436</v>
      </c>
    </row>
    <row r="767" spans="2:35">
      <c r="B767" s="39">
        <f t="shared" si="369"/>
        <v>739</v>
      </c>
      <c r="C767" s="42">
        <f t="shared" si="370"/>
        <v>13.911630695442271</v>
      </c>
      <c r="D767" s="10">
        <f t="shared" si="371"/>
        <v>1.7883693045576585</v>
      </c>
      <c r="E767" s="40">
        <f t="shared" si="372"/>
        <v>44.023261390884684</v>
      </c>
      <c r="F767" s="40">
        <f t="shared" si="373"/>
        <v>47.6</v>
      </c>
      <c r="G767" s="3">
        <f t="shared" si="374"/>
        <v>285.88369304557131</v>
      </c>
      <c r="H767" s="3">
        <f t="shared" si="375"/>
        <v>147.82900988183601</v>
      </c>
      <c r="I767">
        <f t="shared" si="360"/>
        <v>1.4782900988183603E-4</v>
      </c>
      <c r="J767" s="4">
        <f t="shared" si="376"/>
        <v>1552.1726070024247</v>
      </c>
      <c r="K767" s="40">
        <f t="shared" si="377"/>
        <v>10.499783555630394</v>
      </c>
      <c r="L767" s="40">
        <f t="shared" si="361"/>
        <v>0</v>
      </c>
      <c r="M767" s="10">
        <f t="shared" si="378"/>
        <v>6.8711702209527399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15.27540884859364</v>
      </c>
      <c r="Q767" s="42">
        <f t="shared" si="380"/>
        <v>0.91229019991174076</v>
      </c>
      <c r="R767" s="4">
        <f t="shared" si="381"/>
        <v>73582.106141352284</v>
      </c>
      <c r="S767">
        <f t="shared" si="362"/>
        <v>7.3582106141352287E-5</v>
      </c>
      <c r="T767" s="41">
        <f t="shared" si="363"/>
        <v>7.5126842912728886E-4</v>
      </c>
      <c r="U767" s="42">
        <f t="shared" si="382"/>
        <v>0.13065680259095358</v>
      </c>
      <c r="V767" s="42">
        <f t="shared" si="383"/>
        <v>1.1425029272678975</v>
      </c>
      <c r="W767" s="42">
        <f t="shared" si="384"/>
        <v>1.136126342787585</v>
      </c>
      <c r="X767" s="42">
        <f t="shared" si="385"/>
        <v>6.3765844803125304E-3</v>
      </c>
      <c r="Y767" s="42">
        <f t="shared" si="359"/>
        <v>1.6235890348074187E-2</v>
      </c>
      <c r="Z767" s="10">
        <f t="shared" si="386"/>
        <v>21.611303920936241</v>
      </c>
      <c r="AA767">
        <f t="shared" si="364"/>
        <v>6867299.4996622037</v>
      </c>
      <c r="AB767" s="10">
        <f t="shared" si="365"/>
        <v>6.8672994996622041</v>
      </c>
      <c r="AC767" s="10">
        <f t="shared" si="366"/>
        <v>6.7662994996622041</v>
      </c>
      <c r="AD767" s="3">
        <f t="shared" si="367"/>
        <v>981.33422765224134</v>
      </c>
      <c r="AI767" s="94">
        <f t="shared" si="368"/>
        <v>1.136126342787585</v>
      </c>
    </row>
    <row r="768" spans="2:35">
      <c r="B768" s="39">
        <f t="shared" si="369"/>
        <v>740</v>
      </c>
      <c r="C768" s="42">
        <f t="shared" si="370"/>
        <v>13.930455635490231</v>
      </c>
      <c r="D768" s="10">
        <f t="shared" si="371"/>
        <v>1.7695443645096987</v>
      </c>
      <c r="E768" s="40">
        <f t="shared" si="372"/>
        <v>44.060911270980604</v>
      </c>
      <c r="F768" s="40">
        <f t="shared" si="373"/>
        <v>47.6</v>
      </c>
      <c r="G768" s="3">
        <f t="shared" si="374"/>
        <v>285.6954436450917</v>
      </c>
      <c r="H768" s="3">
        <f t="shared" si="375"/>
        <v>147.82900988183601</v>
      </c>
      <c r="I768">
        <f t="shared" si="360"/>
        <v>1.4782900988183603E-4</v>
      </c>
      <c r="J768" s="4">
        <f t="shared" si="376"/>
        <v>1554.7772689081758</v>
      </c>
      <c r="K768" s="40">
        <f t="shared" si="377"/>
        <v>10.517402978961666</v>
      </c>
      <c r="L768" s="40">
        <f t="shared" si="361"/>
        <v>0</v>
      </c>
      <c r="M768" s="10">
        <f t="shared" si="378"/>
        <v>6.8672994996622041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15.272663306911126</v>
      </c>
      <c r="Q768" s="42">
        <f t="shared" si="380"/>
        <v>0.91352279043440621</v>
      </c>
      <c r="R768" s="4">
        <f t="shared" si="381"/>
        <v>72789.513575604884</v>
      </c>
      <c r="S768">
        <f t="shared" si="362"/>
        <v>7.2789513575604879E-5</v>
      </c>
      <c r="T768" s="41">
        <f t="shared" si="363"/>
        <v>7.5206102169303631E-4</v>
      </c>
      <c r="U768" s="42">
        <f t="shared" si="382"/>
        <v>0.12924942767565858</v>
      </c>
      <c r="V768" s="42">
        <f t="shared" si="383"/>
        <v>1.1418024797493855</v>
      </c>
      <c r="W768" s="42">
        <f t="shared" si="384"/>
        <v>1.1354767832816575</v>
      </c>
      <c r="X768" s="42">
        <f t="shared" si="385"/>
        <v>6.3256964677280703E-3</v>
      </c>
      <c r="Y768" s="42">
        <f t="shared" si="359"/>
        <v>1.6243687341589565E-2</v>
      </c>
      <c r="Z768" s="10">
        <f t="shared" si="386"/>
        <v>21.598895399500762</v>
      </c>
      <c r="AA768">
        <f t="shared" si="364"/>
        <v>6863414.5062954174</v>
      </c>
      <c r="AB768" s="10">
        <f t="shared" si="365"/>
        <v>6.8634145062954177</v>
      </c>
      <c r="AC768" s="10">
        <f t="shared" si="366"/>
        <v>6.7624145062954177</v>
      </c>
      <c r="AD768" s="3">
        <f t="shared" si="367"/>
        <v>980.770776837624</v>
      </c>
      <c r="AI768" s="94">
        <f t="shared" si="368"/>
        <v>1.1354767832816575</v>
      </c>
    </row>
    <row r="769" spans="2:35">
      <c r="B769" s="39">
        <f t="shared" si="369"/>
        <v>741</v>
      </c>
      <c r="C769" s="42">
        <f t="shared" si="370"/>
        <v>13.949280575538191</v>
      </c>
      <c r="D769" s="10">
        <f t="shared" si="371"/>
        <v>1.7507194244617388</v>
      </c>
      <c r="E769" s="40">
        <f t="shared" si="372"/>
        <v>44.098561151076524</v>
      </c>
      <c r="F769" s="40">
        <f t="shared" si="373"/>
        <v>47.6</v>
      </c>
      <c r="G769" s="3">
        <f t="shared" si="374"/>
        <v>285.50719424461209</v>
      </c>
      <c r="H769" s="3">
        <f t="shared" si="375"/>
        <v>147.82900988183601</v>
      </c>
      <c r="I769">
        <f t="shared" si="360"/>
        <v>1.4782900988183603E-4</v>
      </c>
      <c r="J769" s="4">
        <f t="shared" si="376"/>
        <v>1557.3841574388807</v>
      </c>
      <c r="K769" s="40">
        <f t="shared" si="377"/>
        <v>10.535037464458043</v>
      </c>
      <c r="L769" s="40">
        <f t="shared" si="361"/>
        <v>0</v>
      </c>
      <c r="M769" s="10">
        <f t="shared" si="378"/>
        <v>6.8634145062954177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15.269906582004843</v>
      </c>
      <c r="Q769" s="42">
        <f t="shared" si="380"/>
        <v>0.9147556034805675</v>
      </c>
      <c r="R769" s="4">
        <f t="shared" si="381"/>
        <v>71997.265944498606</v>
      </c>
      <c r="S769">
        <f t="shared" si="362"/>
        <v>7.199726594449861E-5</v>
      </c>
      <c r="T769" s="41">
        <f t="shared" si="363"/>
        <v>7.5285326932414257E-4</v>
      </c>
      <c r="U769" s="42">
        <f t="shared" si="382"/>
        <v>0.12784266524700838</v>
      </c>
      <c r="V769" s="42">
        <f t="shared" si="383"/>
        <v>1.1410995633365073</v>
      </c>
      <c r="W769" s="42">
        <f t="shared" si="384"/>
        <v>1.1348248287278562</v>
      </c>
      <c r="X769" s="42">
        <f t="shared" si="385"/>
        <v>6.2747346086511335E-3</v>
      </c>
      <c r="Y769" s="42">
        <f t="shared" si="359"/>
        <v>1.625142291627631E-2</v>
      </c>
      <c r="Z769" s="10">
        <f t="shared" si="386"/>
        <v>21.586441313943773</v>
      </c>
      <c r="AA769">
        <f t="shared" si="364"/>
        <v>6859515.2472233456</v>
      </c>
      <c r="AB769" s="10">
        <f t="shared" si="365"/>
        <v>6.8595152472233458</v>
      </c>
      <c r="AC769" s="10">
        <f t="shared" si="366"/>
        <v>6.7585152472233458</v>
      </c>
      <c r="AD769" s="3">
        <f t="shared" si="367"/>
        <v>980.2052570302169</v>
      </c>
      <c r="AI769" s="94">
        <f t="shared" si="368"/>
        <v>1.1348248287278562</v>
      </c>
    </row>
    <row r="770" spans="2:35">
      <c r="B770" s="39">
        <f t="shared" si="369"/>
        <v>742</v>
      </c>
      <c r="C770" s="42">
        <f t="shared" si="370"/>
        <v>13.968105515586151</v>
      </c>
      <c r="D770" s="10">
        <f t="shared" si="371"/>
        <v>1.7318944844137789</v>
      </c>
      <c r="E770" s="40">
        <f t="shared" si="372"/>
        <v>44.136211031172444</v>
      </c>
      <c r="F770" s="40">
        <f t="shared" si="373"/>
        <v>47.6</v>
      </c>
      <c r="G770" s="3">
        <f t="shared" si="374"/>
        <v>285.31894484413249</v>
      </c>
      <c r="H770" s="3">
        <f t="shared" si="375"/>
        <v>147.82900988183601</v>
      </c>
      <c r="I770">
        <f t="shared" si="360"/>
        <v>1.4782900988183603E-4</v>
      </c>
      <c r="J770" s="4">
        <f t="shared" si="376"/>
        <v>1559.9932725945393</v>
      </c>
      <c r="K770" s="40">
        <f t="shared" si="377"/>
        <v>10.552687012119522</v>
      </c>
      <c r="L770" s="40">
        <f t="shared" si="361"/>
        <v>0</v>
      </c>
      <c r="M770" s="10">
        <f t="shared" si="378"/>
        <v>6.8595152472233458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15.267138665679472</v>
      </c>
      <c r="Q770" s="42">
        <f t="shared" si="380"/>
        <v>0.91598864003444891</v>
      </c>
      <c r="R770" s="4">
        <f t="shared" si="381"/>
        <v>71205.36450551606</v>
      </c>
      <c r="S770">
        <f t="shared" si="362"/>
        <v>7.1205364505516055E-5</v>
      </c>
      <c r="T770" s="41">
        <f t="shared" si="363"/>
        <v>7.5364517076312516E-4</v>
      </c>
      <c r="U770" s="42">
        <f t="shared" si="382"/>
        <v>0.12643651753786464</v>
      </c>
      <c r="V770" s="42">
        <f t="shared" si="383"/>
        <v>1.1403941794891705</v>
      </c>
      <c r="W770" s="42">
        <f t="shared" si="384"/>
        <v>1.134170480195315</v>
      </c>
      <c r="X770" s="42">
        <f t="shared" si="385"/>
        <v>6.223699293855578E-3</v>
      </c>
      <c r="Y770" s="42">
        <f t="shared" si="359"/>
        <v>1.6259096965005999E-2</v>
      </c>
      <c r="Z770" s="10">
        <f t="shared" si="386"/>
        <v>21.573941684708711</v>
      </c>
      <c r="AA770">
        <f t="shared" si="364"/>
        <v>6855601.7288466394</v>
      </c>
      <c r="AB770" s="10">
        <f t="shared" si="365"/>
        <v>6.8556017288466391</v>
      </c>
      <c r="AC770" s="10">
        <f t="shared" si="366"/>
        <v>6.7546017288466391</v>
      </c>
      <c r="AD770" s="3">
        <f t="shared" si="367"/>
        <v>979.63766915832332</v>
      </c>
      <c r="AI770" s="94">
        <f t="shared" si="368"/>
        <v>1.134170480195315</v>
      </c>
    </row>
    <row r="771" spans="2:35">
      <c r="B771" s="39">
        <f t="shared" si="369"/>
        <v>743</v>
      </c>
      <c r="C771" s="42">
        <f t="shared" si="370"/>
        <v>13.986930455634111</v>
      </c>
      <c r="D771" s="10">
        <f t="shared" si="371"/>
        <v>1.713069544365819</v>
      </c>
      <c r="E771" s="40">
        <f t="shared" si="372"/>
        <v>44.173860911268363</v>
      </c>
      <c r="F771" s="40">
        <f t="shared" si="373"/>
        <v>47.6</v>
      </c>
      <c r="G771" s="3">
        <f t="shared" si="374"/>
        <v>285.13069544365288</v>
      </c>
      <c r="H771" s="3">
        <f t="shared" si="375"/>
        <v>147.82900988183601</v>
      </c>
      <c r="I771">
        <f t="shared" si="360"/>
        <v>1.4782900988183603E-4</v>
      </c>
      <c r="J771" s="4">
        <f t="shared" si="376"/>
        <v>1562.6046143751516</v>
      </c>
      <c r="K771" s="40">
        <f t="shared" si="377"/>
        <v>10.570351621946102</v>
      </c>
      <c r="L771" s="40">
        <f t="shared" si="361"/>
        <v>0</v>
      </c>
      <c r="M771" s="10">
        <f t="shared" si="378"/>
        <v>6.8556017288466391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15.264359549700851</v>
      </c>
      <c r="Q771" s="42">
        <f t="shared" si="380"/>
        <v>0.91722190108196722</v>
      </c>
      <c r="R771" s="4">
        <f t="shared" si="381"/>
        <v>70413.810516139623</v>
      </c>
      <c r="S771">
        <f t="shared" si="362"/>
        <v>7.0413810516139629E-5</v>
      </c>
      <c r="T771" s="41">
        <f t="shared" si="363"/>
        <v>7.5443672475250154E-4</v>
      </c>
      <c r="U771" s="42">
        <f t="shared" si="382"/>
        <v>0.12503098678108848</v>
      </c>
      <c r="V771" s="42">
        <f t="shared" si="383"/>
        <v>1.1396863296740849</v>
      </c>
      <c r="W771" s="42">
        <f t="shared" si="384"/>
        <v>1.13351373875815</v>
      </c>
      <c r="X771" s="42">
        <f t="shared" si="385"/>
        <v>6.1725909159349168E-3</v>
      </c>
      <c r="Y771" s="42">
        <f t="shared" si="359"/>
        <v>1.6266709380944887E-2</v>
      </c>
      <c r="Z771" s="10">
        <f t="shared" si="386"/>
        <v>21.561396532335166</v>
      </c>
      <c r="AA771">
        <f t="shared" si="364"/>
        <v>6851673.9575960552</v>
      </c>
      <c r="AB771" s="10">
        <f t="shared" si="365"/>
        <v>6.8516739575960548</v>
      </c>
      <c r="AC771" s="10">
        <f t="shared" si="366"/>
        <v>6.7506739575960548</v>
      </c>
      <c r="AD771" s="3">
        <f t="shared" si="367"/>
        <v>979.0680141546128</v>
      </c>
      <c r="AI771" s="94">
        <f t="shared" si="368"/>
        <v>1.13351373875815</v>
      </c>
    </row>
    <row r="772" spans="2:35">
      <c r="B772" s="39">
        <f t="shared" si="369"/>
        <v>744</v>
      </c>
      <c r="C772" s="42">
        <f t="shared" si="370"/>
        <v>14.005755395682071</v>
      </c>
      <c r="D772" s="10">
        <f t="shared" si="371"/>
        <v>1.6942446043178592</v>
      </c>
      <c r="E772" s="40">
        <f t="shared" si="372"/>
        <v>44.211510791364283</v>
      </c>
      <c r="F772" s="40">
        <f t="shared" si="373"/>
        <v>47.6</v>
      </c>
      <c r="G772" s="3">
        <f t="shared" si="374"/>
        <v>284.94244604317328</v>
      </c>
      <c r="H772" s="3">
        <f t="shared" si="375"/>
        <v>147.82900988183601</v>
      </c>
      <c r="I772">
        <f t="shared" si="360"/>
        <v>1.4782900988183603E-4</v>
      </c>
      <c r="J772" s="4">
        <f t="shared" si="376"/>
        <v>1565.2181827807181</v>
      </c>
      <c r="K772" s="40">
        <f t="shared" si="377"/>
        <v>10.588031293937787</v>
      </c>
      <c r="L772" s="40">
        <f t="shared" si="361"/>
        <v>0</v>
      </c>
      <c r="M772" s="10">
        <f t="shared" si="378"/>
        <v>6.8516739575960548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15.261569225796149</v>
      </c>
      <c r="Q772" s="42">
        <f t="shared" si="380"/>
        <v>0.91845538761074041</v>
      </c>
      <c r="R772" s="4">
        <f t="shared" si="381"/>
        <v>69622.605233851689</v>
      </c>
      <c r="S772">
        <f t="shared" si="362"/>
        <v>6.9622605233851689E-5</v>
      </c>
      <c r="T772" s="41">
        <f t="shared" si="363"/>
        <v>7.5522793003478944E-4</v>
      </c>
      <c r="U772" s="42">
        <f t="shared" si="382"/>
        <v>0.12362607520954108</v>
      </c>
      <c r="V772" s="42">
        <f t="shared" si="383"/>
        <v>1.1389760153641075</v>
      </c>
      <c r="W772" s="42">
        <f t="shared" si="384"/>
        <v>1.1328546054955295</v>
      </c>
      <c r="X772" s="42">
        <f t="shared" si="385"/>
        <v>6.1214098685780094E-3</v>
      </c>
      <c r="Y772" s="42">
        <f t="shared" si="359"/>
        <v>1.6274260057554876E-2</v>
      </c>
      <c r="Z772" s="10">
        <f t="shared" si="386"/>
        <v>21.548805877459014</v>
      </c>
      <c r="AA772">
        <f t="shared" si="364"/>
        <v>6847731.9399324935</v>
      </c>
      <c r="AB772" s="10">
        <f t="shared" si="365"/>
        <v>6.8477319399324932</v>
      </c>
      <c r="AC772" s="10">
        <f t="shared" si="366"/>
        <v>6.7467319399324932</v>
      </c>
      <c r="AD772" s="3">
        <f t="shared" si="367"/>
        <v>978.49629295612669</v>
      </c>
      <c r="AI772" s="94">
        <f t="shared" si="368"/>
        <v>1.1328546054955295</v>
      </c>
    </row>
    <row r="773" spans="2:35">
      <c r="B773" s="39">
        <f t="shared" si="369"/>
        <v>745</v>
      </c>
      <c r="C773" s="42">
        <f t="shared" si="370"/>
        <v>14.024580335730031</v>
      </c>
      <c r="D773" s="10">
        <f t="shared" si="371"/>
        <v>1.6754196642698993</v>
      </c>
      <c r="E773" s="40">
        <f t="shared" si="372"/>
        <v>44.249160671460203</v>
      </c>
      <c r="F773" s="40">
        <f t="shared" si="373"/>
        <v>47.6</v>
      </c>
      <c r="G773" s="3">
        <f t="shared" si="374"/>
        <v>284.75419664269367</v>
      </c>
      <c r="H773" s="3">
        <f t="shared" si="375"/>
        <v>147.82900988183601</v>
      </c>
      <c r="I773">
        <f t="shared" si="360"/>
        <v>1.4782900988183603E-4</v>
      </c>
      <c r="J773" s="4">
        <f t="shared" si="376"/>
        <v>1567.8339778112381</v>
      </c>
      <c r="K773" s="40">
        <f t="shared" si="377"/>
        <v>10.605726028094573</v>
      </c>
      <c r="L773" s="40">
        <f t="shared" si="361"/>
        <v>0</v>
      </c>
      <c r="M773" s="10">
        <f t="shared" si="378"/>
        <v>6.8477319399324932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15.258767685653732</v>
      </c>
      <c r="Q773" s="42">
        <f t="shared" si="380"/>
        <v>0.91968910061009745</v>
      </c>
      <c r="R773" s="4">
        <f t="shared" si="381"/>
        <v>68831.749916134737</v>
      </c>
      <c r="S773">
        <f t="shared" si="362"/>
        <v>6.8831749916134743E-5</v>
      </c>
      <c r="T773" s="41">
        <f t="shared" si="363"/>
        <v>7.5601878535250645E-4</v>
      </c>
      <c r="U773" s="42">
        <f t="shared" si="382"/>
        <v>0.12222178505608382</v>
      </c>
      <c r="V773" s="42">
        <f t="shared" si="383"/>
        <v>1.1382632380376323</v>
      </c>
      <c r="W773" s="42">
        <f t="shared" si="384"/>
        <v>1.1321930814916803</v>
      </c>
      <c r="X773" s="42">
        <f t="shared" si="385"/>
        <v>6.070156545951999E-3</v>
      </c>
      <c r="Y773" s="42">
        <f t="shared" si="359"/>
        <v>1.6281748888593749E-2</v>
      </c>
      <c r="Z773" s="10">
        <f t="shared" si="386"/>
        <v>21.536169740811548</v>
      </c>
      <c r="AA773">
        <f t="shared" si="364"/>
        <v>6843775.6823467314</v>
      </c>
      <c r="AB773" s="10">
        <f t="shared" si="365"/>
        <v>6.8437756823467311</v>
      </c>
      <c r="AC773" s="10">
        <f t="shared" si="366"/>
        <v>6.7427756823467311</v>
      </c>
      <c r="AD773" s="3">
        <f t="shared" si="367"/>
        <v>977.92250650423955</v>
      </c>
      <c r="AI773" s="94">
        <f t="shared" si="368"/>
        <v>1.1321930814916803</v>
      </c>
    </row>
    <row r="774" spans="2:35">
      <c r="B774" s="39">
        <f t="shared" si="369"/>
        <v>746</v>
      </c>
      <c r="C774" s="42">
        <f t="shared" si="370"/>
        <v>14.043405275777991</v>
      </c>
      <c r="D774" s="10">
        <f t="shared" si="371"/>
        <v>1.6565947242219394</v>
      </c>
      <c r="E774" s="40">
        <f t="shared" si="372"/>
        <v>44.286810551556123</v>
      </c>
      <c r="F774" s="40">
        <f t="shared" si="373"/>
        <v>47.6</v>
      </c>
      <c r="G774" s="3">
        <f t="shared" si="374"/>
        <v>284.56594724221407</v>
      </c>
      <c r="H774" s="3">
        <f t="shared" si="375"/>
        <v>147.82900988183601</v>
      </c>
      <c r="I774">
        <f t="shared" si="360"/>
        <v>1.4782900988183603E-4</v>
      </c>
      <c r="J774" s="4">
        <f t="shared" si="376"/>
        <v>1570.4519994667121</v>
      </c>
      <c r="K774" s="40">
        <f t="shared" si="377"/>
        <v>10.623435824416463</v>
      </c>
      <c r="L774" s="40">
        <f t="shared" si="361"/>
        <v>0</v>
      </c>
      <c r="M774" s="10">
        <f t="shared" si="378"/>
        <v>6.8437756823467311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15.255954920922841</v>
      </c>
      <c r="Q774" s="42">
        <f t="shared" si="380"/>
        <v>0.92092304107108702</v>
      </c>
      <c r="R774" s="4">
        <f t="shared" si="381"/>
        <v>68041.245820471173</v>
      </c>
      <c r="S774">
        <f t="shared" si="362"/>
        <v>6.8041245820471178E-5</v>
      </c>
      <c r="T774" s="41">
        <f t="shared" si="363"/>
        <v>7.5680928944816997E-4</v>
      </c>
      <c r="U774" s="42">
        <f t="shared" si="382"/>
        <v>0.12081811855357785</v>
      </c>
      <c r="V774" s="42">
        <f t="shared" si="383"/>
        <v>1.1375479991800279</v>
      </c>
      <c r="W774" s="42">
        <f t="shared" si="384"/>
        <v>1.1315291678358423</v>
      </c>
      <c r="X774" s="42">
        <f t="shared" si="385"/>
        <v>6.0188313441855712E-3</v>
      </c>
      <c r="Y774" s="42">
        <f t="shared" si="359"/>
        <v>1.6289175768117212E-2</v>
      </c>
      <c r="Z774" s="10">
        <f t="shared" si="386"/>
        <v>21.523488143221019</v>
      </c>
      <c r="AA774">
        <f t="shared" si="364"/>
        <v>6839805.1913599018</v>
      </c>
      <c r="AB774" s="10">
        <f t="shared" si="365"/>
        <v>6.8398051913599014</v>
      </c>
      <c r="AC774" s="10">
        <f t="shared" si="366"/>
        <v>6.7388051913599014</v>
      </c>
      <c r="AD774" s="3">
        <f t="shared" si="367"/>
        <v>977.34665574472831</v>
      </c>
      <c r="AI774" s="94">
        <f t="shared" si="368"/>
        <v>1.1315291678358423</v>
      </c>
    </row>
    <row r="775" spans="2:35">
      <c r="B775" s="39">
        <f t="shared" si="369"/>
        <v>747</v>
      </c>
      <c r="C775" s="42">
        <f t="shared" si="370"/>
        <v>14.06223021582595</v>
      </c>
      <c r="D775" s="10">
        <f t="shared" si="371"/>
        <v>1.6377697841739796</v>
      </c>
      <c r="E775" s="40">
        <f t="shared" si="372"/>
        <v>44.324460431652042</v>
      </c>
      <c r="F775" s="40">
        <f t="shared" si="373"/>
        <v>47.6</v>
      </c>
      <c r="G775" s="3">
        <f t="shared" si="374"/>
        <v>284.37769784173446</v>
      </c>
      <c r="H775" s="3">
        <f t="shared" si="375"/>
        <v>147.82900988183601</v>
      </c>
      <c r="I775">
        <f t="shared" si="360"/>
        <v>1.4782900988183603E-4</v>
      </c>
      <c r="J775" s="4">
        <f t="shared" si="376"/>
        <v>1573.0722477471397</v>
      </c>
      <c r="K775" s="40">
        <f t="shared" si="377"/>
        <v>10.641160682903456</v>
      </c>
      <c r="L775" s="40">
        <f t="shared" si="361"/>
        <v>0</v>
      </c>
      <c r="M775" s="10">
        <f t="shared" si="378"/>
        <v>6.8398051913599014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15.253130923213774</v>
      </c>
      <c r="Q775" s="42">
        <f t="shared" si="380"/>
        <v>0.9221572099864872</v>
      </c>
      <c r="R775" s="4">
        <f t="shared" si="381"/>
        <v>67251.094204343506</v>
      </c>
      <c r="S775">
        <f t="shared" si="362"/>
        <v>6.7251094204343501E-5</v>
      </c>
      <c r="T775" s="41">
        <f t="shared" si="363"/>
        <v>7.5759944106429768E-4</v>
      </c>
      <c r="U775" s="42">
        <f t="shared" si="382"/>
        <v>0.11941507793488459</v>
      </c>
      <c r="V775" s="42">
        <f t="shared" si="383"/>
        <v>1.1368303002821303</v>
      </c>
      <c r="W775" s="42">
        <f t="shared" si="384"/>
        <v>1.1308628656223505</v>
      </c>
      <c r="X775" s="42">
        <f t="shared" si="385"/>
        <v>5.96743465977978E-3</v>
      </c>
      <c r="Y775" s="42">
        <f t="shared" si="359"/>
        <v>1.6296540590478994E-2</v>
      </c>
      <c r="Z775" s="10">
        <f t="shared" si="386"/>
        <v>21.510761105611614</v>
      </c>
      <c r="AA775">
        <f t="shared" si="364"/>
        <v>6835820.4735231744</v>
      </c>
      <c r="AB775" s="10">
        <f t="shared" si="365"/>
        <v>6.8358204735231745</v>
      </c>
      <c r="AC775" s="10">
        <f t="shared" si="366"/>
        <v>6.7348204735231745</v>
      </c>
      <c r="AD775" s="3">
        <f t="shared" si="367"/>
        <v>976.76874162772651</v>
      </c>
      <c r="AI775" s="94">
        <f t="shared" si="368"/>
        <v>1.1308628656223505</v>
      </c>
    </row>
    <row r="776" spans="2:35">
      <c r="B776" s="39">
        <f t="shared" si="369"/>
        <v>748</v>
      </c>
      <c r="C776" s="42">
        <f t="shared" si="370"/>
        <v>14.08105515587391</v>
      </c>
      <c r="D776" s="10">
        <f t="shared" si="371"/>
        <v>1.6189448441260197</v>
      </c>
      <c r="E776" s="40">
        <f t="shared" si="372"/>
        <v>44.362110311747962</v>
      </c>
      <c r="F776" s="40">
        <f t="shared" si="373"/>
        <v>47.6</v>
      </c>
      <c r="G776" s="3">
        <f t="shared" si="374"/>
        <v>284.18944844125485</v>
      </c>
      <c r="H776" s="3">
        <f t="shared" si="375"/>
        <v>147.82900988183601</v>
      </c>
      <c r="I776">
        <f t="shared" si="360"/>
        <v>1.4782900988183603E-4</v>
      </c>
      <c r="J776" s="4">
        <f t="shared" si="376"/>
        <v>1575.6947226525212</v>
      </c>
      <c r="K776" s="40">
        <f t="shared" si="377"/>
        <v>10.65890060355555</v>
      </c>
      <c r="L776" s="40">
        <f t="shared" si="361"/>
        <v>0</v>
      </c>
      <c r="M776" s="10">
        <f t="shared" si="378"/>
        <v>6.8358204735231745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15.250295684097527</v>
      </c>
      <c r="Q776" s="42">
        <f t="shared" si="380"/>
        <v>0.92339160835081457</v>
      </c>
      <c r="R776" s="4">
        <f t="shared" si="381"/>
        <v>66461.296325234114</v>
      </c>
      <c r="S776">
        <f t="shared" si="362"/>
        <v>6.6461296325234112E-5</v>
      </c>
      <c r="T776" s="41">
        <f t="shared" si="363"/>
        <v>7.583892389434071E-4</v>
      </c>
      <c r="U776" s="42">
        <f t="shared" si="382"/>
        <v>0.1180126654328652</v>
      </c>
      <c r="V776" s="42">
        <f t="shared" si="383"/>
        <v>1.1361101428415858</v>
      </c>
      <c r="W776" s="42">
        <f t="shared" si="384"/>
        <v>1.1301941759505796</v>
      </c>
      <c r="X776" s="42">
        <f t="shared" si="385"/>
        <v>5.9159668910062635E-3</v>
      </c>
      <c r="Y776" s="42">
        <f t="shared" si="359"/>
        <v>1.6303843250332666E-2</v>
      </c>
      <c r="Z776" s="10">
        <f t="shared" si="386"/>
        <v>21.497988649004682</v>
      </c>
      <c r="AA776">
        <f t="shared" si="364"/>
        <v>6831821.5354181388</v>
      </c>
      <c r="AB776" s="10">
        <f t="shared" si="365"/>
        <v>6.8318215354181389</v>
      </c>
      <c r="AC776" s="10">
        <f t="shared" si="366"/>
        <v>6.7308215354181389</v>
      </c>
      <c r="AD776" s="3">
        <f t="shared" si="367"/>
        <v>976.18876510777943</v>
      </c>
      <c r="AI776" s="94">
        <f t="shared" si="368"/>
        <v>1.1301941759505796</v>
      </c>
    </row>
    <row r="777" spans="2:35">
      <c r="B777" s="39">
        <f t="shared" si="369"/>
        <v>749</v>
      </c>
      <c r="C777" s="42">
        <f t="shared" si="370"/>
        <v>14.09988009592187</v>
      </c>
      <c r="D777" s="10">
        <f t="shared" si="371"/>
        <v>1.6001199040780598</v>
      </c>
      <c r="E777" s="40">
        <f t="shared" si="372"/>
        <v>44.399760191843882</v>
      </c>
      <c r="F777" s="40">
        <f t="shared" si="373"/>
        <v>47.6</v>
      </c>
      <c r="G777" s="3">
        <f t="shared" si="374"/>
        <v>284.00119904077525</v>
      </c>
      <c r="H777" s="3">
        <f t="shared" si="375"/>
        <v>147.82900988183601</v>
      </c>
      <c r="I777">
        <f t="shared" si="360"/>
        <v>1.4782900988183603E-4</v>
      </c>
      <c r="J777" s="4">
        <f t="shared" si="376"/>
        <v>1578.3194241828564</v>
      </c>
      <c r="K777" s="40">
        <f t="shared" si="377"/>
        <v>10.676655586372746</v>
      </c>
      <c r="L777" s="40">
        <f t="shared" si="361"/>
        <v>0</v>
      </c>
      <c r="M777" s="10">
        <f t="shared" si="378"/>
        <v>6.8318215354181389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15.247449195105904</v>
      </c>
      <c r="Q777" s="42">
        <f t="shared" si="380"/>
        <v>0.92462623716033387</v>
      </c>
      <c r="R777" s="4">
        <f t="shared" si="381"/>
        <v>65671.853440625433</v>
      </c>
      <c r="S777">
        <f t="shared" si="362"/>
        <v>6.5671853440625437E-5</v>
      </c>
      <c r="T777" s="41">
        <f t="shared" si="363"/>
        <v>7.5917868182801571E-4</v>
      </c>
      <c r="U777" s="42">
        <f t="shared" si="382"/>
        <v>0.11661088328038097</v>
      </c>
      <c r="V777" s="42">
        <f t="shared" si="383"/>
        <v>1.1353875283616768</v>
      </c>
      <c r="W777" s="42">
        <f t="shared" si="384"/>
        <v>1.1295230999250099</v>
      </c>
      <c r="X777" s="42">
        <f t="shared" si="385"/>
        <v>5.8644284366669019E-3</v>
      </c>
      <c r="Y777" s="42">
        <f t="shared" si="359"/>
        <v>1.6311083642631938E-2</v>
      </c>
      <c r="Z777" s="10">
        <f t="shared" si="386"/>
        <v>21.485170794517977</v>
      </c>
      <c r="AA777">
        <f t="shared" si="364"/>
        <v>6827808.383656567</v>
      </c>
      <c r="AB777" s="10">
        <f t="shared" si="365"/>
        <v>6.8278083836565671</v>
      </c>
      <c r="AC777" s="10">
        <f t="shared" si="366"/>
        <v>6.7268083836565671</v>
      </c>
      <c r="AD777" s="3">
        <f t="shared" si="367"/>
        <v>975.60672714380962</v>
      </c>
      <c r="AI777" s="94">
        <f t="shared" si="368"/>
        <v>1.1295230999250099</v>
      </c>
    </row>
    <row r="778" spans="2:35">
      <c r="B778" s="39">
        <f t="shared" si="369"/>
        <v>750</v>
      </c>
      <c r="C778" s="42">
        <f t="shared" si="370"/>
        <v>14.11870503596983</v>
      </c>
      <c r="D778" s="10">
        <f t="shared" si="371"/>
        <v>1.5812949640300999</v>
      </c>
      <c r="E778" s="40">
        <f t="shared" si="372"/>
        <v>44.437410071939802</v>
      </c>
      <c r="F778" s="40">
        <f t="shared" si="373"/>
        <v>47.6</v>
      </c>
      <c r="G778" s="3">
        <f t="shared" si="374"/>
        <v>283.81294964029564</v>
      </c>
      <c r="H778" s="3">
        <f t="shared" si="375"/>
        <v>147.82900988183601</v>
      </c>
      <c r="I778">
        <f t="shared" si="360"/>
        <v>1.4782900988183603E-4</v>
      </c>
      <c r="J778" s="4">
        <f t="shared" si="376"/>
        <v>1580.9463523381455</v>
      </c>
      <c r="K778" s="40">
        <f t="shared" si="377"/>
        <v>10.694425631355047</v>
      </c>
      <c r="L778" s="40">
        <f t="shared" si="361"/>
        <v>0</v>
      </c>
      <c r="M778" s="10">
        <f t="shared" si="378"/>
        <v>6.8278083836565671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15.24459144773121</v>
      </c>
      <c r="Q778" s="42">
        <f t="shared" si="380"/>
        <v>0.9258610974130671</v>
      </c>
      <c r="R778" s="4">
        <f t="shared" si="381"/>
        <v>64882.766807999949</v>
      </c>
      <c r="S778">
        <f t="shared" si="362"/>
        <v>6.4882766807999943E-5</v>
      </c>
      <c r="T778" s="41">
        <f t="shared" si="363"/>
        <v>7.5996776846064121E-4</v>
      </c>
      <c r="U778" s="42">
        <f t="shared" si="382"/>
        <v>0.11520973371029319</v>
      </c>
      <c r="V778" s="42">
        <f t="shared" si="383"/>
        <v>1.1346624583522567</v>
      </c>
      <c r="W778" s="42">
        <f t="shared" si="384"/>
        <v>1.1288496386551861</v>
      </c>
      <c r="X778" s="42">
        <f t="shared" si="385"/>
        <v>5.8128196970705925E-3</v>
      </c>
      <c r="Y778" s="42">
        <f t="shared" si="359"/>
        <v>1.6318261662632155E-2</v>
      </c>
      <c r="Z778" s="10">
        <f t="shared" si="386"/>
        <v>21.472307563366456</v>
      </c>
      <c r="AA778">
        <f t="shared" si="364"/>
        <v>6823781.0248806709</v>
      </c>
      <c r="AB778" s="10">
        <f t="shared" si="365"/>
        <v>6.8237810248806712</v>
      </c>
      <c r="AC778" s="10">
        <f t="shared" si="366"/>
        <v>6.7227810248806712</v>
      </c>
      <c r="AD778" s="3">
        <f t="shared" si="367"/>
        <v>975.02262869915455</v>
      </c>
      <c r="AI778" s="94">
        <f t="shared" si="368"/>
        <v>1.1288496386551861</v>
      </c>
    </row>
    <row r="779" spans="2:35">
      <c r="B779" s="39">
        <f t="shared" si="369"/>
        <v>751</v>
      </c>
      <c r="C779" s="42">
        <f t="shared" si="370"/>
        <v>14.13752997601779</v>
      </c>
      <c r="D779" s="10">
        <f t="shared" si="371"/>
        <v>1.5624700239821401</v>
      </c>
      <c r="E779" s="40">
        <f t="shared" si="372"/>
        <v>44.475059952035721</v>
      </c>
      <c r="F779" s="40">
        <f t="shared" si="373"/>
        <v>47.6</v>
      </c>
      <c r="G779" s="3">
        <f t="shared" si="374"/>
        <v>283.62470023981604</v>
      </c>
      <c r="H779" s="3">
        <f t="shared" si="375"/>
        <v>147.82900988183601</v>
      </c>
      <c r="I779">
        <f t="shared" si="360"/>
        <v>1.4782900988183603E-4</v>
      </c>
      <c r="J779" s="4">
        <f t="shared" si="376"/>
        <v>1583.5755071183885</v>
      </c>
      <c r="K779" s="40">
        <f t="shared" si="377"/>
        <v>10.712210738502449</v>
      </c>
      <c r="L779" s="40">
        <f t="shared" si="361"/>
        <v>0</v>
      </c>
      <c r="M779" s="10">
        <f t="shared" si="378"/>
        <v>6.8237810248806712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15.241722433426277</v>
      </c>
      <c r="Q779" s="42">
        <f t="shared" si="380"/>
        <v>0.92709619010880306</v>
      </c>
      <c r="R779" s="4">
        <f t="shared" si="381"/>
        <v>64094.03768484007</v>
      </c>
      <c r="S779">
        <f t="shared" si="362"/>
        <v>6.4094037684840071E-5</v>
      </c>
      <c r="T779" s="41">
        <f t="shared" si="363"/>
        <v>7.6075649758380111E-4</v>
      </c>
      <c r="U779" s="42">
        <f t="shared" si="382"/>
        <v>0.11380921895546312</v>
      </c>
      <c r="V779" s="42">
        <f t="shared" si="383"/>
        <v>1.1339349343293994</v>
      </c>
      <c r="W779" s="42">
        <f t="shared" si="384"/>
        <v>1.1281737932557616</v>
      </c>
      <c r="X779" s="42">
        <f t="shared" si="385"/>
        <v>5.7611410736377877E-3</v>
      </c>
      <c r="Y779" s="42">
        <f t="shared" si="359"/>
        <v>1.632537720589131E-2</v>
      </c>
      <c r="Z779" s="10">
        <f t="shared" si="386"/>
        <v>21.459398976862484</v>
      </c>
      <c r="AA779">
        <f t="shared" si="364"/>
        <v>6819739.4657631489</v>
      </c>
      <c r="AB779" s="10">
        <f t="shared" si="365"/>
        <v>6.8197394657631492</v>
      </c>
      <c r="AC779" s="10">
        <f t="shared" si="366"/>
        <v>6.7187394657631492</v>
      </c>
      <c r="AD779" s="3">
        <f t="shared" si="367"/>
        <v>974.43647074157343</v>
      </c>
      <c r="AI779" s="94">
        <f t="shared" si="368"/>
        <v>1.1281737932557616</v>
      </c>
    </row>
    <row r="780" spans="2:35">
      <c r="B780" s="39">
        <f t="shared" si="369"/>
        <v>752</v>
      </c>
      <c r="C780" s="42">
        <f t="shared" si="370"/>
        <v>14.15635491606575</v>
      </c>
      <c r="D780" s="10">
        <f t="shared" si="371"/>
        <v>1.5436450839341802</v>
      </c>
      <c r="E780" s="40">
        <f t="shared" si="372"/>
        <v>44.512709832131641</v>
      </c>
      <c r="F780" s="40">
        <f t="shared" si="373"/>
        <v>47.6</v>
      </c>
      <c r="G780" s="3">
        <f t="shared" si="374"/>
        <v>283.43645083933643</v>
      </c>
      <c r="H780" s="3">
        <f t="shared" si="375"/>
        <v>147.82900988183601</v>
      </c>
      <c r="I780">
        <f t="shared" si="360"/>
        <v>1.4782900988183603E-4</v>
      </c>
      <c r="J780" s="4">
        <f t="shared" si="376"/>
        <v>1586.2068885235851</v>
      </c>
      <c r="K780" s="40">
        <f t="shared" si="377"/>
        <v>10.730010907814954</v>
      </c>
      <c r="L780" s="40">
        <f t="shared" si="361"/>
        <v>0</v>
      </c>
      <c r="M780" s="10">
        <f t="shared" si="378"/>
        <v>6.8197394657631492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15.238842143604359</v>
      </c>
      <c r="Q780" s="42">
        <f t="shared" si="380"/>
        <v>0.92833151624910704</v>
      </c>
      <c r="R780" s="4">
        <f t="shared" si="381"/>
        <v>63305.667328628202</v>
      </c>
      <c r="S780">
        <f t="shared" si="362"/>
        <v>6.3305667328628206E-5</v>
      </c>
      <c r="T780" s="41">
        <f t="shared" si="363"/>
        <v>7.61544867940013E-4</v>
      </c>
      <c r="U780" s="42">
        <f t="shared" si="382"/>
        <v>0.11240934124875196</v>
      </c>
      <c r="V780" s="42">
        <f t="shared" si="383"/>
        <v>1.1332049578151835</v>
      </c>
      <c r="W780" s="42">
        <f t="shared" si="384"/>
        <v>1.1274955648465053</v>
      </c>
      <c r="X780" s="42">
        <f t="shared" si="385"/>
        <v>5.7093929686782285E-3</v>
      </c>
      <c r="Y780" s="42">
        <f t="shared" si="359"/>
        <v>1.6332430168270785E-2</v>
      </c>
      <c r="Z780" s="10">
        <f t="shared" si="386"/>
        <v>21.44644505641563</v>
      </c>
      <c r="AA780">
        <f t="shared" si="364"/>
        <v>6815683.7130071437</v>
      </c>
      <c r="AB780" s="10">
        <f t="shared" si="365"/>
        <v>6.8156837130071439</v>
      </c>
      <c r="AC780" s="10">
        <f t="shared" si="366"/>
        <v>6.714683713007144</v>
      </c>
      <c r="AD780" s="3">
        <f t="shared" si="367"/>
        <v>973.8482542432406</v>
      </c>
      <c r="AI780" s="94">
        <f t="shared" si="368"/>
        <v>1.1274955648465053</v>
      </c>
    </row>
    <row r="781" spans="2:35">
      <c r="B781" s="39">
        <f t="shared" si="369"/>
        <v>753</v>
      </c>
      <c r="C781" s="42">
        <f t="shared" si="370"/>
        <v>14.17517985611371</v>
      </c>
      <c r="D781" s="10">
        <f t="shared" si="371"/>
        <v>1.5248201438862203</v>
      </c>
      <c r="E781" s="40">
        <f t="shared" si="372"/>
        <v>44.550359712227561</v>
      </c>
      <c r="F781" s="40">
        <f t="shared" si="373"/>
        <v>47.6</v>
      </c>
      <c r="G781" s="3">
        <f t="shared" si="374"/>
        <v>283.24820143885682</v>
      </c>
      <c r="H781" s="3">
        <f t="shared" si="375"/>
        <v>147.82900988183601</v>
      </c>
      <c r="I781">
        <f t="shared" si="360"/>
        <v>1.4782900988183603E-4</v>
      </c>
      <c r="J781" s="4">
        <f t="shared" si="376"/>
        <v>1588.8404965537356</v>
      </c>
      <c r="K781" s="40">
        <f t="shared" si="377"/>
        <v>10.747826139292563</v>
      </c>
      <c r="L781" s="40">
        <f t="shared" si="361"/>
        <v>0</v>
      </c>
      <c r="M781" s="10">
        <f t="shared" si="378"/>
        <v>6.8156837130071439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15.235950569638941</v>
      </c>
      <c r="Q781" s="42">
        <f t="shared" si="380"/>
        <v>0.92956707683733009</v>
      </c>
      <c r="R781" s="4">
        <f t="shared" si="381"/>
        <v>62517.656996846832</v>
      </c>
      <c r="S781">
        <f t="shared" si="362"/>
        <v>6.251765699684683E-5</v>
      </c>
      <c r="T781" s="41">
        <f t="shared" si="363"/>
        <v>7.6233287827179438E-4</v>
      </c>
      <c r="U781" s="42">
        <f t="shared" si="382"/>
        <v>0.11101010282302105</v>
      </c>
      <c r="V781" s="42">
        <f t="shared" si="383"/>
        <v>1.1324725303380327</v>
      </c>
      <c r="W781" s="42">
        <f t="shared" si="384"/>
        <v>1.1268149545522959</v>
      </c>
      <c r="X781" s="42">
        <f t="shared" si="385"/>
        <v>5.6575757857368902E-3</v>
      </c>
      <c r="Y781" s="42">
        <f t="shared" si="359"/>
        <v>1.6339420445936528E-2</v>
      </c>
      <c r="Z781" s="10">
        <f t="shared" si="386"/>
        <v>21.433445823533059</v>
      </c>
      <c r="AA781">
        <f t="shared" si="364"/>
        <v>6811613.7733463477</v>
      </c>
      <c r="AB781" s="10">
        <f t="shared" si="365"/>
        <v>6.8116137733463473</v>
      </c>
      <c r="AC781" s="10">
        <f t="shared" si="366"/>
        <v>6.7106137733463473</v>
      </c>
      <c r="AD781" s="3">
        <f t="shared" si="367"/>
        <v>973.25798018076114</v>
      </c>
      <c r="AI781" s="94">
        <f t="shared" si="368"/>
        <v>1.1268149545522959</v>
      </c>
    </row>
    <row r="782" spans="2:35">
      <c r="B782" s="39">
        <f t="shared" si="369"/>
        <v>754</v>
      </c>
      <c r="C782" s="42">
        <f t="shared" si="370"/>
        <v>14.19400479616167</v>
      </c>
      <c r="D782" s="10">
        <f t="shared" si="371"/>
        <v>1.5059952038382605</v>
      </c>
      <c r="E782" s="40">
        <f t="shared" si="372"/>
        <v>44.58800959232348</v>
      </c>
      <c r="F782" s="40">
        <f t="shared" si="373"/>
        <v>47.6</v>
      </c>
      <c r="G782" s="3">
        <f t="shared" si="374"/>
        <v>283.05995203837722</v>
      </c>
      <c r="H782" s="3">
        <f t="shared" si="375"/>
        <v>147.82900988183601</v>
      </c>
      <c r="I782">
        <f t="shared" si="360"/>
        <v>1.4782900988183603E-4</v>
      </c>
      <c r="J782" s="4">
        <f t="shared" si="376"/>
        <v>1591.4763312088398</v>
      </c>
      <c r="K782" s="40">
        <f t="shared" si="377"/>
        <v>10.765656432935272</v>
      </c>
      <c r="L782" s="40">
        <f t="shared" si="361"/>
        <v>0</v>
      </c>
      <c r="M782" s="10">
        <f t="shared" si="378"/>
        <v>6.8116137733463473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15.233047702863654</v>
      </c>
      <c r="Q782" s="42">
        <f t="shared" si="380"/>
        <v>0.93080287287861874</v>
      </c>
      <c r="R782" s="4">
        <f t="shared" si="381"/>
        <v>61730.007946978381</v>
      </c>
      <c r="S782">
        <f t="shared" si="362"/>
        <v>6.1730007946978382E-5</v>
      </c>
      <c r="T782" s="41">
        <f t="shared" si="363"/>
        <v>7.6312052732166284E-4</v>
      </c>
      <c r="U782" s="42">
        <f t="shared" si="382"/>
        <v>0.10961150591113164</v>
      </c>
      <c r="V782" s="42">
        <f t="shared" si="383"/>
        <v>1.1317376534326804</v>
      </c>
      <c r="W782" s="42">
        <f t="shared" si="384"/>
        <v>1.1261319635031379</v>
      </c>
      <c r="X782" s="42">
        <f t="shared" si="385"/>
        <v>5.6056899295424678E-3</v>
      </c>
      <c r="Y782" s="42">
        <f t="shared" si="359"/>
        <v>1.6346347935360148E-2</v>
      </c>
      <c r="Z782" s="10">
        <f t="shared" si="386"/>
        <v>21.42040129981984</v>
      </c>
      <c r="AA782">
        <f t="shared" si="364"/>
        <v>6807529.6535451086</v>
      </c>
      <c r="AB782" s="10">
        <f t="shared" si="365"/>
        <v>6.8075296535451084</v>
      </c>
      <c r="AC782" s="10">
        <f t="shared" si="366"/>
        <v>6.7065296535451084</v>
      </c>
      <c r="AD782" s="3">
        <f t="shared" si="367"/>
        <v>972.66564953518616</v>
      </c>
      <c r="AI782" s="94">
        <f t="shared" si="368"/>
        <v>1.1261319635031379</v>
      </c>
    </row>
    <row r="783" spans="2:35">
      <c r="B783" s="39">
        <f t="shared" si="369"/>
        <v>755</v>
      </c>
      <c r="C783" s="42">
        <f t="shared" si="370"/>
        <v>14.212829736209629</v>
      </c>
      <c r="D783" s="10">
        <f t="shared" si="371"/>
        <v>1.4871702637903006</v>
      </c>
      <c r="E783" s="40">
        <f t="shared" si="372"/>
        <v>44.6256594724194</v>
      </c>
      <c r="F783" s="40">
        <f t="shared" si="373"/>
        <v>47.6</v>
      </c>
      <c r="G783" s="3">
        <f t="shared" si="374"/>
        <v>282.87170263789761</v>
      </c>
      <c r="H783" s="3">
        <f t="shared" si="375"/>
        <v>147.82900988183601</v>
      </c>
      <c r="I783">
        <f t="shared" si="360"/>
        <v>1.4782900988183603E-4</v>
      </c>
      <c r="J783" s="4">
        <f t="shared" si="376"/>
        <v>1594.1143924888981</v>
      </c>
      <c r="K783" s="40">
        <f t="shared" si="377"/>
        <v>10.783501788743086</v>
      </c>
      <c r="L783" s="40">
        <f t="shared" si="361"/>
        <v>0</v>
      </c>
      <c r="M783" s="10">
        <f t="shared" si="378"/>
        <v>6.8075296535451084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15.23013353457222</v>
      </c>
      <c r="Q783" s="42">
        <f t="shared" si="380"/>
        <v>0.93203890537992462</v>
      </c>
      <c r="R783" s="4">
        <f t="shared" si="381"/>
        <v>60942.72143650525</v>
      </c>
      <c r="S783">
        <f t="shared" si="362"/>
        <v>6.0942721436505249E-5</v>
      </c>
      <c r="T783" s="41">
        <f t="shared" si="363"/>
        <v>7.6390781383213588E-4</v>
      </c>
      <c r="U783" s="42">
        <f t="shared" si="382"/>
        <v>0.10821355274594491</v>
      </c>
      <c r="V783" s="42">
        <f t="shared" si="383"/>
        <v>1.1310003286400461</v>
      </c>
      <c r="W783" s="42">
        <f t="shared" si="384"/>
        <v>1.1254465928341808</v>
      </c>
      <c r="X783" s="42">
        <f t="shared" si="385"/>
        <v>5.5537358058652675E-3</v>
      </c>
      <c r="Y783" s="42">
        <f t="shared" si="359"/>
        <v>1.6353212533319863E-2</v>
      </c>
      <c r="Z783" s="10">
        <f t="shared" si="386"/>
        <v>21.40731150697901</v>
      </c>
      <c r="AA783">
        <f t="shared" si="364"/>
        <v>6803431.3603984481</v>
      </c>
      <c r="AB783" s="10">
        <f t="shared" si="365"/>
        <v>6.8034313603984478</v>
      </c>
      <c r="AC783" s="10">
        <f t="shared" si="366"/>
        <v>6.7024313603984478</v>
      </c>
      <c r="AD783" s="3">
        <f t="shared" si="367"/>
        <v>972.07126329201571</v>
      </c>
      <c r="AI783" s="94">
        <f t="shared" si="368"/>
        <v>1.1254465928341808</v>
      </c>
    </row>
    <row r="784" spans="2:35">
      <c r="B784" s="39">
        <f t="shared" si="369"/>
        <v>756</v>
      </c>
      <c r="C784" s="42">
        <f t="shared" si="370"/>
        <v>14.231654676257589</v>
      </c>
      <c r="D784" s="10">
        <f t="shared" si="371"/>
        <v>1.4683453237423407</v>
      </c>
      <c r="E784" s="40">
        <f t="shared" si="372"/>
        <v>44.66330935251532</v>
      </c>
      <c r="F784" s="40">
        <f t="shared" si="373"/>
        <v>47.6</v>
      </c>
      <c r="G784" s="3">
        <f t="shared" si="374"/>
        <v>282.68345323741801</v>
      </c>
      <c r="H784" s="3">
        <f t="shared" si="375"/>
        <v>147.82900988183601</v>
      </c>
      <c r="I784">
        <f t="shared" si="360"/>
        <v>1.4782900988183603E-4</v>
      </c>
      <c r="J784" s="4">
        <f t="shared" si="376"/>
        <v>1596.7546803939099</v>
      </c>
      <c r="K784" s="40">
        <f t="shared" si="377"/>
        <v>10.801362206716002</v>
      </c>
      <c r="L784" s="40">
        <f t="shared" si="361"/>
        <v>0</v>
      </c>
      <c r="M784" s="10">
        <f t="shared" si="378"/>
        <v>6.8034313603984478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15.227208056018299</v>
      </c>
      <c r="Q784" s="42">
        <f t="shared" si="380"/>
        <v>0.93327517535001403</v>
      </c>
      <c r="R784" s="4">
        <f t="shared" si="381"/>
        <v>60155.798722909967</v>
      </c>
      <c r="S784">
        <f t="shared" si="362"/>
        <v>6.0155798722909964E-5</v>
      </c>
      <c r="T784" s="41">
        <f t="shared" si="363"/>
        <v>7.6469473654573121E-4</v>
      </c>
      <c r="U784" s="42">
        <f t="shared" si="382"/>
        <v>0.10681624556032231</v>
      </c>
      <c r="V784" s="42">
        <f t="shared" si="383"/>
        <v>1.1302605575071476</v>
      </c>
      <c r="W784" s="42">
        <f t="shared" si="384"/>
        <v>1.1247588436857212</v>
      </c>
      <c r="X784" s="42">
        <f t="shared" si="385"/>
        <v>5.5017138214263905E-3</v>
      </c>
      <c r="Y784" s="42">
        <f t="shared" si="359"/>
        <v>1.6360014136901319E-2</v>
      </c>
      <c r="Z784" s="10">
        <f t="shared" si="386"/>
        <v>21.394176466811523</v>
      </c>
      <c r="AA784">
        <f t="shared" si="364"/>
        <v>6799318.9007320413</v>
      </c>
      <c r="AB784" s="10">
        <f t="shared" si="365"/>
        <v>6.7993189007320414</v>
      </c>
      <c r="AC784" s="10">
        <f t="shared" si="366"/>
        <v>6.6983189007320414</v>
      </c>
      <c r="AD784" s="3">
        <f t="shared" si="367"/>
        <v>971.47482244119522</v>
      </c>
      <c r="AI784" s="94">
        <f t="shared" si="368"/>
        <v>1.1247588436857212</v>
      </c>
    </row>
    <row r="785" spans="2:35">
      <c r="B785" s="39">
        <f t="shared" si="369"/>
        <v>757</v>
      </c>
      <c r="C785" s="42">
        <f t="shared" si="370"/>
        <v>14.250479616305549</v>
      </c>
      <c r="D785" s="10">
        <f t="shared" si="371"/>
        <v>1.4495203836943809</v>
      </c>
      <c r="E785" s="40">
        <f t="shared" si="372"/>
        <v>44.70095923261124</v>
      </c>
      <c r="F785" s="40">
        <f t="shared" si="373"/>
        <v>47.6</v>
      </c>
      <c r="G785" s="3">
        <f t="shared" si="374"/>
        <v>282.4952038369384</v>
      </c>
      <c r="H785" s="3">
        <f t="shared" si="375"/>
        <v>147.82900988183601</v>
      </c>
      <c r="I785">
        <f t="shared" si="360"/>
        <v>1.4782900988183603E-4</v>
      </c>
      <c r="J785" s="4">
        <f t="shared" si="376"/>
        <v>1599.3971949238758</v>
      </c>
      <c r="K785" s="40">
        <f t="shared" si="377"/>
        <v>10.819237686854022</v>
      </c>
      <c r="L785" s="40">
        <f t="shared" si="361"/>
        <v>0</v>
      </c>
      <c r="M785" s="10">
        <f t="shared" si="378"/>
        <v>6.7993189007320414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15.224271258415309</v>
      </c>
      <c r="Q785" s="42">
        <f t="shared" si="380"/>
        <v>0.9345116837994778</v>
      </c>
      <c r="R785" s="4">
        <f t="shared" si="381"/>
        <v>59369.24106367489</v>
      </c>
      <c r="S785">
        <f t="shared" si="362"/>
        <v>5.9369241063674888E-5</v>
      </c>
      <c r="T785" s="41">
        <f t="shared" si="363"/>
        <v>7.6548129420496631E-4</v>
      </c>
      <c r="U785" s="42">
        <f t="shared" si="382"/>
        <v>0.10541958658712496</v>
      </c>
      <c r="V785" s="42">
        <f t="shared" si="383"/>
        <v>1.1295183415875838</v>
      </c>
      <c r="W785" s="42">
        <f t="shared" si="384"/>
        <v>1.1240687172031998</v>
      </c>
      <c r="X785" s="42">
        <f t="shared" si="385"/>
        <v>5.4496243843840109E-3</v>
      </c>
      <c r="Y785" s="42">
        <f t="shared" si="359"/>
        <v>1.6366752643499013E-2</v>
      </c>
      <c r="Z785" s="10">
        <f t="shared" si="386"/>
        <v>21.380996201216941</v>
      </c>
      <c r="AA785">
        <f t="shared" si="364"/>
        <v>6795192.2814024398</v>
      </c>
      <c r="AB785" s="10">
        <f t="shared" si="365"/>
        <v>6.7951922814024401</v>
      </c>
      <c r="AC785" s="10">
        <f t="shared" si="366"/>
        <v>6.6941922814024402</v>
      </c>
      <c r="AD785" s="3">
        <f t="shared" si="367"/>
        <v>970.87632797714866</v>
      </c>
      <c r="AI785" s="94">
        <f t="shared" si="368"/>
        <v>1.1240687172031998</v>
      </c>
    </row>
    <row r="786" spans="2:35">
      <c r="B786" s="39">
        <f t="shared" si="369"/>
        <v>758</v>
      </c>
      <c r="C786" s="42">
        <f t="shared" si="370"/>
        <v>14.269304556353509</v>
      </c>
      <c r="D786" s="10">
        <f t="shared" si="371"/>
        <v>1.430695443646421</v>
      </c>
      <c r="E786" s="40">
        <f t="shared" si="372"/>
        <v>44.738609112707159</v>
      </c>
      <c r="F786" s="40">
        <f t="shared" si="373"/>
        <v>47.6</v>
      </c>
      <c r="G786" s="3">
        <f t="shared" si="374"/>
        <v>282.3069544364588</v>
      </c>
      <c r="H786" s="3">
        <f t="shared" si="375"/>
        <v>147.82900988183601</v>
      </c>
      <c r="I786">
        <f t="shared" si="360"/>
        <v>1.4782900988183603E-4</v>
      </c>
      <c r="J786" s="4">
        <f t="shared" si="376"/>
        <v>1602.0419360787951</v>
      </c>
      <c r="K786" s="40">
        <f t="shared" si="377"/>
        <v>10.837128229157141</v>
      </c>
      <c r="L786" s="40">
        <f t="shared" si="361"/>
        <v>0</v>
      </c>
      <c r="M786" s="10">
        <f t="shared" si="378"/>
        <v>6.7951922814024401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15.221323132936448</v>
      </c>
      <c r="Q786" s="42">
        <f t="shared" si="380"/>
        <v>0.93574843174074085</v>
      </c>
      <c r="R786" s="4">
        <f t="shared" si="381"/>
        <v>58583.049716282483</v>
      </c>
      <c r="S786">
        <f t="shared" si="362"/>
        <v>5.858304971628248E-5</v>
      </c>
      <c r="T786" s="41">
        <f t="shared" si="363"/>
        <v>7.6626748555235868E-4</v>
      </c>
      <c r="U786" s="42">
        <f t="shared" si="382"/>
        <v>0.10402357805921415</v>
      </c>
      <c r="V786" s="42">
        <f t="shared" si="383"/>
        <v>1.1287736824409871</v>
      </c>
      <c r="W786" s="42">
        <f t="shared" si="384"/>
        <v>1.1233762145372392</v>
      </c>
      <c r="X786" s="42">
        <f t="shared" si="385"/>
        <v>5.3974679037478435E-3</v>
      </c>
      <c r="Y786" s="42">
        <f t="shared" si="359"/>
        <v>1.6373427950817008E-2</v>
      </c>
      <c r="Z786" s="10">
        <f t="shared" si="386"/>
        <v>21.367770732193254</v>
      </c>
      <c r="AA786">
        <f t="shared" si="364"/>
        <v>6791051.5092970086</v>
      </c>
      <c r="AB786" s="10">
        <f t="shared" si="365"/>
        <v>6.7910515092970085</v>
      </c>
      <c r="AC786" s="10">
        <f t="shared" si="366"/>
        <v>6.6900515092970085</v>
      </c>
      <c r="AD786" s="3">
        <f t="shared" si="367"/>
        <v>970.27578089876852</v>
      </c>
      <c r="AI786" s="94">
        <f t="shared" si="368"/>
        <v>1.1233762145372392</v>
      </c>
    </row>
    <row r="787" spans="2:35">
      <c r="B787" s="39">
        <f t="shared" si="369"/>
        <v>759</v>
      </c>
      <c r="C787" s="42">
        <f t="shared" si="370"/>
        <v>14.288129496401469</v>
      </c>
      <c r="D787" s="10">
        <f t="shared" si="371"/>
        <v>1.4118705035984611</v>
      </c>
      <c r="E787" s="40">
        <f t="shared" si="372"/>
        <v>44.776258992803079</v>
      </c>
      <c r="F787" s="40">
        <f t="shared" si="373"/>
        <v>47.6</v>
      </c>
      <c r="G787" s="3">
        <f t="shared" si="374"/>
        <v>282.11870503597919</v>
      </c>
      <c r="H787" s="3">
        <f t="shared" si="375"/>
        <v>147.82900988183601</v>
      </c>
      <c r="I787">
        <f t="shared" si="360"/>
        <v>1.4782900988183603E-4</v>
      </c>
      <c r="J787" s="4">
        <f t="shared" si="376"/>
        <v>1604.6889038586685</v>
      </c>
      <c r="K787" s="40">
        <f t="shared" si="377"/>
        <v>10.855033833625367</v>
      </c>
      <c r="L787" s="40">
        <f t="shared" si="361"/>
        <v>0</v>
      </c>
      <c r="M787" s="10">
        <f t="shared" si="378"/>
        <v>6.7910515092970085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15.218363670714487</v>
      </c>
      <c r="Q787" s="42">
        <f t="shared" si="380"/>
        <v>0.93698542018807207</v>
      </c>
      <c r="R787" s="4">
        <f t="shared" si="381"/>
        <v>57797.225938215204</v>
      </c>
      <c r="S787">
        <f t="shared" si="362"/>
        <v>5.7797225938215202E-5</v>
      </c>
      <c r="T787" s="41">
        <f t="shared" si="363"/>
        <v>7.6705330933042593E-4</v>
      </c>
      <c r="U787" s="42">
        <f t="shared" si="382"/>
        <v>0.10262822220945121</v>
      </c>
      <c r="V787" s="42">
        <f t="shared" si="383"/>
        <v>1.1280265816333159</v>
      </c>
      <c r="W787" s="42">
        <f t="shared" si="384"/>
        <v>1.1226813368436326</v>
      </c>
      <c r="X787" s="42">
        <f t="shared" si="385"/>
        <v>5.3452447896833455E-3</v>
      </c>
      <c r="Y787" s="42">
        <f t="shared" si="359"/>
        <v>1.6380039956870002E-2</v>
      </c>
      <c r="Z787" s="10">
        <f t="shared" si="386"/>
        <v>21.354500081837106</v>
      </c>
      <c r="AA787">
        <f t="shared" si="364"/>
        <v>6786896.5913340077</v>
      </c>
      <c r="AB787" s="10">
        <f t="shared" si="365"/>
        <v>6.786896591334008</v>
      </c>
      <c r="AC787" s="10">
        <f t="shared" si="366"/>
        <v>6.685896591334008</v>
      </c>
      <c r="AD787" s="3">
        <f t="shared" si="367"/>
        <v>969.67318220942821</v>
      </c>
      <c r="AI787" s="94">
        <f t="shared" si="368"/>
        <v>1.1226813368436326</v>
      </c>
    </row>
    <row r="788" spans="2:35">
      <c r="B788" s="39">
        <f t="shared" si="369"/>
        <v>760</v>
      </c>
      <c r="C788" s="42">
        <f t="shared" si="370"/>
        <v>14.306954436449429</v>
      </c>
      <c r="D788" s="10">
        <f t="shared" si="371"/>
        <v>1.3930455635505012</v>
      </c>
      <c r="E788" s="40">
        <f t="shared" si="372"/>
        <v>44.813908872898999</v>
      </c>
      <c r="F788" s="40">
        <f t="shared" si="373"/>
        <v>47.6</v>
      </c>
      <c r="G788" s="3">
        <f t="shared" si="374"/>
        <v>281.93045563549958</v>
      </c>
      <c r="H788" s="3">
        <f t="shared" si="375"/>
        <v>147.82900988183601</v>
      </c>
      <c r="I788">
        <f t="shared" si="360"/>
        <v>1.4782900988183603E-4</v>
      </c>
      <c r="J788" s="4">
        <f t="shared" si="376"/>
        <v>1607.3380982634956</v>
      </c>
      <c r="K788" s="40">
        <f t="shared" si="377"/>
        <v>10.872954500258691</v>
      </c>
      <c r="L788" s="40">
        <f t="shared" si="361"/>
        <v>0</v>
      </c>
      <c r="M788" s="10">
        <f t="shared" si="378"/>
        <v>6.786896591334008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15.215392862841664</v>
      </c>
      <c r="Q788" s="42">
        <f t="shared" si="380"/>
        <v>0.9382226501575941</v>
      </c>
      <c r="R788" s="4">
        <f t="shared" si="381"/>
        <v>57011.770986955424</v>
      </c>
      <c r="S788">
        <f t="shared" si="362"/>
        <v>5.7011770986955424E-5</v>
      </c>
      <c r="T788" s="41">
        <f t="shared" si="363"/>
        <v>7.6783876428168575E-4</v>
      </c>
      <c r="U788" s="42">
        <f t="shared" si="382"/>
        <v>0.10123352127069726</v>
      </c>
      <c r="V788" s="42">
        <f t="shared" si="383"/>
        <v>1.1272770407370256</v>
      </c>
      <c r="W788" s="42">
        <f t="shared" si="384"/>
        <v>1.1219840852833576</v>
      </c>
      <c r="X788" s="42">
        <f t="shared" si="385"/>
        <v>5.2929554536680357E-3</v>
      </c>
      <c r="Y788" s="42">
        <f t="shared" si="359"/>
        <v>1.6386588559984625E-2</v>
      </c>
      <c r="Z788" s="10">
        <f t="shared" si="386"/>
        <v>21.341184272344339</v>
      </c>
      <c r="AA788">
        <f t="shared" si="364"/>
        <v>6782727.5344627462</v>
      </c>
      <c r="AB788" s="10">
        <f t="shared" si="365"/>
        <v>6.7827275344627465</v>
      </c>
      <c r="AC788" s="10">
        <f t="shared" si="366"/>
        <v>6.6817275344627465</v>
      </c>
      <c r="AD788" s="3">
        <f t="shared" si="367"/>
        <v>969.06853291700452</v>
      </c>
      <c r="AI788" s="94">
        <f t="shared" si="368"/>
        <v>1.1219840852833576</v>
      </c>
    </row>
    <row r="789" spans="2:35">
      <c r="B789" s="39">
        <f t="shared" si="369"/>
        <v>761</v>
      </c>
      <c r="C789" s="42">
        <f t="shared" si="370"/>
        <v>14.325779376497389</v>
      </c>
      <c r="D789" s="10">
        <f t="shared" si="371"/>
        <v>1.3742206235025414</v>
      </c>
      <c r="E789" s="40">
        <f t="shared" si="372"/>
        <v>44.851558752994919</v>
      </c>
      <c r="F789" s="40">
        <f t="shared" si="373"/>
        <v>47.6</v>
      </c>
      <c r="G789" s="3">
        <f t="shared" si="374"/>
        <v>281.74220623501998</v>
      </c>
      <c r="H789" s="3">
        <f t="shared" si="375"/>
        <v>147.82900988183601</v>
      </c>
      <c r="I789">
        <f t="shared" si="360"/>
        <v>1.4782900988183603E-4</v>
      </c>
      <c r="J789" s="4">
        <f t="shared" si="376"/>
        <v>1609.9895192932765</v>
      </c>
      <c r="K789" s="40">
        <f t="shared" si="377"/>
        <v>10.890890229057122</v>
      </c>
      <c r="L789" s="40">
        <f t="shared" si="361"/>
        <v>0</v>
      </c>
      <c r="M789" s="10">
        <f t="shared" si="378"/>
        <v>6.7827275344627465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15.21241070036964</v>
      </c>
      <c r="Q789" s="42">
        <f t="shared" si="380"/>
        <v>0.93946012266729317</v>
      </c>
      <c r="R789" s="4">
        <f t="shared" si="381"/>
        <v>56226.686119985643</v>
      </c>
      <c r="S789">
        <f t="shared" si="362"/>
        <v>5.6226686119985642E-5</v>
      </c>
      <c r="T789" s="41">
        <f t="shared" si="363"/>
        <v>7.6862384914865554E-4</v>
      </c>
      <c r="U789" s="42">
        <f t="shared" si="382"/>
        <v>9.9839477475813704E-2</v>
      </c>
      <c r="V789" s="42">
        <f t="shared" si="383"/>
        <v>1.1265250613304982</v>
      </c>
      <c r="W789" s="42">
        <f t="shared" si="384"/>
        <v>1.1212844610226027</v>
      </c>
      <c r="X789" s="42">
        <f t="shared" si="385"/>
        <v>5.2406003078955266E-3</v>
      </c>
      <c r="Y789" s="42">
        <f t="shared" si="359"/>
        <v>1.6393073658799967E-2</v>
      </c>
      <c r="Z789" s="10">
        <f t="shared" si="386"/>
        <v>21.327823326009582</v>
      </c>
      <c r="AA789">
        <f t="shared" si="364"/>
        <v>6778544.3456634665</v>
      </c>
      <c r="AB789" s="10">
        <f t="shared" si="365"/>
        <v>6.7785443456634669</v>
      </c>
      <c r="AC789" s="10">
        <f t="shared" si="366"/>
        <v>6.6775443456634669</v>
      </c>
      <c r="AD789" s="3">
        <f t="shared" si="367"/>
        <v>968.46183403386021</v>
      </c>
      <c r="AI789" s="94">
        <f t="shared" si="368"/>
        <v>1.1212844610226027</v>
      </c>
    </row>
    <row r="790" spans="2:35">
      <c r="B790" s="39">
        <f t="shared" si="369"/>
        <v>762</v>
      </c>
      <c r="C790" s="42">
        <f t="shared" si="370"/>
        <v>14.344604316545349</v>
      </c>
      <c r="D790" s="10">
        <f t="shared" si="371"/>
        <v>1.3553956834545815</v>
      </c>
      <c r="E790" s="40">
        <f t="shared" si="372"/>
        <v>44.889208633090838</v>
      </c>
      <c r="F790" s="40">
        <f t="shared" si="373"/>
        <v>47.6</v>
      </c>
      <c r="G790" s="3">
        <f t="shared" si="374"/>
        <v>281.55395683454037</v>
      </c>
      <c r="H790" s="3">
        <f t="shared" si="375"/>
        <v>147.82900988183601</v>
      </c>
      <c r="I790">
        <f t="shared" si="360"/>
        <v>1.4782900988183603E-4</v>
      </c>
      <c r="J790" s="4">
        <f t="shared" si="376"/>
        <v>1612.6431669480112</v>
      </c>
      <c r="K790" s="40">
        <f t="shared" si="377"/>
        <v>10.908841020020652</v>
      </c>
      <c r="L790" s="40">
        <f t="shared" si="361"/>
        <v>0</v>
      </c>
      <c r="M790" s="10">
        <f t="shared" si="378"/>
        <v>6.7785443456634669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15.209417174309264</v>
      </c>
      <c r="Q790" s="42">
        <f t="shared" si="380"/>
        <v>0.94069783873702906</v>
      </c>
      <c r="R790" s="4">
        <f t="shared" si="381"/>
        <v>55441.972594788298</v>
      </c>
      <c r="S790">
        <f t="shared" si="362"/>
        <v>5.5441972594788296E-5</v>
      </c>
      <c r="T790" s="41">
        <f t="shared" si="363"/>
        <v>7.6940856267385289E-4</v>
      </c>
      <c r="U790" s="42">
        <f t="shared" si="382"/>
        <v>9.8446093057661777E-2</v>
      </c>
      <c r="V790" s="42">
        <f t="shared" si="383"/>
        <v>1.1257706449987854</v>
      </c>
      <c r="W790" s="42">
        <f t="shared" si="384"/>
        <v>1.1205824652327467</v>
      </c>
      <c r="X790" s="42">
        <f t="shared" si="385"/>
        <v>5.1881797660386919E-3</v>
      </c>
      <c r="Y790" s="42">
        <f t="shared" si="359"/>
        <v>1.6399495152269072E-2</v>
      </c>
      <c r="Z790" s="10">
        <f t="shared" si="386"/>
        <v>21.314417265227014</v>
      </c>
      <c r="AA790">
        <f t="shared" si="364"/>
        <v>6774347.0319475802</v>
      </c>
      <c r="AB790" s="10">
        <f t="shared" si="365"/>
        <v>6.7743470319475803</v>
      </c>
      <c r="AC790" s="10">
        <f t="shared" si="366"/>
        <v>6.6733470319475803</v>
      </c>
      <c r="AD790" s="3">
        <f t="shared" si="367"/>
        <v>967.85308657687892</v>
      </c>
      <c r="AI790" s="94">
        <f t="shared" si="368"/>
        <v>1.1205824652327467</v>
      </c>
    </row>
    <row r="791" spans="2:35">
      <c r="B791" s="39">
        <f t="shared" si="369"/>
        <v>763</v>
      </c>
      <c r="C791" s="42">
        <f t="shared" si="370"/>
        <v>14.363429256593308</v>
      </c>
      <c r="D791" s="10">
        <f t="shared" si="371"/>
        <v>1.3365707434066216</v>
      </c>
      <c r="E791" s="40">
        <f t="shared" si="372"/>
        <v>44.926858513186758</v>
      </c>
      <c r="F791" s="40">
        <f t="shared" si="373"/>
        <v>47.6</v>
      </c>
      <c r="G791" s="3">
        <f t="shared" si="374"/>
        <v>281.36570743406077</v>
      </c>
      <c r="H791" s="3">
        <f t="shared" si="375"/>
        <v>147.82900988183601</v>
      </c>
      <c r="I791">
        <f t="shared" si="360"/>
        <v>1.4782900988183603E-4</v>
      </c>
      <c r="J791" s="4">
        <f t="shared" si="376"/>
        <v>1615.2990412276997</v>
      </c>
      <c r="K791" s="40">
        <f t="shared" si="377"/>
        <v>10.926806873149287</v>
      </c>
      <c r="L791" s="40">
        <f t="shared" si="361"/>
        <v>0</v>
      </c>
      <c r="M791" s="10">
        <f t="shared" si="378"/>
        <v>6.7743470319475803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15.206412275630568</v>
      </c>
      <c r="Q791" s="42">
        <f t="shared" si="380"/>
        <v>0.94193579938854499</v>
      </c>
      <c r="R791" s="4">
        <f t="shared" si="381"/>
        <v>54657.631668845817</v>
      </c>
      <c r="S791">
        <f t="shared" si="362"/>
        <v>5.4657631668845819E-5</v>
      </c>
      <c r="T791" s="41">
        <f t="shared" si="363"/>
        <v>7.701929035997953E-4</v>
      </c>
      <c r="U791" s="42">
        <f t="shared" si="382"/>
        <v>9.7053370249102766E-2</v>
      </c>
      <c r="V791" s="42">
        <f t="shared" si="383"/>
        <v>1.125013793333062</v>
      </c>
      <c r="W791" s="42">
        <f t="shared" si="384"/>
        <v>1.1198780990904003</v>
      </c>
      <c r="X791" s="42">
        <f t="shared" si="385"/>
        <v>5.1356942426616925E-3</v>
      </c>
      <c r="Y791" s="42">
        <f t="shared" si="359"/>
        <v>1.6405852939659706E-2</v>
      </c>
      <c r="Z791" s="10">
        <f t="shared" si="386"/>
        <v>21.300966112490247</v>
      </c>
      <c r="AA791">
        <f t="shared" si="364"/>
        <v>6770135.6003576294</v>
      </c>
      <c r="AB791" s="10">
        <f t="shared" si="365"/>
        <v>6.7701356003576292</v>
      </c>
      <c r="AC791" s="10">
        <f t="shared" si="366"/>
        <v>6.6691356003576292</v>
      </c>
      <c r="AD791" s="3">
        <f t="shared" si="367"/>
        <v>967.24229156745889</v>
      </c>
      <c r="AI791" s="94">
        <f t="shared" si="368"/>
        <v>1.1198780990904003</v>
      </c>
    </row>
    <row r="792" spans="2:35">
      <c r="B792" s="39">
        <f t="shared" si="369"/>
        <v>764</v>
      </c>
      <c r="C792" s="42">
        <f t="shared" si="370"/>
        <v>14.382254196641268</v>
      </c>
      <c r="D792" s="10">
        <f t="shared" si="371"/>
        <v>1.3177458033586618</v>
      </c>
      <c r="E792" s="40">
        <f t="shared" si="372"/>
        <v>44.964508393282678</v>
      </c>
      <c r="F792" s="40">
        <f t="shared" si="373"/>
        <v>47.6</v>
      </c>
      <c r="G792" s="3">
        <f t="shared" si="374"/>
        <v>281.17745803358116</v>
      </c>
      <c r="H792" s="3">
        <f t="shared" si="375"/>
        <v>147.82900988183601</v>
      </c>
      <c r="I792">
        <f t="shared" si="360"/>
        <v>1.4782900988183603E-4</v>
      </c>
      <c r="J792" s="4">
        <f t="shared" si="376"/>
        <v>1617.9571421323421</v>
      </c>
      <c r="K792" s="40">
        <f t="shared" si="377"/>
        <v>10.944787788443026</v>
      </c>
      <c r="L792" s="40">
        <f t="shared" si="361"/>
        <v>0</v>
      </c>
      <c r="M792" s="10">
        <f t="shared" si="378"/>
        <v>6.7701356003576292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15.203395995262587</v>
      </c>
      <c r="Q792" s="42">
        <f t="shared" si="380"/>
        <v>0.94317400564547771</v>
      </c>
      <c r="R792" s="4">
        <f t="shared" si="381"/>
        <v>53873.6645996406</v>
      </c>
      <c r="S792">
        <f t="shared" si="362"/>
        <v>5.3873664599640597E-5</v>
      </c>
      <c r="T792" s="41">
        <f t="shared" si="363"/>
        <v>7.7097687066900059E-4</v>
      </c>
      <c r="U792" s="42">
        <f t="shared" si="382"/>
        <v>9.5661311282997832E-2</v>
      </c>
      <c r="V792" s="42">
        <f t="shared" si="383"/>
        <v>1.1242545079309652</v>
      </c>
      <c r="W792" s="42">
        <f t="shared" si="384"/>
        <v>1.119171363777397</v>
      </c>
      <c r="X792" s="42">
        <f t="shared" si="385"/>
        <v>5.0831441535681421E-3</v>
      </c>
      <c r="Y792" s="42">
        <f t="shared" si="359"/>
        <v>1.6412146920555544E-2</v>
      </c>
      <c r="Z792" s="10">
        <f t="shared" si="386"/>
        <v>21.28746989039271</v>
      </c>
      <c r="AA792">
        <f t="shared" si="364"/>
        <v>6765910.0579674076</v>
      </c>
      <c r="AB792" s="10">
        <f t="shared" si="365"/>
        <v>6.7659100579674076</v>
      </c>
      <c r="AC792" s="10">
        <f t="shared" si="366"/>
        <v>6.6649100579674077</v>
      </c>
      <c r="AD792" s="3">
        <f t="shared" si="367"/>
        <v>966.62945003153118</v>
      </c>
      <c r="AI792" s="94">
        <f t="shared" si="368"/>
        <v>1.119171363777397</v>
      </c>
    </row>
    <row r="793" spans="2:35">
      <c r="B793" s="39">
        <f t="shared" si="369"/>
        <v>765</v>
      </c>
      <c r="C793" s="42">
        <f t="shared" si="370"/>
        <v>14.401079136689228</v>
      </c>
      <c r="D793" s="10">
        <f t="shared" si="371"/>
        <v>1.2989208633107019</v>
      </c>
      <c r="E793" s="40">
        <f t="shared" si="372"/>
        <v>45.002158273378598</v>
      </c>
      <c r="F793" s="40">
        <f t="shared" si="373"/>
        <v>47.6</v>
      </c>
      <c r="G793" s="3">
        <f t="shared" si="374"/>
        <v>280.98920863310155</v>
      </c>
      <c r="H793" s="3">
        <f t="shared" si="375"/>
        <v>147.82900988183601</v>
      </c>
      <c r="I793">
        <f t="shared" si="360"/>
        <v>1.4782900988183603E-4</v>
      </c>
      <c r="J793" s="4">
        <f t="shared" si="376"/>
        <v>1620.617469661938</v>
      </c>
      <c r="K793" s="40">
        <f t="shared" si="377"/>
        <v>10.962783765901863</v>
      </c>
      <c r="L793" s="40">
        <f t="shared" si="361"/>
        <v>0</v>
      </c>
      <c r="M793" s="10">
        <f t="shared" si="378"/>
        <v>6.7659100579674076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15.200368324093288</v>
      </c>
      <c r="Q793" s="42">
        <f t="shared" si="380"/>
        <v>0.9444124585333673</v>
      </c>
      <c r="R793" s="4">
        <f t="shared" si="381"/>
        <v>53090.072644655185</v>
      </c>
      <c r="S793">
        <f t="shared" si="362"/>
        <v>5.3090072644655185E-5</v>
      </c>
      <c r="T793" s="41">
        <f t="shared" si="363"/>
        <v>7.7176046262398602E-4</v>
      </c>
      <c r="U793" s="42">
        <f t="shared" si="382"/>
        <v>9.426991839220844E-2</v>
      </c>
      <c r="V793" s="42">
        <f t="shared" si="383"/>
        <v>1.1234927903962624</v>
      </c>
      <c r="W793" s="42">
        <f t="shared" si="384"/>
        <v>1.1184622604808152</v>
      </c>
      <c r="X793" s="42">
        <f t="shared" si="385"/>
        <v>5.0305299154471683E-3</v>
      </c>
      <c r="Y793" s="42">
        <f t="shared" si="359"/>
        <v>1.6418376994856945E-2</v>
      </c>
      <c r="Z793" s="10">
        <f t="shared" si="386"/>
        <v>21.273928621627562</v>
      </c>
      <c r="AA793">
        <f t="shared" si="364"/>
        <v>6761670.4118819321</v>
      </c>
      <c r="AB793" s="10">
        <f t="shared" si="365"/>
        <v>6.7616704118819317</v>
      </c>
      <c r="AC793" s="10">
        <f t="shared" si="366"/>
        <v>6.6606704118819318</v>
      </c>
      <c r="AD793" s="3">
        <f t="shared" si="367"/>
        <v>966.0145629995551</v>
      </c>
      <c r="AI793" s="94">
        <f t="shared" si="368"/>
        <v>1.1184622604808152</v>
      </c>
    </row>
    <row r="794" spans="2:35">
      <c r="B794" s="39">
        <f t="shared" si="369"/>
        <v>766</v>
      </c>
      <c r="C794" s="42">
        <f t="shared" si="370"/>
        <v>14.419904076737188</v>
      </c>
      <c r="D794" s="10">
        <f t="shared" si="371"/>
        <v>1.280095923262742</v>
      </c>
      <c r="E794" s="40">
        <f t="shared" si="372"/>
        <v>45.039808153474517</v>
      </c>
      <c r="F794" s="40">
        <f t="shared" si="373"/>
        <v>47.6</v>
      </c>
      <c r="G794" s="3">
        <f t="shared" si="374"/>
        <v>280.80095923262195</v>
      </c>
      <c r="H794" s="3">
        <f t="shared" si="375"/>
        <v>147.82900988183601</v>
      </c>
      <c r="I794">
        <f t="shared" si="360"/>
        <v>1.4782900988183603E-4</v>
      </c>
      <c r="J794" s="4">
        <f t="shared" si="376"/>
        <v>1623.280023816488</v>
      </c>
      <c r="K794" s="40">
        <f t="shared" si="377"/>
        <v>10.980794805525806</v>
      </c>
      <c r="L794" s="40">
        <f t="shared" si="361"/>
        <v>0</v>
      </c>
      <c r="M794" s="10">
        <f t="shared" si="378"/>
        <v>6.7616704118819317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15.197329252969375</v>
      </c>
      <c r="Q794" s="42">
        <f t="shared" si="380"/>
        <v>0.94565115907966768</v>
      </c>
      <c r="R794" s="4">
        <f t="shared" si="381"/>
        <v>52306.857061371898</v>
      </c>
      <c r="S794">
        <f t="shared" si="362"/>
        <v>5.2306857061371895E-5</v>
      </c>
      <c r="T794" s="41">
        <f t="shared" si="363"/>
        <v>7.7254367820726931E-4</v>
      </c>
      <c r="U794" s="42">
        <f t="shared" si="382"/>
        <v>9.2879193809595625E-2</v>
      </c>
      <c r="V794" s="42">
        <f t="shared" si="383"/>
        <v>1.1227286423393368</v>
      </c>
      <c r="W794" s="42">
        <f t="shared" si="384"/>
        <v>1.1177507903929735</v>
      </c>
      <c r="X794" s="42">
        <f t="shared" si="385"/>
        <v>4.9778519463632431E-3</v>
      </c>
      <c r="Y794" s="42">
        <f t="shared" si="359"/>
        <v>1.6424543062782307E-2</v>
      </c>
      <c r="Z794" s="10">
        <f t="shared" si="386"/>
        <v>21.26034232898828</v>
      </c>
      <c r="AA794">
        <f t="shared" si="364"/>
        <v>6757416.6692376295</v>
      </c>
      <c r="AB794" s="10">
        <f t="shared" si="365"/>
        <v>6.7574166692376298</v>
      </c>
      <c r="AC794" s="10">
        <f t="shared" si="366"/>
        <v>6.6564166692376299</v>
      </c>
      <c r="AD794" s="3">
        <f t="shared" si="367"/>
        <v>965.39763150654528</v>
      </c>
      <c r="AI794" s="94">
        <f t="shared" si="368"/>
        <v>1.1177507903929735</v>
      </c>
    </row>
    <row r="795" spans="2:35">
      <c r="B795" s="39">
        <f t="shared" si="369"/>
        <v>767</v>
      </c>
      <c r="C795" s="42">
        <f t="shared" si="370"/>
        <v>14.438729016785148</v>
      </c>
      <c r="D795" s="10">
        <f t="shared" si="371"/>
        <v>1.2612709832147821</v>
      </c>
      <c r="E795" s="40">
        <f t="shared" si="372"/>
        <v>45.077458033570437</v>
      </c>
      <c r="F795" s="40">
        <f t="shared" si="373"/>
        <v>47.6</v>
      </c>
      <c r="G795" s="3">
        <f t="shared" si="374"/>
        <v>280.61270983214234</v>
      </c>
      <c r="H795" s="3">
        <f t="shared" si="375"/>
        <v>147.82900988183601</v>
      </c>
      <c r="I795">
        <f t="shared" si="360"/>
        <v>1.4782900988183603E-4</v>
      </c>
      <c r="J795" s="4">
        <f t="shared" si="376"/>
        <v>1625.9448045959919</v>
      </c>
      <c r="K795" s="40">
        <f t="shared" si="377"/>
        <v>10.998820907314853</v>
      </c>
      <c r="L795" s="40">
        <f t="shared" si="361"/>
        <v>0</v>
      </c>
      <c r="M795" s="10">
        <f t="shared" si="378"/>
        <v>6.7574166692376298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15.194278772696263</v>
      </c>
      <c r="Q795" s="42">
        <f t="shared" si="380"/>
        <v>0.9468901083137562</v>
      </c>
      <c r="R795" s="4">
        <f t="shared" si="381"/>
        <v>51524.019107273176</v>
      </c>
      <c r="S795">
        <f t="shared" si="362"/>
        <v>5.1524019107273174E-5</v>
      </c>
      <c r="T795" s="41">
        <f t="shared" si="363"/>
        <v>7.7332651616136795E-4</v>
      </c>
      <c r="U795" s="42">
        <f t="shared" si="382"/>
        <v>9.1489139768020686E-2</v>
      </c>
      <c r="V795" s="42">
        <f t="shared" si="383"/>
        <v>1.1219620653767872</v>
      </c>
      <c r="W795" s="42">
        <f t="shared" si="384"/>
        <v>1.1170369547114609</v>
      </c>
      <c r="X795" s="42">
        <f t="shared" si="385"/>
        <v>4.9251106653263044E-3</v>
      </c>
      <c r="Y795" s="42">
        <f t="shared" si="359"/>
        <v>1.6430645024868913E-2</v>
      </c>
      <c r="Z795" s="10">
        <f t="shared" si="386"/>
        <v>21.24671103536863</v>
      </c>
      <c r="AA795">
        <f t="shared" si="364"/>
        <v>6753148.8372023292</v>
      </c>
      <c r="AB795" s="10">
        <f t="shared" si="365"/>
        <v>6.7531488372023292</v>
      </c>
      <c r="AC795" s="10">
        <f t="shared" si="366"/>
        <v>6.6521488372023292</v>
      </c>
      <c r="AD795" s="3">
        <f t="shared" si="367"/>
        <v>964.778656592071</v>
      </c>
      <c r="AI795" s="94">
        <f t="shared" si="368"/>
        <v>1.1170369547114609</v>
      </c>
    </row>
    <row r="796" spans="2:35">
      <c r="B796" s="39">
        <f t="shared" si="369"/>
        <v>768</v>
      </c>
      <c r="C796" s="42">
        <f t="shared" si="370"/>
        <v>14.457553956833108</v>
      </c>
      <c r="D796" s="10">
        <f t="shared" si="371"/>
        <v>1.2424460431668223</v>
      </c>
      <c r="E796" s="40">
        <f t="shared" si="372"/>
        <v>45.115107913666357</v>
      </c>
      <c r="F796" s="40">
        <f t="shared" si="373"/>
        <v>47.6</v>
      </c>
      <c r="G796" s="3">
        <f t="shared" si="374"/>
        <v>280.42446043166274</v>
      </c>
      <c r="H796" s="3">
        <f t="shared" si="375"/>
        <v>147.82900988183601</v>
      </c>
      <c r="I796">
        <f t="shared" si="360"/>
        <v>1.4782900988183603E-4</v>
      </c>
      <c r="J796" s="4">
        <f t="shared" si="376"/>
        <v>1628.6118120004494</v>
      </c>
      <c r="K796" s="40">
        <f t="shared" si="377"/>
        <v>11.016862071268999</v>
      </c>
      <c r="L796" s="40">
        <f t="shared" si="361"/>
        <v>0</v>
      </c>
      <c r="M796" s="10">
        <f t="shared" si="378"/>
        <v>6.7531488372023292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15.191216874037915</v>
      </c>
      <c r="Q796" s="42">
        <f t="shared" si="380"/>
        <v>0.94812930726694422</v>
      </c>
      <c r="R796" s="4">
        <f t="shared" si="381"/>
        <v>50741.560039841577</v>
      </c>
      <c r="S796">
        <f t="shared" si="362"/>
        <v>5.0741560039841576E-5</v>
      </c>
      <c r="T796" s="41">
        <f t="shared" si="363"/>
        <v>7.7410897522879954E-4</v>
      </c>
      <c r="U796" s="42">
        <f t="shared" si="382"/>
        <v>9.0099758500345101E-2</v>
      </c>
      <c r="V796" s="42">
        <f t="shared" si="383"/>
        <v>1.1211930611313004</v>
      </c>
      <c r="W796" s="42">
        <f t="shared" si="384"/>
        <v>1.116320754639136</v>
      </c>
      <c r="X796" s="42">
        <f t="shared" si="385"/>
        <v>4.8723064921643022E-3</v>
      </c>
      <c r="Y796" s="42">
        <f t="shared" si="359"/>
        <v>1.6436682781973615E-2</v>
      </c>
      <c r="Z796" s="10">
        <f t="shared" si="386"/>
        <v>21.233034763762436</v>
      </c>
      <c r="AA796">
        <f t="shared" si="364"/>
        <v>6748866.9229751835</v>
      </c>
      <c r="AB796" s="10">
        <f t="shared" si="365"/>
        <v>6.7488669229751839</v>
      </c>
      <c r="AC796" s="10">
        <f t="shared" si="366"/>
        <v>6.6478669229751839</v>
      </c>
      <c r="AD796" s="3">
        <f t="shared" si="367"/>
        <v>964.15763930024411</v>
      </c>
      <c r="AI796" s="94">
        <f t="shared" si="368"/>
        <v>1.116320754639136</v>
      </c>
    </row>
    <row r="797" spans="2:35">
      <c r="B797" s="39">
        <f t="shared" si="369"/>
        <v>769</v>
      </c>
      <c r="C797" s="42">
        <f t="shared" si="370"/>
        <v>14.476378896881068</v>
      </c>
      <c r="D797" s="10">
        <f t="shared" si="371"/>
        <v>1.2236211031188624</v>
      </c>
      <c r="E797" s="40">
        <f t="shared" si="372"/>
        <v>45.152757793762277</v>
      </c>
      <c r="F797" s="40">
        <f t="shared" si="373"/>
        <v>47.6</v>
      </c>
      <c r="G797" s="3">
        <f t="shared" si="374"/>
        <v>280.23621103118313</v>
      </c>
      <c r="H797" s="3">
        <f t="shared" si="375"/>
        <v>147.82900988183601</v>
      </c>
      <c r="I797">
        <f t="shared" si="360"/>
        <v>1.4782900988183603E-4</v>
      </c>
      <c r="J797" s="4">
        <f t="shared" si="376"/>
        <v>1631.2810460298606</v>
      </c>
      <c r="K797" s="40">
        <f t="shared" si="377"/>
        <v>11.03491829738825</v>
      </c>
      <c r="L797" s="40">
        <f t="shared" si="361"/>
        <v>0</v>
      </c>
      <c r="M797" s="10">
        <f t="shared" si="378"/>
        <v>6.7488669229751839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15.18814354771661</v>
      </c>
      <c r="Q797" s="42">
        <f t="shared" si="380"/>
        <v>0.94936875697248702</v>
      </c>
      <c r="R797" s="4">
        <f t="shared" si="381"/>
        <v>49959.481116559422</v>
      </c>
      <c r="S797">
        <f t="shared" si="362"/>
        <v>4.9959481116559421E-5</v>
      </c>
      <c r="T797" s="41">
        <f t="shared" si="363"/>
        <v>7.7489105415208179E-4</v>
      </c>
      <c r="U797" s="42">
        <f t="shared" si="382"/>
        <v>8.8711052239429905E-2</v>
      </c>
      <c r="V797" s="42">
        <f t="shared" si="383"/>
        <v>1.1204216312327389</v>
      </c>
      <c r="W797" s="42">
        <f t="shared" si="384"/>
        <v>1.1156021913841145</v>
      </c>
      <c r="X797" s="42">
        <f t="shared" si="385"/>
        <v>4.8194398486243184E-3</v>
      </c>
      <c r="Y797" s="42">
        <f t="shared" si="359"/>
        <v>1.6442656235274872E-2</v>
      </c>
      <c r="Z797" s="10">
        <f t="shared" si="386"/>
        <v>21.219313537265073</v>
      </c>
      <c r="AA797">
        <f t="shared" si="364"/>
        <v>6744570.9337871401</v>
      </c>
      <c r="AB797" s="10">
        <f t="shared" si="365"/>
        <v>6.7445709337871405</v>
      </c>
      <c r="AC797" s="10">
        <f t="shared" si="366"/>
        <v>6.6435709337871405</v>
      </c>
      <c r="AD797" s="3">
        <f t="shared" si="367"/>
        <v>963.53458067978829</v>
      </c>
      <c r="AI797" s="94">
        <f t="shared" si="368"/>
        <v>1.1156021913841145</v>
      </c>
    </row>
    <row r="798" spans="2:35">
      <c r="B798" s="39">
        <f t="shared" si="369"/>
        <v>770</v>
      </c>
      <c r="C798" s="42">
        <f t="shared" si="370"/>
        <v>14.495203836929027</v>
      </c>
      <c r="D798" s="10">
        <f t="shared" si="371"/>
        <v>1.2047961630709025</v>
      </c>
      <c r="E798" s="40">
        <f t="shared" si="372"/>
        <v>45.190407673858196</v>
      </c>
      <c r="F798" s="40">
        <f t="shared" si="373"/>
        <v>47.6</v>
      </c>
      <c r="G798" s="3">
        <f t="shared" si="374"/>
        <v>280.04796163070353</v>
      </c>
      <c r="H798" s="3">
        <f t="shared" si="375"/>
        <v>147.82900988183601</v>
      </c>
      <c r="I798">
        <f t="shared" si="360"/>
        <v>1.4782900988183603E-4</v>
      </c>
      <c r="J798" s="4">
        <f t="shared" si="376"/>
        <v>1633.9525066842259</v>
      </c>
      <c r="K798" s="40">
        <f t="shared" si="377"/>
        <v>11.052989585672604</v>
      </c>
      <c r="L798" s="40">
        <f t="shared" si="361"/>
        <v>0</v>
      </c>
      <c r="M798" s="10">
        <f t="shared" si="378"/>
        <v>6.7445709337871405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15.185058784413119</v>
      </c>
      <c r="Q798" s="42">
        <f t="shared" si="380"/>
        <v>0.95060845846559439</v>
      </c>
      <c r="R798" s="4">
        <f t="shared" si="381"/>
        <v>49177.783594909204</v>
      </c>
      <c r="S798">
        <f t="shared" si="362"/>
        <v>4.9177783594909202E-5</v>
      </c>
      <c r="T798" s="41">
        <f t="shared" si="363"/>
        <v>7.7567275167373198E-4</v>
      </c>
      <c r="U798" s="42">
        <f t="shared" si="382"/>
        <v>8.7323023218136481E-2</v>
      </c>
      <c r="V798" s="42">
        <f t="shared" si="383"/>
        <v>1.1196477773163476</v>
      </c>
      <c r="W798" s="42">
        <f t="shared" si="384"/>
        <v>1.1148812661598473</v>
      </c>
      <c r="X798" s="42">
        <f t="shared" si="385"/>
        <v>4.766511156500286E-3</v>
      </c>
      <c r="Y798" s="42">
        <f t="shared" ref="Y798:Y861" si="389">IF((X798*(Q798-Q797)+Y797)&lt;0,0,X798*(Q798-Q797)+Y797)</f>
        <v>1.6448565286272497E-2</v>
      </c>
      <c r="Z798" s="10">
        <f t="shared" si="386"/>
        <v>21.20554737907203</v>
      </c>
      <c r="AA798">
        <f t="shared" si="364"/>
        <v>6740260.8769004932</v>
      </c>
      <c r="AB798" s="10">
        <f t="shared" si="365"/>
        <v>6.7402608769004928</v>
      </c>
      <c r="AC798" s="10">
        <f t="shared" si="366"/>
        <v>6.6392608769004928</v>
      </c>
      <c r="AD798" s="3">
        <f t="shared" si="367"/>
        <v>962.90948178397286</v>
      </c>
      <c r="AI798" s="94">
        <f t="shared" si="368"/>
        <v>1.1148812661598473</v>
      </c>
    </row>
    <row r="799" spans="2:35">
      <c r="B799" s="39">
        <f t="shared" si="369"/>
        <v>771</v>
      </c>
      <c r="C799" s="42">
        <f t="shared" si="370"/>
        <v>14.514028776976987</v>
      </c>
      <c r="D799" s="10">
        <f t="shared" si="371"/>
        <v>1.1859712230229427</v>
      </c>
      <c r="E799" s="40">
        <f t="shared" si="372"/>
        <v>45.228057553954116</v>
      </c>
      <c r="F799" s="40">
        <f t="shared" si="373"/>
        <v>47.6</v>
      </c>
      <c r="G799" s="3">
        <f t="shared" si="374"/>
        <v>279.85971223022392</v>
      </c>
      <c r="H799" s="3">
        <f t="shared" si="375"/>
        <v>147.82900988183601</v>
      </c>
      <c r="I799">
        <f t="shared" si="360"/>
        <v>1.4782900988183603E-4</v>
      </c>
      <c r="J799" s="4">
        <f t="shared" si="376"/>
        <v>1636.6261939635447</v>
      </c>
      <c r="K799" s="40">
        <f t="shared" si="377"/>
        <v>11.071075936122059</v>
      </c>
      <c r="L799" s="40">
        <f t="shared" si="361"/>
        <v>0</v>
      </c>
      <c r="M799" s="10">
        <f t="shared" si="378"/>
        <v>6.7402608769004928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15.181962574766215</v>
      </c>
      <c r="Q799" s="42">
        <f t="shared" si="380"/>
        <v>0.95184841278344046</v>
      </c>
      <c r="R799" s="4">
        <f t="shared" si="381"/>
        <v>48396.46873237336</v>
      </c>
      <c r="S799">
        <f t="shared" si="362"/>
        <v>4.8396468732373359E-5</v>
      </c>
      <c r="T799" s="41">
        <f t="shared" si="363"/>
        <v>7.764540665362678E-4</v>
      </c>
      <c r="U799" s="42">
        <f t="shared" si="382"/>
        <v>8.5935673669326071E-2</v>
      </c>
      <c r="V799" s="42">
        <f t="shared" si="383"/>
        <v>1.1188715010246348</v>
      </c>
      <c r="W799" s="42">
        <f t="shared" si="384"/>
        <v>1.1141579801850461</v>
      </c>
      <c r="X799" s="42">
        <f t="shared" si="385"/>
        <v>4.7135208395887584E-3</v>
      </c>
      <c r="Y799" s="42">
        <f t="shared" si="389"/>
        <v>1.6454409836789804E-2</v>
      </c>
      <c r="Z799" s="10">
        <f t="shared" si="386"/>
        <v>21.191736312480536</v>
      </c>
      <c r="AA799">
        <f t="shared" si="364"/>
        <v>6735936.7596093891</v>
      </c>
      <c r="AB799" s="10">
        <f t="shared" si="365"/>
        <v>6.7359367596093893</v>
      </c>
      <c r="AC799" s="10">
        <f t="shared" si="366"/>
        <v>6.6349367596093893</v>
      </c>
      <c r="AD799" s="3">
        <f t="shared" si="367"/>
        <v>962.28234367068728</v>
      </c>
      <c r="AI799" s="94">
        <f t="shared" si="368"/>
        <v>1.1141579801850461</v>
      </c>
    </row>
    <row r="800" spans="2:35">
      <c r="B800" s="39">
        <f t="shared" si="369"/>
        <v>772</v>
      </c>
      <c r="C800" s="42">
        <f t="shared" si="370"/>
        <v>14.532853717024947</v>
      </c>
      <c r="D800" s="10">
        <f t="shared" si="371"/>
        <v>1.1671462829749828</v>
      </c>
      <c r="E800" s="40">
        <f t="shared" si="372"/>
        <v>45.265707434050036</v>
      </c>
      <c r="F800" s="40">
        <f t="shared" si="373"/>
        <v>47.6</v>
      </c>
      <c r="G800" s="3">
        <f t="shared" si="374"/>
        <v>279.67146282974431</v>
      </c>
      <c r="H800" s="3">
        <f t="shared" si="375"/>
        <v>147.82900988183601</v>
      </c>
      <c r="I800">
        <f t="shared" si="360"/>
        <v>1.4782900988183603E-4</v>
      </c>
      <c r="J800" s="4">
        <f t="shared" si="376"/>
        <v>1639.3021078678175</v>
      </c>
      <c r="K800" s="40">
        <f t="shared" si="377"/>
        <v>11.089177348736618</v>
      </c>
      <c r="L800" s="40">
        <f t="shared" si="361"/>
        <v>0</v>
      </c>
      <c r="M800" s="10">
        <f t="shared" si="378"/>
        <v>6.7359367596093893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15.178854909372875</v>
      </c>
      <c r="Q800" s="42">
        <f t="shared" si="380"/>
        <v>0.95308862096517455</v>
      </c>
      <c r="R800" s="4">
        <f t="shared" si="381"/>
        <v>47615.537786434281</v>
      </c>
      <c r="S800">
        <f t="shared" si="362"/>
        <v>4.7615537786434279E-5</v>
      </c>
      <c r="T800" s="41">
        <f t="shared" si="363"/>
        <v>7.7723499748220688E-4</v>
      </c>
      <c r="U800" s="42">
        <f t="shared" si="382"/>
        <v>8.4549005825859905E-2</v>
      </c>
      <c r="V800" s="42">
        <f t="shared" si="383"/>
        <v>1.1180928040059288</v>
      </c>
      <c r="W800" s="42">
        <f t="shared" si="384"/>
        <v>1.1134323346837673</v>
      </c>
      <c r="X800" s="42">
        <f t="shared" si="385"/>
        <v>4.6604693221614646E-3</v>
      </c>
      <c r="Y800" s="42">
        <f t="shared" si="389"/>
        <v>1.6460189788973869E-2</v>
      </c>
      <c r="Z800" s="10">
        <f t="shared" si="386"/>
        <v>21.177880360888778</v>
      </c>
      <c r="AA800">
        <f t="shared" si="364"/>
        <v>6731598.5892395843</v>
      </c>
      <c r="AB800" s="10">
        <f t="shared" si="365"/>
        <v>6.7315985892395842</v>
      </c>
      <c r="AC800" s="10">
        <f t="shared" si="366"/>
        <v>6.6305985892395842</v>
      </c>
      <c r="AD800" s="3">
        <f t="shared" si="367"/>
        <v>961.6531674024053</v>
      </c>
      <c r="AI800" s="94">
        <f t="shared" si="368"/>
        <v>1.1134323346837673</v>
      </c>
    </row>
    <row r="801" spans="2:35">
      <c r="B801" s="39">
        <f t="shared" si="369"/>
        <v>773</v>
      </c>
      <c r="C801" s="42">
        <f t="shared" si="370"/>
        <v>14.551678657072907</v>
      </c>
      <c r="D801" s="10">
        <f t="shared" si="371"/>
        <v>1.1483213429270229</v>
      </c>
      <c r="E801" s="40">
        <f t="shared" si="372"/>
        <v>45.303357314145956</v>
      </c>
      <c r="F801" s="40">
        <f t="shared" si="373"/>
        <v>47.6</v>
      </c>
      <c r="G801" s="3">
        <f t="shared" si="374"/>
        <v>279.48321342926471</v>
      </c>
      <c r="H801" s="3">
        <f t="shared" si="375"/>
        <v>147.82900988183601</v>
      </c>
      <c r="I801">
        <f t="shared" si="360"/>
        <v>1.4782900988183603E-4</v>
      </c>
      <c r="J801" s="4">
        <f t="shared" si="376"/>
        <v>1641.9802483970441</v>
      </c>
      <c r="K801" s="40">
        <f t="shared" si="377"/>
        <v>11.107293823516278</v>
      </c>
      <c r="L801" s="40">
        <f t="shared" si="361"/>
        <v>0</v>
      </c>
      <c r="M801" s="10">
        <f t="shared" si="378"/>
        <v>6.7315985892395842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15.175735778787912</v>
      </c>
      <c r="Q801" s="42">
        <f t="shared" si="380"/>
        <v>0.95432908405193129</v>
      </c>
      <c r="R801" s="4">
        <f t="shared" si="381"/>
        <v>46834.992014574491</v>
      </c>
      <c r="S801">
        <f t="shared" si="362"/>
        <v>4.6834992014574489E-5</v>
      </c>
      <c r="T801" s="41">
        <f t="shared" si="363"/>
        <v>7.7801554325406669E-4</v>
      </c>
      <c r="U801" s="42">
        <f t="shared" si="382"/>
        <v>8.3163021920599337E-2</v>
      </c>
      <c r="V801" s="42">
        <f t="shared" si="383"/>
        <v>1.1173116879151179</v>
      </c>
      <c r="W801" s="42">
        <f t="shared" si="384"/>
        <v>1.1127043308853719</v>
      </c>
      <c r="X801" s="42">
        <f t="shared" si="385"/>
        <v>4.6073570297460176E-3</v>
      </c>
      <c r="Y801" s="42">
        <f t="shared" si="389"/>
        <v>1.646590504529678E-2</v>
      </c>
      <c r="Z801" s="10">
        <f t="shared" si="386"/>
        <v>21.163979547796409</v>
      </c>
      <c r="AA801">
        <f t="shared" si="364"/>
        <v>6727246.3731486024</v>
      </c>
      <c r="AB801" s="10">
        <f t="shared" si="365"/>
        <v>6.7272463731486027</v>
      </c>
      <c r="AC801" s="10">
        <f t="shared" si="366"/>
        <v>6.6262463731486028</v>
      </c>
      <c r="AD801" s="3">
        <f t="shared" si="367"/>
        <v>961.02195404620772</v>
      </c>
      <c r="AI801" s="94">
        <f t="shared" si="368"/>
        <v>1.1127043308853719</v>
      </c>
    </row>
    <row r="802" spans="2:35">
      <c r="B802" s="39">
        <f t="shared" si="369"/>
        <v>774</v>
      </c>
      <c r="C802" s="42">
        <f t="shared" si="370"/>
        <v>14.570503597120867</v>
      </c>
      <c r="D802" s="10">
        <f t="shared" si="371"/>
        <v>1.1294964028790631</v>
      </c>
      <c r="E802" s="40">
        <f t="shared" si="372"/>
        <v>45.341007194241875</v>
      </c>
      <c r="F802" s="40">
        <f t="shared" si="373"/>
        <v>47.6</v>
      </c>
      <c r="G802" s="3">
        <f t="shared" si="374"/>
        <v>279.2949640287851</v>
      </c>
      <c r="H802" s="3">
        <f t="shared" si="375"/>
        <v>147.82900988183601</v>
      </c>
      <c r="I802">
        <f t="shared" si="360"/>
        <v>1.4782900988183603E-4</v>
      </c>
      <c r="J802" s="4">
        <f t="shared" si="376"/>
        <v>1644.6606155512243</v>
      </c>
      <c r="K802" s="40">
        <f t="shared" si="377"/>
        <v>11.12542536046104</v>
      </c>
      <c r="L802" s="40">
        <f t="shared" si="361"/>
        <v>0</v>
      </c>
      <c r="M802" s="10">
        <f t="shared" si="378"/>
        <v>6.7272463731486027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15.17260517352395</v>
      </c>
      <c r="Q802" s="42">
        <f t="shared" si="380"/>
        <v>0.95556980308684092</v>
      </c>
      <c r="R802" s="4">
        <f t="shared" si="381"/>
        <v>46054.832674276353</v>
      </c>
      <c r="S802">
        <f t="shared" si="362"/>
        <v>4.6054832674276355E-5</v>
      </c>
      <c r="T802" s="41">
        <f t="shared" si="363"/>
        <v>7.7879570259436484E-4</v>
      </c>
      <c r="U802" s="42">
        <f t="shared" si="382"/>
        <v>8.1777724186405554E-2</v>
      </c>
      <c r="V802" s="42">
        <f t="shared" si="383"/>
        <v>1.1165281544138486</v>
      </c>
      <c r="W802" s="42">
        <f t="shared" si="384"/>
        <v>1.1119739700245526</v>
      </c>
      <c r="X802" s="42">
        <f t="shared" si="385"/>
        <v>4.554184389296001E-3</v>
      </c>
      <c r="Y802" s="42">
        <f t="shared" si="389"/>
        <v>1.6471555508557067E-2</v>
      </c>
      <c r="Z802" s="10">
        <f t="shared" si="386"/>
        <v>21.150033896805237</v>
      </c>
      <c r="AA802">
        <f t="shared" si="364"/>
        <v>6722880.1187259527</v>
      </c>
      <c r="AB802" s="10">
        <f t="shared" si="365"/>
        <v>6.7228801187259526</v>
      </c>
      <c r="AC802" s="10">
        <f t="shared" si="366"/>
        <v>6.6218801187259526</v>
      </c>
      <c r="AD802" s="3">
        <f t="shared" si="367"/>
        <v>960.3887046738148</v>
      </c>
      <c r="AI802" s="94">
        <f t="shared" si="368"/>
        <v>1.1119739700245526</v>
      </c>
    </row>
    <row r="803" spans="2:35">
      <c r="B803" s="39">
        <f t="shared" si="369"/>
        <v>775</v>
      </c>
      <c r="C803" s="42">
        <f t="shared" si="370"/>
        <v>14.589328537168827</v>
      </c>
      <c r="D803" s="10">
        <f t="shared" si="371"/>
        <v>1.1106714628311032</v>
      </c>
      <c r="E803" s="40">
        <f t="shared" si="372"/>
        <v>45.378657074337795</v>
      </c>
      <c r="F803" s="40">
        <f t="shared" si="373"/>
        <v>47.6</v>
      </c>
      <c r="G803" s="3">
        <f t="shared" si="374"/>
        <v>279.1067146283055</v>
      </c>
      <c r="H803" s="3">
        <f t="shared" si="375"/>
        <v>147.82900988183601</v>
      </c>
      <c r="I803">
        <f t="shared" si="360"/>
        <v>1.4782900988183603E-4</v>
      </c>
      <c r="J803" s="4">
        <f t="shared" si="376"/>
        <v>1647.3432093303581</v>
      </c>
      <c r="K803" s="40">
        <f t="shared" si="377"/>
        <v>11.143571959570906</v>
      </c>
      <c r="L803" s="40">
        <f t="shared" si="361"/>
        <v>0</v>
      </c>
      <c r="M803" s="10">
        <f t="shared" si="378"/>
        <v>6.7228801187259526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15.169463084051387</v>
      </c>
      <c r="Q803" s="42">
        <f t="shared" si="380"/>
        <v>0.95681077911504009</v>
      </c>
      <c r="R803" s="4">
        <f t="shared" si="381"/>
        <v>45275.06102302239</v>
      </c>
      <c r="S803">
        <f t="shared" si="362"/>
        <v>4.5275061023022392E-5</v>
      </c>
      <c r="T803" s="41">
        <f t="shared" si="363"/>
        <v>7.7957547424561881E-4</v>
      </c>
      <c r="U803" s="42">
        <f t="shared" si="382"/>
        <v>8.0393114856139924E-2</v>
      </c>
      <c r="V803" s="42">
        <f t="shared" si="383"/>
        <v>1.115742205169661</v>
      </c>
      <c r="W803" s="42">
        <f t="shared" si="384"/>
        <v>1.1112412533413689</v>
      </c>
      <c r="X803" s="42">
        <f t="shared" si="385"/>
        <v>4.5009518282921324E-3</v>
      </c>
      <c r="Y803" s="42">
        <f t="shared" si="389"/>
        <v>1.6477141081880056E-2</v>
      </c>
      <c r="Z803" s="10">
        <f t="shared" si="386"/>
        <v>21.136043431618585</v>
      </c>
      <c r="AA803">
        <f t="shared" si="364"/>
        <v>6718499.8333929246</v>
      </c>
      <c r="AB803" s="10">
        <f t="shared" si="365"/>
        <v>6.7184998333929249</v>
      </c>
      <c r="AC803" s="10">
        <f t="shared" si="366"/>
        <v>6.6174998333929249</v>
      </c>
      <c r="AD803" s="3">
        <f t="shared" si="367"/>
        <v>959.75342036155541</v>
      </c>
      <c r="AI803" s="94">
        <f t="shared" si="368"/>
        <v>1.1112412533413689</v>
      </c>
    </row>
    <row r="804" spans="2:35">
      <c r="B804" s="39">
        <f t="shared" si="369"/>
        <v>776</v>
      </c>
      <c r="C804" s="42">
        <f t="shared" si="370"/>
        <v>14.608153477216787</v>
      </c>
      <c r="D804" s="10">
        <f t="shared" si="371"/>
        <v>1.0918465227831433</v>
      </c>
      <c r="E804" s="40">
        <f t="shared" si="372"/>
        <v>45.416306954433715</v>
      </c>
      <c r="F804" s="40">
        <f t="shared" si="373"/>
        <v>47.6</v>
      </c>
      <c r="G804" s="3">
        <f t="shared" si="374"/>
        <v>278.91846522782589</v>
      </c>
      <c r="H804" s="3">
        <f t="shared" si="375"/>
        <v>147.82900988183601</v>
      </c>
      <c r="I804">
        <f t="shared" si="360"/>
        <v>1.4782900988183603E-4</v>
      </c>
      <c r="J804" s="4">
        <f t="shared" si="376"/>
        <v>1650.0280297344461</v>
      </c>
      <c r="K804" s="40">
        <f t="shared" si="377"/>
        <v>11.161733620845874</v>
      </c>
      <c r="L804" s="40">
        <f t="shared" si="361"/>
        <v>0</v>
      </c>
      <c r="M804" s="10">
        <f t="shared" si="378"/>
        <v>6.7184998333929249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15.166309500798079</v>
      </c>
      <c r="Q804" s="42">
        <f t="shared" si="380"/>
        <v>0.95805201318368205</v>
      </c>
      <c r="R804" s="4">
        <f t="shared" si="381"/>
        <v>44495.678318294937</v>
      </c>
      <c r="S804">
        <f t="shared" si="362"/>
        <v>4.4495678318294939E-5</v>
      </c>
      <c r="T804" s="41">
        <f t="shared" si="363"/>
        <v>7.8035485695034622E-4</v>
      </c>
      <c r="U804" s="42">
        <f t="shared" si="382"/>
        <v>7.9009196162663595E-2</v>
      </c>
      <c r="V804" s="42">
        <f t="shared" si="383"/>
        <v>1.1149538418571452</v>
      </c>
      <c r="W804" s="42">
        <f t="shared" si="384"/>
        <v>1.1105061820812141</v>
      </c>
      <c r="X804" s="42">
        <f t="shared" si="385"/>
        <v>4.4476597759310899E-3</v>
      </c>
      <c r="Y804" s="42">
        <f t="shared" si="389"/>
        <v>1.6482661668719669E-2</v>
      </c>
      <c r="Z804" s="10">
        <f t="shared" si="386"/>
        <v>21.122008176042474</v>
      </c>
      <c r="AA804">
        <f t="shared" si="364"/>
        <v>6714105.5246029645</v>
      </c>
      <c r="AB804" s="10">
        <f t="shared" si="365"/>
        <v>6.7141055246029646</v>
      </c>
      <c r="AC804" s="10">
        <f t="shared" si="366"/>
        <v>6.6131055246029646</v>
      </c>
      <c r="AD804" s="3">
        <f t="shared" si="367"/>
        <v>959.11610219042268</v>
      </c>
      <c r="AI804" s="94">
        <f t="shared" si="368"/>
        <v>1.1105061820812141</v>
      </c>
    </row>
    <row r="805" spans="2:35">
      <c r="B805" s="39">
        <f t="shared" si="369"/>
        <v>777</v>
      </c>
      <c r="C805" s="42">
        <f t="shared" si="370"/>
        <v>14.626978417264747</v>
      </c>
      <c r="D805" s="10">
        <f t="shared" si="371"/>
        <v>1.0730215827351834</v>
      </c>
      <c r="E805" s="40">
        <f t="shared" si="372"/>
        <v>45.453956834529635</v>
      </c>
      <c r="F805" s="40">
        <f t="shared" si="373"/>
        <v>47.6</v>
      </c>
      <c r="G805" s="3">
        <f t="shared" si="374"/>
        <v>278.73021582734629</v>
      </c>
      <c r="H805" s="3">
        <f t="shared" si="375"/>
        <v>147.82900988183601</v>
      </c>
      <c r="I805">
        <f t="shared" si="360"/>
        <v>1.4782900988183603E-4</v>
      </c>
      <c r="J805" s="4">
        <f t="shared" si="376"/>
        <v>1652.715076763488</v>
      </c>
      <c r="K805" s="40">
        <f t="shared" si="377"/>
        <v>11.179910344285947</v>
      </c>
      <c r="L805" s="40">
        <f t="shared" si="361"/>
        <v>0</v>
      </c>
      <c r="M805" s="10">
        <f t="shared" si="378"/>
        <v>6.7141055246029646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15.163144414149443</v>
      </c>
      <c r="Q805" s="42">
        <f t="shared" si="380"/>
        <v>0.95929350634194765</v>
      </c>
      <c r="R805" s="4">
        <f t="shared" si="381"/>
        <v>43716.685817576436</v>
      </c>
      <c r="S805">
        <f t="shared" si="362"/>
        <v>4.3716685817576435E-5</v>
      </c>
      <c r="T805" s="41">
        <f t="shared" si="363"/>
        <v>7.8113384945106476E-4</v>
      </c>
      <c r="U805" s="42">
        <f t="shared" si="382"/>
        <v>7.7625970338837766E-2</v>
      </c>
      <c r="V805" s="42">
        <f t="shared" si="383"/>
        <v>1.1141630661567459</v>
      </c>
      <c r="W805" s="42">
        <f t="shared" si="384"/>
        <v>1.1097687574948771</v>
      </c>
      <c r="X805" s="42">
        <f t="shared" si="385"/>
        <v>4.3943086618687399E-3</v>
      </c>
      <c r="Y805" s="42">
        <f t="shared" si="389"/>
        <v>1.6488117172858686E-2</v>
      </c>
      <c r="Z805" s="10">
        <f t="shared" si="386"/>
        <v>21.10792815398484</v>
      </c>
      <c r="AA805">
        <f t="shared" si="364"/>
        <v>6709697.1998414248</v>
      </c>
      <c r="AB805" s="10">
        <f t="shared" si="365"/>
        <v>6.7096971998414245</v>
      </c>
      <c r="AC805" s="10">
        <f t="shared" si="366"/>
        <v>6.6086971998414246</v>
      </c>
      <c r="AD805" s="3">
        <f t="shared" si="367"/>
        <v>958.476751246037</v>
      </c>
      <c r="AI805" s="94">
        <f t="shared" si="368"/>
        <v>1.1097687574948771</v>
      </c>
    </row>
    <row r="806" spans="2:35">
      <c r="B806" s="39">
        <f t="shared" si="369"/>
        <v>778</v>
      </c>
      <c r="C806" s="42">
        <f t="shared" si="370"/>
        <v>14.645803357312706</v>
      </c>
      <c r="D806" s="10">
        <f t="shared" si="371"/>
        <v>1.0541966426872236</v>
      </c>
      <c r="E806" s="40">
        <f t="shared" si="372"/>
        <v>45.491606714625554</v>
      </c>
      <c r="F806" s="40">
        <f t="shared" si="373"/>
        <v>47.6</v>
      </c>
      <c r="G806" s="3">
        <f t="shared" si="374"/>
        <v>278.54196642686668</v>
      </c>
      <c r="H806" s="3">
        <f t="shared" si="375"/>
        <v>147.82900988183601</v>
      </c>
      <c r="I806">
        <f t="shared" si="360"/>
        <v>1.4782900988183603E-4</v>
      </c>
      <c r="J806" s="4">
        <f t="shared" si="376"/>
        <v>1655.4043504174838</v>
      </c>
      <c r="K806" s="40">
        <f t="shared" si="377"/>
        <v>11.198102129891124</v>
      </c>
      <c r="L806" s="40">
        <f t="shared" si="361"/>
        <v>0</v>
      </c>
      <c r="M806" s="10">
        <f t="shared" si="378"/>
        <v>6.7096971998414245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15.159967814448098</v>
      </c>
      <c r="Q806" s="42">
        <f t="shared" si="380"/>
        <v>0.96053525964105546</v>
      </c>
      <c r="R806" s="4">
        <f t="shared" si="381"/>
        <v>42938.084778349315</v>
      </c>
      <c r="S806">
        <f t="shared" si="362"/>
        <v>4.2938084778349313E-5</v>
      </c>
      <c r="T806" s="41">
        <f t="shared" si="363"/>
        <v>7.8191245049029183E-4</v>
      </c>
      <c r="U806" s="42">
        <f t="shared" si="382"/>
        <v>7.6243439617523751E-2</v>
      </c>
      <c r="V806" s="42">
        <f t="shared" si="383"/>
        <v>1.1133698797557914</v>
      </c>
      <c r="W806" s="42">
        <f t="shared" si="384"/>
        <v>1.1090289808385017</v>
      </c>
      <c r="X806" s="42">
        <f t="shared" si="385"/>
        <v>4.3408989172897261E-3</v>
      </c>
      <c r="Y806" s="42">
        <f t="shared" si="389"/>
        <v>1.6493507498410324E-2</v>
      </c>
      <c r="Z806" s="10">
        <f t="shared" si="386"/>
        <v>21.093803389456461</v>
      </c>
      <c r="AA806">
        <f t="shared" si="364"/>
        <v>6705274.8666258613</v>
      </c>
      <c r="AB806" s="10">
        <f t="shared" si="365"/>
        <v>6.705274866625861</v>
      </c>
      <c r="AC806" s="10">
        <f t="shared" si="366"/>
        <v>6.6042748666258611</v>
      </c>
      <c r="AD806" s="3">
        <f t="shared" si="367"/>
        <v>957.83536861868913</v>
      </c>
      <c r="AI806" s="94">
        <f t="shared" si="368"/>
        <v>1.1090289808385017</v>
      </c>
    </row>
    <row r="807" spans="2:35">
      <c r="B807" s="39">
        <f t="shared" si="369"/>
        <v>779</v>
      </c>
      <c r="C807" s="42">
        <f t="shared" si="370"/>
        <v>14.664628297360666</v>
      </c>
      <c r="D807" s="10">
        <f t="shared" si="371"/>
        <v>1.0353717026392637</v>
      </c>
      <c r="E807" s="40">
        <f t="shared" si="372"/>
        <v>45.529256594721474</v>
      </c>
      <c r="F807" s="40">
        <f t="shared" si="373"/>
        <v>47.6</v>
      </c>
      <c r="G807" s="3">
        <f t="shared" si="374"/>
        <v>278.35371702638707</v>
      </c>
      <c r="H807" s="3">
        <f t="shared" si="375"/>
        <v>147.82900988183601</v>
      </c>
      <c r="I807">
        <f t="shared" ref="I807:I862" si="390">H807/1000^2</f>
        <v>1.4782900988183603E-4</v>
      </c>
      <c r="J807" s="4">
        <f t="shared" si="376"/>
        <v>1658.095850696433</v>
      </c>
      <c r="K807" s="40">
        <f t="shared" si="377"/>
        <v>11.216308977661399</v>
      </c>
      <c r="L807" s="40">
        <f t="shared" ref="L807:L862" si="391">IF((gstar-K807)&lt;0,0,gstar-K807)</f>
        <v>0</v>
      </c>
      <c r="M807" s="10">
        <f t="shared" si="378"/>
        <v>6.705274866625861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15.156779691993901</v>
      </c>
      <c r="Q807" s="42">
        <f t="shared" si="380"/>
        <v>0.96177727413427283</v>
      </c>
      <c r="R807" s="4">
        <f t="shared" si="381"/>
        <v>42159.876458096136</v>
      </c>
      <c r="S807">
        <f t="shared" ref="S807:S862" si="392">R807/1000^3</f>
        <v>4.2159876458096137E-5</v>
      </c>
      <c r="T807" s="41">
        <f t="shared" ref="T807:T862" si="393">(vc/1000^3-S807)</f>
        <v>7.8269065881054502E-4</v>
      </c>
      <c r="U807" s="42">
        <f t="shared" si="382"/>
        <v>7.4861606231582986E-2</v>
      </c>
      <c r="V807" s="42">
        <f t="shared" si="383"/>
        <v>1.1125742843476827</v>
      </c>
      <c r="W807" s="42">
        <f t="shared" si="384"/>
        <v>1.1082868533736359</v>
      </c>
      <c r="X807" s="42">
        <f t="shared" si="385"/>
        <v>4.2874309740468242E-3</v>
      </c>
      <c r="Y807" s="42">
        <f t="shared" si="389"/>
        <v>1.6498832549818758E-2</v>
      </c>
      <c r="Z807" s="10">
        <f t="shared" si="386"/>
        <v>21.079633906570489</v>
      </c>
      <c r="AA807">
        <f t="shared" ref="AA807:AA862" si="394">Z807*rat*to+patm*1000000</f>
        <v>6700838.5325058755</v>
      </c>
      <c r="AB807" s="10">
        <f t="shared" ref="AB807:AB862" si="395">AA807/1000000</f>
        <v>6.700838532505875</v>
      </c>
      <c r="AC807" s="10">
        <f t="shared" ref="AC807:AC862" si="396">AB807-patm</f>
        <v>6.599838532505875</v>
      </c>
      <c r="AD807" s="3">
        <f t="shared" ref="AD807:AD862" si="397">AC807*1000000/6895</f>
        <v>957.19195540331771</v>
      </c>
      <c r="AI807" s="94">
        <f t="shared" ref="AI807:AI862" si="398">($M807-patm)*1000000*$I807/SQRT(rat*to)*SQRT(k)*(2/(k+1))^((k+1)/2/(k-1))</f>
        <v>1.1082868533736359</v>
      </c>
    </row>
    <row r="808" spans="2:35">
      <c r="B808" s="39">
        <f t="shared" ref="B808:B862" si="399">1+B807</f>
        <v>780</v>
      </c>
      <c r="C808" s="42">
        <f t="shared" ref="C808:C862" si="400">xincp+C807</f>
        <v>14.683453237408626</v>
      </c>
      <c r="D808" s="10">
        <f t="shared" ref="D808:D862" si="401">(F808-E808)/2</f>
        <v>1.0165467625913038</v>
      </c>
      <c r="E808" s="40">
        <f t="shared" ref="E808:E862" si="402">E807+ci*2*xincp</f>
        <v>45.566906474817394</v>
      </c>
      <c r="F808" s="40">
        <f t="shared" ref="F808:F862" si="403">F807-osi*2*xincp</f>
        <v>47.6</v>
      </c>
      <c r="G808" s="3">
        <f t="shared" ref="G808:G862" si="404">G807-ei*n*2*xincp</f>
        <v>278.16546762590747</v>
      </c>
      <c r="H808" s="3">
        <f t="shared" ref="H808:H862" si="405">PI()/4*(dto+erate*(two-D808)/two)^2</f>
        <v>147.82900988183601</v>
      </c>
      <c r="I808">
        <f t="shared" si="390"/>
        <v>1.4782900988183603E-4</v>
      </c>
      <c r="J808" s="4">
        <f t="shared" ref="J808:J862" si="406">PI()/4*dc^2-PI()/4*(F808^2-E808^2)</f>
        <v>1660.7895776003359</v>
      </c>
      <c r="K808" s="40">
        <f t="shared" ref="K808:K862" si="407">J808/H808</f>
        <v>11.234530887596776</v>
      </c>
      <c r="L808" s="40">
        <f t="shared" si="391"/>
        <v>0</v>
      </c>
      <c r="M808" s="10">
        <f t="shared" ref="M808:M862" si="408">AB807</f>
        <v>6.700838532505875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15.153580037043662</v>
      </c>
      <c r="Q808" s="42">
        <f t="shared" ref="Q808:Q862" si="410">xincp/P808+Q807</f>
        <v>0.96301955087692648</v>
      </c>
      <c r="R808" s="4">
        <f t="shared" ref="R808:R862" si="411">PI()/4*(F808^2-E808^2)*G808</f>
        <v>41382.062114299326</v>
      </c>
      <c r="S808">
        <f t="shared" si="392"/>
        <v>4.1382062114299325E-5</v>
      </c>
      <c r="T808" s="41">
        <f t="shared" si="393"/>
        <v>7.8346847315434183E-4</v>
      </c>
      <c r="U808" s="42">
        <f t="shared" ref="U808:U862" si="412">rhopgrain*R808/1000^2</f>
        <v>7.3480472413876743E-2</v>
      </c>
      <c r="V808" s="42">
        <f t="shared" ref="V808:V862" si="413">(U807-U808)/(Q808-Q807)</f>
        <v>1.1117762816326904</v>
      </c>
      <c r="W808" s="42">
        <f t="shared" ref="W808:W862" si="414">IF(V808&lt;AI808,IF(AB807&gt;pbd,AI808,0),AI808)</f>
        <v>1.107542376367205</v>
      </c>
      <c r="X808" s="42">
        <f t="shared" ref="X808:X862" si="415">V808-W808</f>
        <v>4.2339052654853937E-3</v>
      </c>
      <c r="Y808" s="42">
        <f t="shared" si="389"/>
        <v>1.6504092231860671E-2</v>
      </c>
      <c r="Z808" s="10">
        <f t="shared" ref="Z808:Z862" si="416">Y808/T808</f>
        <v>21.065419729543343</v>
      </c>
      <c r="AA808">
        <f t="shared" si="394"/>
        <v>6696388.2050634064</v>
      </c>
      <c r="AB808" s="10">
        <f t="shared" si="395"/>
        <v>6.696388205063406</v>
      </c>
      <c r="AC808" s="10">
        <f t="shared" si="396"/>
        <v>6.5953882050634061</v>
      </c>
      <c r="AD808" s="3">
        <f t="shared" si="397"/>
        <v>956.54651269955127</v>
      </c>
      <c r="AI808" s="94">
        <f t="shared" si="398"/>
        <v>1.107542376367205</v>
      </c>
    </row>
    <row r="809" spans="2:35">
      <c r="B809" s="39">
        <f t="shared" si="399"/>
        <v>781</v>
      </c>
      <c r="C809" s="42">
        <f t="shared" si="400"/>
        <v>14.702278177456586</v>
      </c>
      <c r="D809" s="10">
        <f t="shared" si="401"/>
        <v>0.99772182254334396</v>
      </c>
      <c r="E809" s="40">
        <f t="shared" si="402"/>
        <v>45.604556354913313</v>
      </c>
      <c r="F809" s="40">
        <f t="shared" si="403"/>
        <v>47.6</v>
      </c>
      <c r="G809" s="3">
        <f t="shared" si="404"/>
        <v>277.97721822542786</v>
      </c>
      <c r="H809" s="3">
        <f t="shared" si="405"/>
        <v>147.82900988183601</v>
      </c>
      <c r="I809">
        <f t="shared" si="390"/>
        <v>1.4782900988183603E-4</v>
      </c>
      <c r="J809" s="4">
        <f t="shared" si="406"/>
        <v>1663.4855311291931</v>
      </c>
      <c r="K809" s="40">
        <f t="shared" si="407"/>
        <v>11.252767859697261</v>
      </c>
      <c r="L809" s="40">
        <f t="shared" si="391"/>
        <v>0</v>
      </c>
      <c r="M809" s="10">
        <f t="shared" si="408"/>
        <v>6.696388205063406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15.150368839811179</v>
      </c>
      <c r="Q809" s="42">
        <f t="shared" si="410"/>
        <v>0.96426209092641313</v>
      </c>
      <c r="R809" s="4">
        <f t="shared" si="411"/>
        <v>40604.64300444111</v>
      </c>
      <c r="S809">
        <f t="shared" si="392"/>
        <v>4.0604643004441107E-5</v>
      </c>
      <c r="T809" s="41">
        <f t="shared" si="393"/>
        <v>7.8424589226420006E-4</v>
      </c>
      <c r="U809" s="42">
        <f t="shared" si="412"/>
        <v>7.2100040397265891E-2</v>
      </c>
      <c r="V809" s="42">
        <f t="shared" si="413"/>
        <v>1.1109758733178625</v>
      </c>
      <c r="W809" s="42">
        <f t="shared" si="414"/>
        <v>1.1067955510915608</v>
      </c>
      <c r="X809" s="42">
        <f t="shared" si="415"/>
        <v>4.1803222263017137E-3</v>
      </c>
      <c r="Y809" s="42">
        <f t="shared" si="389"/>
        <v>1.650928644964661E-2</v>
      </c>
      <c r="Z809" s="10">
        <f t="shared" si="416"/>
        <v>21.05116088269531</v>
      </c>
      <c r="AA809">
        <f t="shared" si="394"/>
        <v>6691923.8919129102</v>
      </c>
      <c r="AB809" s="10">
        <f t="shared" si="395"/>
        <v>6.6919238919129098</v>
      </c>
      <c r="AC809" s="10">
        <f t="shared" si="396"/>
        <v>6.5909238919129098</v>
      </c>
      <c r="AD809" s="3">
        <f t="shared" si="397"/>
        <v>955.89904161173456</v>
      </c>
      <c r="AI809" s="94">
        <f t="shared" si="398"/>
        <v>1.1067955510915608</v>
      </c>
    </row>
    <row r="810" spans="2:35">
      <c r="B810" s="39">
        <f t="shared" si="399"/>
        <v>782</v>
      </c>
      <c r="C810" s="42">
        <f t="shared" si="400"/>
        <v>14.721103117504546</v>
      </c>
      <c r="D810" s="10">
        <f t="shared" si="401"/>
        <v>0.97889688249538409</v>
      </c>
      <c r="E810" s="40">
        <f t="shared" si="402"/>
        <v>45.642206235009233</v>
      </c>
      <c r="F810" s="40">
        <f t="shared" si="403"/>
        <v>47.6</v>
      </c>
      <c r="G810" s="3">
        <f t="shared" si="404"/>
        <v>277.78896882494826</v>
      </c>
      <c r="H810" s="3">
        <f t="shared" si="405"/>
        <v>147.82900988183601</v>
      </c>
      <c r="I810">
        <f t="shared" si="390"/>
        <v>1.4782900988183603E-4</v>
      </c>
      <c r="J810" s="4">
        <f t="shared" si="406"/>
        <v>1666.1837112830035</v>
      </c>
      <c r="K810" s="40">
        <f t="shared" si="407"/>
        <v>11.271019893962844</v>
      </c>
      <c r="L810" s="40">
        <f t="shared" si="391"/>
        <v>0</v>
      </c>
      <c r="M810" s="10">
        <f t="shared" si="408"/>
        <v>6.6919238919129098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15.147146090467173</v>
      </c>
      <c r="Q810" s="42">
        <f t="shared" si="410"/>
        <v>0.9655048953422104</v>
      </c>
      <c r="R810" s="4">
        <f t="shared" si="411"/>
        <v>39827.620386004237</v>
      </c>
      <c r="S810">
        <f t="shared" si="392"/>
        <v>3.9827620386004237E-5</v>
      </c>
      <c r="T810" s="41">
        <f t="shared" si="393"/>
        <v>7.850229148826369E-4</v>
      </c>
      <c r="U810" s="42">
        <f t="shared" si="412"/>
        <v>7.0720312414612282E-2</v>
      </c>
      <c r="V810" s="42">
        <f t="shared" si="413"/>
        <v>1.1101730611155729</v>
      </c>
      <c r="W810" s="42">
        <f t="shared" si="414"/>
        <v>1.106046378824513</v>
      </c>
      <c r="X810" s="42">
        <f t="shared" si="415"/>
        <v>4.1266822910599466E-3</v>
      </c>
      <c r="Y810" s="42">
        <f t="shared" si="389"/>
        <v>1.651441510862053E-2</v>
      </c>
      <c r="Z810" s="10">
        <f t="shared" si="416"/>
        <v>21.03685739044889</v>
      </c>
      <c r="AA810">
        <f t="shared" si="394"/>
        <v>6687445.6007008459</v>
      </c>
      <c r="AB810" s="10">
        <f t="shared" si="395"/>
        <v>6.6874456007008458</v>
      </c>
      <c r="AC810" s="10">
        <f t="shared" si="396"/>
        <v>6.5864456007008458</v>
      </c>
      <c r="AD810" s="3">
        <f t="shared" si="397"/>
        <v>955.24954324885368</v>
      </c>
      <c r="AI810" s="94">
        <f t="shared" si="398"/>
        <v>1.106046378824513</v>
      </c>
    </row>
    <row r="811" spans="2:35">
      <c r="B811" s="39">
        <f t="shared" si="399"/>
        <v>783</v>
      </c>
      <c r="C811" s="42">
        <f t="shared" si="400"/>
        <v>14.739928057552506</v>
      </c>
      <c r="D811" s="10">
        <f t="shared" si="401"/>
        <v>0.96007194244742422</v>
      </c>
      <c r="E811" s="40">
        <f t="shared" si="402"/>
        <v>45.679856115105153</v>
      </c>
      <c r="F811" s="40">
        <f t="shared" si="403"/>
        <v>47.6</v>
      </c>
      <c r="G811" s="3">
        <f t="shared" si="404"/>
        <v>277.60071942446865</v>
      </c>
      <c r="H811" s="3">
        <f t="shared" si="405"/>
        <v>147.82900988183601</v>
      </c>
      <c r="I811">
        <f t="shared" si="390"/>
        <v>1.4782900988183603E-4</v>
      </c>
      <c r="J811" s="4">
        <f t="shared" si="406"/>
        <v>1668.8841180617683</v>
      </c>
      <c r="K811" s="40">
        <f t="shared" si="407"/>
        <v>11.289286990393533</v>
      </c>
      <c r="L811" s="40">
        <f t="shared" si="391"/>
        <v>0</v>
      </c>
      <c r="M811" s="10">
        <f t="shared" si="408"/>
        <v>6.6874456007008458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15.143911779138758</v>
      </c>
      <c r="Q811" s="42">
        <f t="shared" si="410"/>
        <v>0.9667479651858879</v>
      </c>
      <c r="R811" s="4">
        <f t="shared" si="411"/>
        <v>39050.995516470844</v>
      </c>
      <c r="S811">
        <f t="shared" si="392"/>
        <v>3.9050995516470847E-5</v>
      </c>
      <c r="T811" s="41">
        <f t="shared" si="393"/>
        <v>7.8579953975217037E-4</v>
      </c>
      <c r="U811" s="42">
        <f t="shared" si="412"/>
        <v>6.934129069877662E-2</v>
      </c>
      <c r="V811" s="42">
        <f t="shared" si="413"/>
        <v>1.1093678467462134</v>
      </c>
      <c r="W811" s="42">
        <f t="shared" si="414"/>
        <v>1.1052948608492406</v>
      </c>
      <c r="X811" s="42">
        <f t="shared" si="415"/>
        <v>4.0729858969728028E-3</v>
      </c>
      <c r="Y811" s="42">
        <f t="shared" si="389"/>
        <v>1.651947811456278E-2</v>
      </c>
      <c r="Z811" s="10">
        <f t="shared" si="416"/>
        <v>21.022509277331444</v>
      </c>
      <c r="AA811">
        <f t="shared" si="394"/>
        <v>6682953.3391065039</v>
      </c>
      <c r="AB811" s="10">
        <f t="shared" si="395"/>
        <v>6.6829533391065041</v>
      </c>
      <c r="AC811" s="10">
        <f t="shared" si="396"/>
        <v>6.5819533391065042</v>
      </c>
      <c r="AD811" s="3">
        <f t="shared" si="397"/>
        <v>954.59801872465607</v>
      </c>
      <c r="AI811" s="94">
        <f t="shared" si="398"/>
        <v>1.1052948608492406</v>
      </c>
    </row>
    <row r="812" spans="2:35">
      <c r="B812" s="39">
        <f t="shared" si="399"/>
        <v>784</v>
      </c>
      <c r="C812" s="42">
        <f t="shared" si="400"/>
        <v>14.758752997600466</v>
      </c>
      <c r="D812" s="10">
        <f t="shared" si="401"/>
        <v>0.94124700239946435</v>
      </c>
      <c r="E812" s="40">
        <f t="shared" si="402"/>
        <v>45.717505995201073</v>
      </c>
      <c r="F812" s="40">
        <f t="shared" si="403"/>
        <v>47.6</v>
      </c>
      <c r="G812" s="3">
        <f t="shared" si="404"/>
        <v>277.41247002398904</v>
      </c>
      <c r="H812" s="3">
        <f t="shared" si="405"/>
        <v>147.82900988183601</v>
      </c>
      <c r="I812">
        <f t="shared" si="390"/>
        <v>1.4782900988183603E-4</v>
      </c>
      <c r="J812" s="4">
        <f t="shared" si="406"/>
        <v>1671.5867514654867</v>
      </c>
      <c r="K812" s="40">
        <f t="shared" si="407"/>
        <v>11.307569148989323</v>
      </c>
      <c r="L812" s="40">
        <f t="shared" si="391"/>
        <v>0</v>
      </c>
      <c r="M812" s="10">
        <f t="shared" si="408"/>
        <v>6.6829533391065041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15.140665895909841</v>
      </c>
      <c r="Q812" s="42">
        <f t="shared" si="410"/>
        <v>0.96799130152111768</v>
      </c>
      <c r="R812" s="4">
        <f t="shared" si="411"/>
        <v>38274.769653323572</v>
      </c>
      <c r="S812">
        <f t="shared" si="392"/>
        <v>3.827476965332357E-5</v>
      </c>
      <c r="T812" s="41">
        <f t="shared" si="393"/>
        <v>7.8657576561531764E-4</v>
      </c>
      <c r="U812" s="42">
        <f t="shared" si="412"/>
        <v>6.7962977482620535E-2</v>
      </c>
      <c r="V812" s="42">
        <f t="shared" si="413"/>
        <v>1.1085602319354473</v>
      </c>
      <c r="W812" s="42">
        <f t="shared" si="414"/>
        <v>1.1045409984544325</v>
      </c>
      <c r="X812" s="42">
        <f t="shared" si="415"/>
        <v>4.019233481014739E-3</v>
      </c>
      <c r="Y812" s="42">
        <f t="shared" si="389"/>
        <v>1.6524475373589496E-2</v>
      </c>
      <c r="Z812" s="10">
        <f t="shared" si="416"/>
        <v>21.008116567973374</v>
      </c>
      <c r="AA812">
        <f t="shared" si="394"/>
        <v>6678447.1148414351</v>
      </c>
      <c r="AB812" s="10">
        <f t="shared" si="395"/>
        <v>6.6784471148414353</v>
      </c>
      <c r="AC812" s="10">
        <f t="shared" si="396"/>
        <v>6.5774471148414353</v>
      </c>
      <c r="AD812" s="3">
        <f t="shared" si="397"/>
        <v>953.94446915756851</v>
      </c>
      <c r="AI812" s="94">
        <f t="shared" si="398"/>
        <v>1.1045409984544325</v>
      </c>
    </row>
    <row r="813" spans="2:35">
      <c r="B813" s="39">
        <f t="shared" si="399"/>
        <v>785</v>
      </c>
      <c r="C813" s="42">
        <f t="shared" si="400"/>
        <v>14.777577937648426</v>
      </c>
      <c r="D813" s="10">
        <f t="shared" si="401"/>
        <v>0.92242206235150448</v>
      </c>
      <c r="E813" s="40">
        <f t="shared" si="402"/>
        <v>45.755155875296992</v>
      </c>
      <c r="F813" s="40">
        <f t="shared" si="403"/>
        <v>47.6</v>
      </c>
      <c r="G813" s="3">
        <f t="shared" si="404"/>
        <v>277.22422062350944</v>
      </c>
      <c r="H813" s="3">
        <f t="shared" si="405"/>
        <v>147.82900988183601</v>
      </c>
      <c r="I813">
        <f t="shared" si="390"/>
        <v>1.4782900988183603E-4</v>
      </c>
      <c r="J813" s="4">
        <f t="shared" si="406"/>
        <v>1674.2916114941588</v>
      </c>
      <c r="K813" s="40">
        <f t="shared" si="407"/>
        <v>11.325866369750216</v>
      </c>
      <c r="L813" s="40">
        <f t="shared" si="391"/>
        <v>0</v>
      </c>
      <c r="M813" s="10">
        <f t="shared" si="408"/>
        <v>6.6784471148414353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15.137408430820544</v>
      </c>
      <c r="Q813" s="42">
        <f t="shared" si="410"/>
        <v>0.96923490541368562</v>
      </c>
      <c r="R813" s="4">
        <f t="shared" si="411"/>
        <v>37498.944054044747</v>
      </c>
      <c r="S813">
        <f t="shared" si="392"/>
        <v>3.7498944054044749E-5</v>
      </c>
      <c r="T813" s="41">
        <f t="shared" si="393"/>
        <v>7.8735159121459642E-4</v>
      </c>
      <c r="U813" s="42">
        <f t="shared" si="412"/>
        <v>6.6585374999005104E-2</v>
      </c>
      <c r="V813" s="42">
        <f t="shared" si="413"/>
        <v>1.107750218416242</v>
      </c>
      <c r="W813" s="42">
        <f t="shared" si="414"/>
        <v>1.103784792934192</v>
      </c>
      <c r="X813" s="42">
        <f t="shared" si="415"/>
        <v>3.9654254820500334E-3</v>
      </c>
      <c r="Y813" s="42">
        <f t="shared" si="389"/>
        <v>1.6529406792154661E-2</v>
      </c>
      <c r="Z813" s="10">
        <f t="shared" si="416"/>
        <v>20.993679287109604</v>
      </c>
      <c r="AA813">
        <f t="shared" si="394"/>
        <v>6673926.9356499165</v>
      </c>
      <c r="AB813" s="10">
        <f t="shared" si="395"/>
        <v>6.6739269356499165</v>
      </c>
      <c r="AC813" s="10">
        <f t="shared" si="396"/>
        <v>6.5729269356499165</v>
      </c>
      <c r="AD813" s="3">
        <f t="shared" si="397"/>
        <v>953.28889567076385</v>
      </c>
      <c r="AI813" s="94">
        <f t="shared" si="398"/>
        <v>1.103784792934192</v>
      </c>
    </row>
    <row r="814" spans="2:35">
      <c r="B814" s="39">
        <f t="shared" si="399"/>
        <v>786</v>
      </c>
      <c r="C814" s="42">
        <f t="shared" si="400"/>
        <v>14.796402877696385</v>
      </c>
      <c r="D814" s="10">
        <f t="shared" si="401"/>
        <v>0.90359712230354461</v>
      </c>
      <c r="E814" s="40">
        <f t="shared" si="402"/>
        <v>45.792805755392912</v>
      </c>
      <c r="F814" s="40">
        <f t="shared" si="403"/>
        <v>47.6</v>
      </c>
      <c r="G814" s="3">
        <f t="shared" si="404"/>
        <v>277.03597122302983</v>
      </c>
      <c r="H814" s="3">
        <f t="shared" si="405"/>
        <v>147.82900988183601</v>
      </c>
      <c r="I814">
        <f t="shared" si="390"/>
        <v>1.4782900988183603E-4</v>
      </c>
      <c r="J814" s="4">
        <f t="shared" si="406"/>
        <v>1676.9986981477848</v>
      </c>
      <c r="K814" s="40">
        <f t="shared" si="407"/>
        <v>11.344178652676211</v>
      </c>
      <c r="L814" s="40">
        <f t="shared" si="391"/>
        <v>0</v>
      </c>
      <c r="M814" s="10">
        <f t="shared" si="408"/>
        <v>6.6739269356499165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15.134139373867345</v>
      </c>
      <c r="Q814" s="42">
        <f t="shared" si="410"/>
        <v>0.97047877793150217</v>
      </c>
      <c r="R814" s="4">
        <f t="shared" si="411"/>
        <v>36723.519976116921</v>
      </c>
      <c r="S814">
        <f t="shared" si="392"/>
        <v>3.672351997611692E-5</v>
      </c>
      <c r="T814" s="41">
        <f t="shared" si="393"/>
        <v>7.881270152925242E-4</v>
      </c>
      <c r="U814" s="42">
        <f t="shared" si="412"/>
        <v>6.5208485480791778E-2</v>
      </c>
      <c r="V814" s="42">
        <f t="shared" si="413"/>
        <v>1.1069378079276746</v>
      </c>
      <c r="W814" s="42">
        <f t="shared" si="414"/>
        <v>1.1030262455881132</v>
      </c>
      <c r="X814" s="42">
        <f t="shared" si="415"/>
        <v>3.9115623395613586E-3</v>
      </c>
      <c r="Y814" s="42">
        <f t="shared" si="389"/>
        <v>1.6534272277050569E-2</v>
      </c>
      <c r="Z814" s="10">
        <f t="shared" si="416"/>
        <v>20.979197459579083</v>
      </c>
      <c r="AA814">
        <f t="shared" si="394"/>
        <v>6669392.8093087925</v>
      </c>
      <c r="AB814" s="10">
        <f t="shared" si="395"/>
        <v>6.6693928093087926</v>
      </c>
      <c r="AC814" s="10">
        <f t="shared" si="396"/>
        <v>6.5683928093087927</v>
      </c>
      <c r="AD814" s="3">
        <f t="shared" si="397"/>
        <v>952.63129939213809</v>
      </c>
      <c r="AI814" s="94">
        <f t="shared" si="398"/>
        <v>1.1030262455881132</v>
      </c>
    </row>
    <row r="815" spans="2:35">
      <c r="B815" s="39">
        <f t="shared" si="399"/>
        <v>787</v>
      </c>
      <c r="C815" s="42">
        <f t="shared" si="400"/>
        <v>14.815227817744345</v>
      </c>
      <c r="D815" s="10">
        <f t="shared" si="401"/>
        <v>0.88477218225558474</v>
      </c>
      <c r="E815" s="40">
        <f t="shared" si="402"/>
        <v>45.830455635488832</v>
      </c>
      <c r="F815" s="40">
        <f t="shared" si="403"/>
        <v>47.6</v>
      </c>
      <c r="G815" s="3">
        <f t="shared" si="404"/>
        <v>276.84772182255023</v>
      </c>
      <c r="H815" s="3">
        <f t="shared" si="405"/>
        <v>147.82900988183601</v>
      </c>
      <c r="I815">
        <f t="shared" si="390"/>
        <v>1.4782900988183603E-4</v>
      </c>
      <c r="J815" s="4">
        <f t="shared" si="406"/>
        <v>1679.7080114263645</v>
      </c>
      <c r="K815" s="40">
        <f t="shared" si="407"/>
        <v>11.362505997767309</v>
      </c>
      <c r="L815" s="40">
        <f t="shared" si="391"/>
        <v>0</v>
      </c>
      <c r="M815" s="10">
        <f t="shared" si="408"/>
        <v>6.6693928093087926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15.130858715002786</v>
      </c>
      <c r="Q815" s="42">
        <f t="shared" si="410"/>
        <v>0.97172292014461359</v>
      </c>
      <c r="R815" s="4">
        <f t="shared" si="411"/>
        <v>35948.49867702242</v>
      </c>
      <c r="S815">
        <f t="shared" si="392"/>
        <v>3.5948498677022421E-5</v>
      </c>
      <c r="T815" s="41">
        <f t="shared" si="393"/>
        <v>7.889020365916188E-4</v>
      </c>
      <c r="U815" s="42">
        <f t="shared" si="412"/>
        <v>6.3832311160841634E-2</v>
      </c>
      <c r="V815" s="42">
        <f t="shared" si="413"/>
        <v>1.1061230022157429</v>
      </c>
      <c r="W815" s="42">
        <f t="shared" si="414"/>
        <v>1.1022653577212564</v>
      </c>
      <c r="X815" s="42">
        <f t="shared" si="415"/>
        <v>3.8576444944864452E-3</v>
      </c>
      <c r="Y815" s="42">
        <f t="shared" si="389"/>
        <v>1.6539071735409337E-2</v>
      </c>
      <c r="Z815" s="10">
        <f t="shared" si="416"/>
        <v>20.964671110325597</v>
      </c>
      <c r="AA815">
        <f t="shared" si="394"/>
        <v>6664844.7436277317</v>
      </c>
      <c r="AB815" s="10">
        <f t="shared" si="395"/>
        <v>6.6648447436277314</v>
      </c>
      <c r="AC815" s="10">
        <f t="shared" si="396"/>
        <v>6.5638447436277314</v>
      </c>
      <c r="AD815" s="3">
        <f t="shared" si="397"/>
        <v>951.9716814543483</v>
      </c>
      <c r="AI815" s="94">
        <f t="shared" si="398"/>
        <v>1.1022653577212564</v>
      </c>
    </row>
    <row r="816" spans="2:35">
      <c r="B816" s="39">
        <f t="shared" si="399"/>
        <v>788</v>
      </c>
      <c r="C816" s="42">
        <f t="shared" si="400"/>
        <v>14.834052757792305</v>
      </c>
      <c r="D816" s="10">
        <f t="shared" si="401"/>
        <v>0.86594724220762487</v>
      </c>
      <c r="E816" s="40">
        <f t="shared" si="402"/>
        <v>45.868105515584752</v>
      </c>
      <c r="F816" s="40">
        <f t="shared" si="403"/>
        <v>47.6</v>
      </c>
      <c r="G816" s="3">
        <f t="shared" si="404"/>
        <v>276.65947242207062</v>
      </c>
      <c r="H816" s="3">
        <f t="shared" si="405"/>
        <v>147.82900988183601</v>
      </c>
      <c r="I816">
        <f t="shared" si="390"/>
        <v>1.4782900988183603E-4</v>
      </c>
      <c r="J816" s="4">
        <f t="shared" si="406"/>
        <v>1682.4195513298982</v>
      </c>
      <c r="K816" s="40">
        <f t="shared" si="407"/>
        <v>11.38084840502351</v>
      </c>
      <c r="L816" s="40">
        <f t="shared" si="391"/>
        <v>0</v>
      </c>
      <c r="M816" s="10">
        <f t="shared" si="408"/>
        <v>6.6648447436277314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15.127566444135464</v>
      </c>
      <c r="Q816" s="42">
        <f t="shared" si="410"/>
        <v>0.97296733312521277</v>
      </c>
      <c r="R816" s="4">
        <f t="shared" si="411"/>
        <v>35173.881414243704</v>
      </c>
      <c r="S816">
        <f t="shared" si="392"/>
        <v>3.5173881414243706E-5</v>
      </c>
      <c r="T816" s="41">
        <f t="shared" si="393"/>
        <v>7.896766538543975E-4</v>
      </c>
      <c r="U816" s="42">
        <f t="shared" si="412"/>
        <v>6.2456854272015971E-2</v>
      </c>
      <c r="V816" s="42">
        <f t="shared" si="413"/>
        <v>1.1053058030328322</v>
      </c>
      <c r="W816" s="42">
        <f t="shared" si="414"/>
        <v>1.1015021306441897</v>
      </c>
      <c r="X816" s="42">
        <f t="shared" si="415"/>
        <v>3.8036723886425428E-3</v>
      </c>
      <c r="Y816" s="42">
        <f t="shared" si="389"/>
        <v>1.654380507470371E-2</v>
      </c>
      <c r="Z816" s="10">
        <f t="shared" si="416"/>
        <v>20.950100264397708</v>
      </c>
      <c r="AA816">
        <f t="shared" si="394"/>
        <v>6660282.7464492088</v>
      </c>
      <c r="AB816" s="10">
        <f t="shared" si="395"/>
        <v>6.6602827464492087</v>
      </c>
      <c r="AC816" s="10">
        <f t="shared" si="396"/>
        <v>6.5592827464492087</v>
      </c>
      <c r="AD816" s="3">
        <f t="shared" si="397"/>
        <v>951.31004299480912</v>
      </c>
      <c r="AI816" s="94">
        <f t="shared" si="398"/>
        <v>1.1015021306441897</v>
      </c>
    </row>
    <row r="817" spans="2:35">
      <c r="B817" s="39">
        <f t="shared" si="399"/>
        <v>789</v>
      </c>
      <c r="C817" s="42">
        <f t="shared" si="400"/>
        <v>14.852877697840265</v>
      </c>
      <c r="D817" s="10">
        <f t="shared" si="401"/>
        <v>0.847122302159665</v>
      </c>
      <c r="E817" s="40">
        <f t="shared" si="402"/>
        <v>45.905755395680671</v>
      </c>
      <c r="F817" s="40">
        <f t="shared" si="403"/>
        <v>47.6</v>
      </c>
      <c r="G817" s="3">
        <f t="shared" si="404"/>
        <v>276.47122302159102</v>
      </c>
      <c r="H817" s="3">
        <f t="shared" si="405"/>
        <v>147.82900988183601</v>
      </c>
      <c r="I817">
        <f t="shared" si="390"/>
        <v>1.4782900988183603E-4</v>
      </c>
      <c r="J817" s="4">
        <f t="shared" si="406"/>
        <v>1685.1333178583855</v>
      </c>
      <c r="K817" s="40">
        <f t="shared" si="407"/>
        <v>11.399205874444814</v>
      </c>
      <c r="L817" s="40">
        <f t="shared" si="391"/>
        <v>0</v>
      </c>
      <c r="M817" s="10">
        <f t="shared" si="408"/>
        <v>6.6602827464492087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15.124262551129847</v>
      </c>
      <c r="Q817" s="42">
        <f t="shared" si="410"/>
        <v>0.97421201794765078</v>
      </c>
      <c r="R817" s="4">
        <f t="shared" si="411"/>
        <v>34399.669445263287</v>
      </c>
      <c r="S817">
        <f t="shared" si="392"/>
        <v>3.439966944526329E-5</v>
      </c>
      <c r="T817" s="41">
        <f t="shared" si="393"/>
        <v>7.9045086582337789E-4</v>
      </c>
      <c r="U817" s="42">
        <f t="shared" si="412"/>
        <v>6.1082117047176206E-2</v>
      </c>
      <c r="V817" s="42">
        <f t="shared" si="413"/>
        <v>1.1044862121376442</v>
      </c>
      <c r="W817" s="42">
        <f t="shared" si="414"/>
        <v>1.1007365656729868</v>
      </c>
      <c r="X817" s="42">
        <f t="shared" si="415"/>
        <v>3.7496464646573635E-3</v>
      </c>
      <c r="Y817" s="42">
        <f t="shared" si="389"/>
        <v>1.6548472202747778E-2</v>
      </c>
      <c r="Z817" s="10">
        <f t="shared" si="416"/>
        <v>20.935484946948552</v>
      </c>
      <c r="AA817">
        <f t="shared" si="394"/>
        <v>6655706.8256484354</v>
      </c>
      <c r="AB817" s="10">
        <f t="shared" si="395"/>
        <v>6.6557068256484353</v>
      </c>
      <c r="AC817" s="10">
        <f t="shared" si="396"/>
        <v>6.5547068256484353</v>
      </c>
      <c r="AD817" s="3">
        <f t="shared" si="397"/>
        <v>950.64638515568311</v>
      </c>
      <c r="AI817" s="94">
        <f t="shared" si="398"/>
        <v>1.1007365656729868</v>
      </c>
    </row>
    <row r="818" spans="2:35">
      <c r="B818" s="39">
        <f t="shared" si="399"/>
        <v>790</v>
      </c>
      <c r="C818" s="42">
        <f t="shared" si="400"/>
        <v>14.871702637888225</v>
      </c>
      <c r="D818" s="10">
        <f t="shared" si="401"/>
        <v>0.82829736211170513</v>
      </c>
      <c r="E818" s="40">
        <f t="shared" si="402"/>
        <v>45.943405275776591</v>
      </c>
      <c r="F818" s="40">
        <f t="shared" si="403"/>
        <v>47.6</v>
      </c>
      <c r="G818" s="3">
        <f t="shared" si="404"/>
        <v>276.28297362111141</v>
      </c>
      <c r="H818" s="3">
        <f t="shared" si="405"/>
        <v>147.82900988183601</v>
      </c>
      <c r="I818">
        <f t="shared" si="390"/>
        <v>1.4782900988183603E-4</v>
      </c>
      <c r="J818" s="4">
        <f t="shared" si="406"/>
        <v>1687.8493110118268</v>
      </c>
      <c r="K818" s="40">
        <f t="shared" si="407"/>
        <v>11.41757840603122</v>
      </c>
      <c r="L818" s="40">
        <f t="shared" si="391"/>
        <v>0</v>
      </c>
      <c r="M818" s="10">
        <f t="shared" si="408"/>
        <v>6.6557068256484353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15.12094702580603</v>
      </c>
      <c r="Q818" s="42">
        <f t="shared" si="410"/>
        <v>0.9754569756884478</v>
      </c>
      <c r="R818" s="4">
        <f t="shared" si="411"/>
        <v>33625.864027563512</v>
      </c>
      <c r="S818">
        <f t="shared" si="392"/>
        <v>3.362586402756351E-5</v>
      </c>
      <c r="T818" s="41">
        <f t="shared" si="393"/>
        <v>7.9122467124107768E-4</v>
      </c>
      <c r="U818" s="42">
        <f t="shared" si="412"/>
        <v>5.9708101719183428E-2</v>
      </c>
      <c r="V818" s="42">
        <f t="shared" si="413"/>
        <v>1.103664231296019</v>
      </c>
      <c r="W818" s="42">
        <f t="shared" si="414"/>
        <v>1.099968664129215</v>
      </c>
      <c r="X818" s="42">
        <f t="shared" si="415"/>
        <v>3.6955671668039702E-3</v>
      </c>
      <c r="Y818" s="42">
        <f t="shared" si="389"/>
        <v>1.6553073027698727E-2</v>
      </c>
      <c r="Z818" s="10">
        <f t="shared" si="416"/>
        <v>20.920825183236964</v>
      </c>
      <c r="AA818">
        <f t="shared" si="394"/>
        <v>6651116.9891337221</v>
      </c>
      <c r="AB818" s="10">
        <f t="shared" si="395"/>
        <v>6.6511169891337225</v>
      </c>
      <c r="AC818" s="10">
        <f t="shared" si="396"/>
        <v>6.5501169891337225</v>
      </c>
      <c r="AD818" s="3">
        <f t="shared" si="397"/>
        <v>949.98070908393356</v>
      </c>
      <c r="AI818" s="94">
        <f t="shared" si="398"/>
        <v>1.099968664129215</v>
      </c>
    </row>
    <row r="819" spans="2:35">
      <c r="B819" s="39">
        <f t="shared" si="399"/>
        <v>791</v>
      </c>
      <c r="C819" s="42">
        <f t="shared" si="400"/>
        <v>14.890527577936185</v>
      </c>
      <c r="D819" s="10">
        <f t="shared" si="401"/>
        <v>0.80947242206374526</v>
      </c>
      <c r="E819" s="40">
        <f t="shared" si="402"/>
        <v>45.981055155872511</v>
      </c>
      <c r="F819" s="40">
        <f t="shared" si="403"/>
        <v>47.6</v>
      </c>
      <c r="G819" s="3">
        <f t="shared" si="404"/>
        <v>276.0947242206318</v>
      </c>
      <c r="H819" s="3">
        <f t="shared" si="405"/>
        <v>147.82900988183601</v>
      </c>
      <c r="I819">
        <f t="shared" si="390"/>
        <v>1.4782900988183603E-4</v>
      </c>
      <c r="J819" s="4">
        <f t="shared" si="406"/>
        <v>1690.5675307902216</v>
      </c>
      <c r="K819" s="40">
        <f t="shared" si="407"/>
        <v>11.435965999782727</v>
      </c>
      <c r="L819" s="40">
        <f t="shared" si="391"/>
        <v>0</v>
      </c>
      <c r="M819" s="10">
        <f t="shared" si="408"/>
        <v>6.6511169891337225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15.117619857939804</v>
      </c>
      <c r="Q819" s="42">
        <f t="shared" si="410"/>
        <v>0.97670220742630454</v>
      </c>
      <c r="R819" s="4">
        <f t="shared" si="411"/>
        <v>32852.466418626922</v>
      </c>
      <c r="S819">
        <f t="shared" si="392"/>
        <v>3.2852466418626923E-5</v>
      </c>
      <c r="T819" s="41">
        <f t="shared" si="393"/>
        <v>7.9199806885001426E-4</v>
      </c>
      <c r="U819" s="42">
        <f t="shared" si="412"/>
        <v>5.8334810520899082E-2</v>
      </c>
      <c r="V819" s="42">
        <f t="shared" si="413"/>
        <v>1.1028398622797919</v>
      </c>
      <c r="W819" s="42">
        <f t="shared" si="414"/>
        <v>1.0991984273399957</v>
      </c>
      <c r="X819" s="42">
        <f t="shared" si="415"/>
        <v>3.6414349397961843E-3</v>
      </c>
      <c r="Y819" s="42">
        <f t="shared" si="389"/>
        <v>1.6557607458057101E-2</v>
      </c>
      <c r="Z819" s="10">
        <f t="shared" si="416"/>
        <v>20.906120998626729</v>
      </c>
      <c r="AA819">
        <f t="shared" si="394"/>
        <v>6646513.2448462341</v>
      </c>
      <c r="AB819" s="10">
        <f t="shared" si="395"/>
        <v>6.6465132448462345</v>
      </c>
      <c r="AC819" s="10">
        <f t="shared" si="396"/>
        <v>6.5455132448462345</v>
      </c>
      <c r="AD819" s="3">
        <f t="shared" si="397"/>
        <v>949.31301593128853</v>
      </c>
      <c r="AI819" s="94">
        <f t="shared" si="398"/>
        <v>1.0991984273399957</v>
      </c>
    </row>
    <row r="820" spans="2:35">
      <c r="B820" s="39">
        <f t="shared" si="399"/>
        <v>792</v>
      </c>
      <c r="C820" s="42">
        <f t="shared" si="400"/>
        <v>14.909352517984145</v>
      </c>
      <c r="D820" s="10">
        <f t="shared" si="401"/>
        <v>0.79064748201578539</v>
      </c>
      <c r="E820" s="40">
        <f t="shared" si="402"/>
        <v>46.018705035968431</v>
      </c>
      <c r="F820" s="40">
        <f t="shared" si="403"/>
        <v>47.6</v>
      </c>
      <c r="G820" s="3">
        <f t="shared" si="404"/>
        <v>275.9064748201522</v>
      </c>
      <c r="H820" s="3">
        <f t="shared" si="405"/>
        <v>147.82900988183601</v>
      </c>
      <c r="I820">
        <f t="shared" si="390"/>
        <v>1.4782900988183603E-4</v>
      </c>
      <c r="J820" s="4">
        <f t="shared" si="406"/>
        <v>1693.2879771935702</v>
      </c>
      <c r="K820" s="40">
        <f t="shared" si="407"/>
        <v>11.454368655699339</v>
      </c>
      <c r="L820" s="40">
        <f t="shared" si="391"/>
        <v>0</v>
      </c>
      <c r="M820" s="10">
        <f t="shared" si="408"/>
        <v>6.6465132448462345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15.114281037262295</v>
      </c>
      <c r="Q820" s="42">
        <f t="shared" si="410"/>
        <v>0.97794771424211335</v>
      </c>
      <c r="R820" s="4">
        <f t="shared" si="411"/>
        <v>32079.477875935852</v>
      </c>
      <c r="S820">
        <f t="shared" si="392"/>
        <v>3.2079477875935853E-5</v>
      </c>
      <c r="T820" s="41">
        <f t="shared" si="393"/>
        <v>7.9277105739270534E-4</v>
      </c>
      <c r="U820" s="42">
        <f t="shared" si="412"/>
        <v>5.6962245685184258E-2</v>
      </c>
      <c r="V820" s="42">
        <f t="shared" si="413"/>
        <v>1.1020131068680639</v>
      </c>
      <c r="W820" s="42">
        <f t="shared" si="414"/>
        <v>1.0984258566379645</v>
      </c>
      <c r="X820" s="42">
        <f t="shared" si="415"/>
        <v>3.5872502300993148E-3</v>
      </c>
      <c r="Y820" s="42">
        <f t="shared" si="389"/>
        <v>1.6562075402668703E-2</v>
      </c>
      <c r="Z820" s="10">
        <f t="shared" si="416"/>
        <v>20.891372418587867</v>
      </c>
      <c r="AA820">
        <f t="shared" si="394"/>
        <v>6641895.6007603994</v>
      </c>
      <c r="AB820" s="10">
        <f t="shared" si="395"/>
        <v>6.6418956007603995</v>
      </c>
      <c r="AC820" s="10">
        <f t="shared" si="396"/>
        <v>6.5408956007603996</v>
      </c>
      <c r="AD820" s="3">
        <f t="shared" si="397"/>
        <v>948.64330685430014</v>
      </c>
      <c r="AI820" s="94">
        <f t="shared" si="398"/>
        <v>1.0984258566379645</v>
      </c>
    </row>
    <row r="821" spans="2:35">
      <c r="B821" s="39">
        <f t="shared" si="399"/>
        <v>793</v>
      </c>
      <c r="C821" s="42">
        <f t="shared" si="400"/>
        <v>14.928177458032104</v>
      </c>
      <c r="D821" s="10">
        <f t="shared" si="401"/>
        <v>0.77182254196782552</v>
      </c>
      <c r="E821" s="40">
        <f t="shared" si="402"/>
        <v>46.05635491606435</v>
      </c>
      <c r="F821" s="40">
        <f t="shared" si="403"/>
        <v>47.6</v>
      </c>
      <c r="G821" s="3">
        <f t="shared" si="404"/>
        <v>275.71822541967259</v>
      </c>
      <c r="H821" s="3">
        <f t="shared" si="405"/>
        <v>147.82900988183601</v>
      </c>
      <c r="I821">
        <f t="shared" si="390"/>
        <v>1.4782900988183603E-4</v>
      </c>
      <c r="J821" s="4">
        <f t="shared" si="406"/>
        <v>1696.010650221873</v>
      </c>
      <c r="K821" s="40">
        <f t="shared" si="407"/>
        <v>11.472786373781053</v>
      </c>
      <c r="L821" s="40">
        <f t="shared" si="391"/>
        <v>0</v>
      </c>
      <c r="M821" s="10">
        <f t="shared" si="408"/>
        <v>6.6418956007603995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15.110930553460069</v>
      </c>
      <c r="Q821" s="42">
        <f t="shared" si="410"/>
        <v>0.97919349721896976</v>
      </c>
      <c r="R821" s="4">
        <f t="shared" si="411"/>
        <v>31306.899656972746</v>
      </c>
      <c r="S821">
        <f t="shared" si="392"/>
        <v>3.1306899656972748E-5</v>
      </c>
      <c r="T821" s="41">
        <f t="shared" si="393"/>
        <v>7.935436356116684E-4</v>
      </c>
      <c r="U821" s="42">
        <f t="shared" si="412"/>
        <v>5.5590409444900228E-2</v>
      </c>
      <c r="V821" s="42">
        <f t="shared" si="413"/>
        <v>1.101183966846063</v>
      </c>
      <c r="W821" s="42">
        <f t="shared" si="414"/>
        <v>1.0976509533613381</v>
      </c>
      <c r="X821" s="42">
        <f t="shared" si="415"/>
        <v>3.5330134847249006E-3</v>
      </c>
      <c r="Y821" s="42">
        <f t="shared" si="389"/>
        <v>1.6566476770724977E-2</v>
      </c>
      <c r="Z821" s="10">
        <f t="shared" si="416"/>
        <v>20.87657946869605</v>
      </c>
      <c r="AA821">
        <f t="shared" si="394"/>
        <v>6637264.0648837248</v>
      </c>
      <c r="AB821" s="10">
        <f t="shared" si="395"/>
        <v>6.6372640648837251</v>
      </c>
      <c r="AC821" s="10">
        <f t="shared" si="396"/>
        <v>6.5362640648837251</v>
      </c>
      <c r="AD821" s="3">
        <f t="shared" si="397"/>
        <v>947.9715830143183</v>
      </c>
      <c r="AI821" s="94">
        <f t="shared" si="398"/>
        <v>1.0976509533613381</v>
      </c>
    </row>
    <row r="822" spans="2:35">
      <c r="B822" s="39">
        <f t="shared" si="399"/>
        <v>794</v>
      </c>
      <c r="C822" s="42">
        <f t="shared" si="400"/>
        <v>14.947002398080064</v>
      </c>
      <c r="D822" s="10">
        <f t="shared" si="401"/>
        <v>0.75299760191986564</v>
      </c>
      <c r="E822" s="40">
        <f t="shared" si="402"/>
        <v>46.09400479616027</v>
      </c>
      <c r="F822" s="40">
        <f t="shared" si="403"/>
        <v>47.6</v>
      </c>
      <c r="G822" s="3">
        <f t="shared" si="404"/>
        <v>275.52997601919299</v>
      </c>
      <c r="H822" s="3">
        <f t="shared" si="405"/>
        <v>147.82900988183601</v>
      </c>
      <c r="I822">
        <f t="shared" si="390"/>
        <v>1.4782900988183603E-4</v>
      </c>
      <c r="J822" s="4">
        <f t="shared" si="406"/>
        <v>1698.7355498751292</v>
      </c>
      <c r="K822" s="40">
        <f t="shared" si="407"/>
        <v>11.491219154027869</v>
      </c>
      <c r="L822" s="40">
        <f t="shared" si="391"/>
        <v>0</v>
      </c>
      <c r="M822" s="10">
        <f t="shared" si="408"/>
        <v>6.6372640648837251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15.107568396174807</v>
      </c>
      <c r="Q822" s="42">
        <f t="shared" si="410"/>
        <v>0.98043955744218381</v>
      </c>
      <c r="R822" s="4">
        <f t="shared" si="411"/>
        <v>30534.73301922013</v>
      </c>
      <c r="S822">
        <f t="shared" si="392"/>
        <v>3.0534733019220127E-5</v>
      </c>
      <c r="T822" s="41">
        <f t="shared" si="393"/>
        <v>7.9431580224942106E-4</v>
      </c>
      <c r="U822" s="42">
        <f t="shared" si="412"/>
        <v>5.4219304032908415E-2</v>
      </c>
      <c r="V822" s="42">
        <f t="shared" si="413"/>
        <v>1.1003524440056545</v>
      </c>
      <c r="W822" s="42">
        <f t="shared" si="414"/>
        <v>1.0968737188538851</v>
      </c>
      <c r="X822" s="42">
        <f t="shared" si="415"/>
        <v>3.4787251517693907E-3</v>
      </c>
      <c r="Y822" s="42">
        <f t="shared" si="389"/>
        <v>1.6570811471764091E-2</v>
      </c>
      <c r="Z822" s="10">
        <f t="shared" si="416"/>
        <v>20.86174217463287</v>
      </c>
      <c r="AA822">
        <f t="shared" si="394"/>
        <v>6632618.6452568807</v>
      </c>
      <c r="AB822" s="10">
        <f t="shared" si="395"/>
        <v>6.6326186452568807</v>
      </c>
      <c r="AC822" s="10">
        <f t="shared" si="396"/>
        <v>6.5316186452568807</v>
      </c>
      <c r="AD822" s="3">
        <f t="shared" si="397"/>
        <v>947.29784557750259</v>
      </c>
      <c r="AI822" s="94">
        <f t="shared" si="398"/>
        <v>1.0968737188538851</v>
      </c>
    </row>
    <row r="823" spans="2:35">
      <c r="B823" s="39">
        <f t="shared" si="399"/>
        <v>795</v>
      </c>
      <c r="C823" s="42">
        <f t="shared" si="400"/>
        <v>14.965827338128024</v>
      </c>
      <c r="D823" s="10">
        <f t="shared" si="401"/>
        <v>0.73417266187190577</v>
      </c>
      <c r="E823" s="40">
        <f t="shared" si="402"/>
        <v>46.13165467625619</v>
      </c>
      <c r="F823" s="40">
        <f t="shared" si="403"/>
        <v>47.6</v>
      </c>
      <c r="G823" s="3">
        <f t="shared" si="404"/>
        <v>275.34172661871338</v>
      </c>
      <c r="H823" s="3">
        <f t="shared" si="405"/>
        <v>147.82900988183601</v>
      </c>
      <c r="I823">
        <f t="shared" si="390"/>
        <v>1.4782900988183603E-4</v>
      </c>
      <c r="J823" s="4">
        <f t="shared" si="406"/>
        <v>1701.4626761533393</v>
      </c>
      <c r="K823" s="40">
        <f t="shared" si="407"/>
        <v>11.509666996439789</v>
      </c>
      <c r="L823" s="40">
        <f t="shared" si="391"/>
        <v>0</v>
      </c>
      <c r="M823" s="10">
        <f t="shared" si="408"/>
        <v>6.6326186452568807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15.104194555003176</v>
      </c>
      <c r="Q823" s="42">
        <f t="shared" si="410"/>
        <v>0.98168589599929168</v>
      </c>
      <c r="R823" s="4">
        <f t="shared" si="411"/>
        <v>29762.979220160356</v>
      </c>
      <c r="S823">
        <f t="shared" si="392"/>
        <v>2.9762979220160355E-5</v>
      </c>
      <c r="T823" s="41">
        <f t="shared" si="393"/>
        <v>7.9508755604848079E-4</v>
      </c>
      <c r="U823" s="42">
        <f t="shared" si="412"/>
        <v>5.2848931682069937E-2</v>
      </c>
      <c r="V823" s="42">
        <f t="shared" si="413"/>
        <v>1.0995185401456447</v>
      </c>
      <c r="W823" s="42">
        <f t="shared" si="414"/>
        <v>1.0960941544649387</v>
      </c>
      <c r="X823" s="42">
        <f t="shared" si="415"/>
        <v>3.4243856807059103E-3</v>
      </c>
      <c r="Y823" s="42">
        <f t="shared" si="389"/>
        <v>1.6575079415672364E-2</v>
      </c>
      <c r="Z823" s="10">
        <f t="shared" si="416"/>
        <v>20.846860562186553</v>
      </c>
      <c r="AA823">
        <f t="shared" si="394"/>
        <v>6627959.3499539196</v>
      </c>
      <c r="AB823" s="10">
        <f t="shared" si="395"/>
        <v>6.6279593499539198</v>
      </c>
      <c r="AC823" s="10">
        <f t="shared" si="396"/>
        <v>6.5269593499539198</v>
      </c>
      <c r="AD823" s="3">
        <f t="shared" si="397"/>
        <v>946.62209571485414</v>
      </c>
      <c r="AI823" s="94">
        <f t="shared" si="398"/>
        <v>1.0960941544649387</v>
      </c>
    </row>
    <row r="824" spans="2:35">
      <c r="B824" s="39">
        <f t="shared" si="399"/>
        <v>796</v>
      </c>
      <c r="C824" s="42">
        <f t="shared" si="400"/>
        <v>14.984652278175984</v>
      </c>
      <c r="D824" s="10">
        <f t="shared" si="401"/>
        <v>0.7153477218239459</v>
      </c>
      <c r="E824" s="40">
        <f t="shared" si="402"/>
        <v>46.16930455635211</v>
      </c>
      <c r="F824" s="40">
        <f t="shared" si="403"/>
        <v>47.6</v>
      </c>
      <c r="G824" s="3">
        <f t="shared" si="404"/>
        <v>275.15347721823377</v>
      </c>
      <c r="H824" s="3">
        <f t="shared" si="405"/>
        <v>147.82900988183601</v>
      </c>
      <c r="I824">
        <f t="shared" si="390"/>
        <v>1.4782900988183603E-4</v>
      </c>
      <c r="J824" s="4">
        <f t="shared" si="406"/>
        <v>1704.1920290565031</v>
      </c>
      <c r="K824" s="40">
        <f t="shared" si="407"/>
        <v>11.528129901016809</v>
      </c>
      <c r="L824" s="40">
        <f t="shared" si="391"/>
        <v>0</v>
      </c>
      <c r="M824" s="10">
        <f t="shared" si="408"/>
        <v>6.6279593499539198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15.10080901949679</v>
      </c>
      <c r="Q824" s="42">
        <f t="shared" si="410"/>
        <v>0.98293251398006709</v>
      </c>
      <c r="R824" s="4">
        <f t="shared" si="411"/>
        <v>28991.639517275948</v>
      </c>
      <c r="S824">
        <f t="shared" si="392"/>
        <v>2.8991639517275949E-5</v>
      </c>
      <c r="T824" s="41">
        <f t="shared" si="393"/>
        <v>7.9585889575136521E-4</v>
      </c>
      <c r="U824" s="42">
        <f t="shared" si="412"/>
        <v>5.1479294625246204E-2</v>
      </c>
      <c r="V824" s="42">
        <f t="shared" si="413"/>
        <v>1.0986822570710901</v>
      </c>
      <c r="W824" s="42">
        <f t="shared" si="414"/>
        <v>1.0953122615494344</v>
      </c>
      <c r="X824" s="42">
        <f t="shared" si="415"/>
        <v>3.3699955216557331E-3</v>
      </c>
      <c r="Y824" s="42">
        <f t="shared" si="389"/>
        <v>1.6579280512684792E-2</v>
      </c>
      <c r="Z824" s="10">
        <f t="shared" si="416"/>
        <v>20.831934657251523</v>
      </c>
      <c r="AA824">
        <f t="shared" si="394"/>
        <v>6623286.1870821482</v>
      </c>
      <c r="AB824" s="10">
        <f t="shared" si="395"/>
        <v>6.6232861870821482</v>
      </c>
      <c r="AC824" s="10">
        <f t="shared" si="396"/>
        <v>6.5222861870821482</v>
      </c>
      <c r="AD824" s="3">
        <f t="shared" si="397"/>
        <v>945.94433460219693</v>
      </c>
      <c r="AI824" s="94">
        <f t="shared" si="398"/>
        <v>1.0953122615494344</v>
      </c>
    </row>
    <row r="825" spans="2:35">
      <c r="B825" s="39">
        <f t="shared" si="399"/>
        <v>797</v>
      </c>
      <c r="C825" s="42">
        <f t="shared" si="400"/>
        <v>15.003477218223944</v>
      </c>
      <c r="D825" s="10">
        <f t="shared" si="401"/>
        <v>0.69652278177598603</v>
      </c>
      <c r="E825" s="40">
        <f t="shared" si="402"/>
        <v>46.206954436448029</v>
      </c>
      <c r="F825" s="40">
        <f t="shared" si="403"/>
        <v>47.6</v>
      </c>
      <c r="G825" s="3">
        <f t="shared" si="404"/>
        <v>274.96522781775417</v>
      </c>
      <c r="H825" s="3">
        <f t="shared" si="405"/>
        <v>147.82900988183601</v>
      </c>
      <c r="I825">
        <f t="shared" si="390"/>
        <v>1.4782900988183603E-4</v>
      </c>
      <c r="J825" s="4">
        <f t="shared" si="406"/>
        <v>1706.923608584621</v>
      </c>
      <c r="K825" s="40">
        <f t="shared" si="407"/>
        <v>11.546607867758935</v>
      </c>
      <c r="L825" s="40">
        <f t="shared" si="391"/>
        <v>0</v>
      </c>
      <c r="M825" s="10">
        <f t="shared" si="408"/>
        <v>6.6232861870821482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15.097411779161922</v>
      </c>
      <c r="Q825" s="42">
        <f t="shared" si="410"/>
        <v>0.98417941247653273</v>
      </c>
      <c r="R825" s="4">
        <f t="shared" si="411"/>
        <v>28220.715168049253</v>
      </c>
      <c r="S825">
        <f t="shared" si="392"/>
        <v>2.8220715168049253E-5</v>
      </c>
      <c r="T825" s="41">
        <f t="shared" si="393"/>
        <v>7.9662982010059191E-4</v>
      </c>
      <c r="U825" s="42">
        <f t="shared" si="412"/>
        <v>5.0110395095298334E-2</v>
      </c>
      <c r="V825" s="42">
        <f t="shared" si="413"/>
        <v>1.0978435965943032</v>
      </c>
      <c r="W825" s="42">
        <f t="shared" si="414"/>
        <v>1.0945280414678884</v>
      </c>
      <c r="X825" s="42">
        <f t="shared" si="415"/>
        <v>3.3155551264147931E-3</v>
      </c>
      <c r="Y825" s="42">
        <f t="shared" si="389"/>
        <v>1.6583414673386868E-2</v>
      </c>
      <c r="Z825" s="10">
        <f t="shared" si="416"/>
        <v>20.816964485829629</v>
      </c>
      <c r="AA825">
        <f t="shared" si="394"/>
        <v>6618599.1647825036</v>
      </c>
      <c r="AB825" s="10">
        <f t="shared" si="395"/>
        <v>6.6185991647825038</v>
      </c>
      <c r="AC825" s="10">
        <f t="shared" si="396"/>
        <v>6.5175991647825038</v>
      </c>
      <c r="AD825" s="3">
        <f t="shared" si="397"/>
        <v>945.26456342023255</v>
      </c>
      <c r="AI825" s="94">
        <f t="shared" si="398"/>
        <v>1.0945280414678884</v>
      </c>
    </row>
    <row r="826" spans="2:35">
      <c r="B826" s="39">
        <f t="shared" si="399"/>
        <v>798</v>
      </c>
      <c r="C826" s="42">
        <f t="shared" si="400"/>
        <v>15.022302158271904</v>
      </c>
      <c r="D826" s="10">
        <f t="shared" si="401"/>
        <v>0.67769784172802616</v>
      </c>
      <c r="E826" s="40">
        <f t="shared" si="402"/>
        <v>46.244604316543949</v>
      </c>
      <c r="F826" s="40">
        <f t="shared" si="403"/>
        <v>47.6</v>
      </c>
      <c r="G826" s="3">
        <f t="shared" si="404"/>
        <v>274.77697841727456</v>
      </c>
      <c r="H826" s="3">
        <f t="shared" si="405"/>
        <v>147.82900988183601</v>
      </c>
      <c r="I826">
        <f t="shared" si="390"/>
        <v>1.4782900988183603E-4</v>
      </c>
      <c r="J826" s="4">
        <f t="shared" si="406"/>
        <v>1709.6574147376925</v>
      </c>
      <c r="K826" s="40">
        <f t="shared" si="407"/>
        <v>11.565100896666161</v>
      </c>
      <c r="L826" s="40">
        <f t="shared" si="391"/>
        <v>0</v>
      </c>
      <c r="M826" s="10">
        <f t="shared" si="408"/>
        <v>6.6185991647825038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15.094002823459586</v>
      </c>
      <c r="Q826" s="42">
        <f t="shared" si="410"/>
        <v>0.98542659258297216</v>
      </c>
      <c r="R826" s="4">
        <f t="shared" si="411"/>
        <v>27450.207429962709</v>
      </c>
      <c r="S826">
        <f t="shared" si="392"/>
        <v>2.7450207429962709E-5</v>
      </c>
      <c r="T826" s="41">
        <f t="shared" si="393"/>
        <v>7.9740032783867849E-4</v>
      </c>
      <c r="U826" s="42">
        <f t="shared" si="412"/>
        <v>4.8742235325087584E-2</v>
      </c>
      <c r="V826" s="42">
        <f t="shared" si="413"/>
        <v>1.0970025605337048</v>
      </c>
      <c r="W826" s="42">
        <f t="shared" si="414"/>
        <v>1.0937414955864599</v>
      </c>
      <c r="X826" s="42">
        <f t="shared" si="415"/>
        <v>3.2610649472448738E-3</v>
      </c>
      <c r="Y826" s="42">
        <f t="shared" si="389"/>
        <v>1.6587481808714877E-2</v>
      </c>
      <c r="Z826" s="10">
        <f t="shared" si="416"/>
        <v>20.801950074029413</v>
      </c>
      <c r="AA826">
        <f t="shared" si="394"/>
        <v>6613898.29122933</v>
      </c>
      <c r="AB826" s="10">
        <f t="shared" si="395"/>
        <v>6.6138982912293303</v>
      </c>
      <c r="AC826" s="10">
        <f t="shared" si="396"/>
        <v>6.5128982912293303</v>
      </c>
      <c r="AD826" s="3">
        <f t="shared" si="397"/>
        <v>944.58278335450757</v>
      </c>
      <c r="AI826" s="94">
        <f t="shared" si="398"/>
        <v>1.0937414955864599</v>
      </c>
    </row>
    <row r="827" spans="2:35">
      <c r="B827" s="39">
        <f t="shared" si="399"/>
        <v>799</v>
      </c>
      <c r="C827" s="42">
        <f t="shared" si="400"/>
        <v>15.041127098319864</v>
      </c>
      <c r="D827" s="10">
        <f t="shared" si="401"/>
        <v>0.65887290168006629</v>
      </c>
      <c r="E827" s="40">
        <f t="shared" si="402"/>
        <v>46.282254196639869</v>
      </c>
      <c r="F827" s="40">
        <f t="shared" si="403"/>
        <v>47.6</v>
      </c>
      <c r="G827" s="3">
        <f t="shared" si="404"/>
        <v>274.58872901679496</v>
      </c>
      <c r="H827" s="3">
        <f t="shared" si="405"/>
        <v>147.82900988183601</v>
      </c>
      <c r="I827">
        <f t="shared" si="390"/>
        <v>1.4782900988183603E-4</v>
      </c>
      <c r="J827" s="4">
        <f t="shared" si="406"/>
        <v>1712.3934475157178</v>
      </c>
      <c r="K827" s="40">
        <f t="shared" si="407"/>
        <v>11.58360898773849</v>
      </c>
      <c r="L827" s="40">
        <f t="shared" si="391"/>
        <v>0</v>
      </c>
      <c r="M827" s="10">
        <f t="shared" si="408"/>
        <v>6.6138982912293303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15.090582141805179</v>
      </c>
      <c r="Q827" s="42">
        <f t="shared" si="410"/>
        <v>0.98667405539594144</v>
      </c>
      <c r="R827" s="4">
        <f t="shared" si="411"/>
        <v>26680.117560498849</v>
      </c>
      <c r="S827">
        <f t="shared" si="392"/>
        <v>2.6680117560498851E-5</v>
      </c>
      <c r="T827" s="41">
        <f t="shared" si="393"/>
        <v>7.9817041770814234E-4</v>
      </c>
      <c r="U827" s="42">
        <f t="shared" si="412"/>
        <v>4.7374817547475391E-2</v>
      </c>
      <c r="V827" s="42">
        <f t="shared" si="413"/>
        <v>1.0961591507143922</v>
      </c>
      <c r="W827" s="42">
        <f t="shared" si="414"/>
        <v>1.0929526252769153</v>
      </c>
      <c r="X827" s="42">
        <f t="shared" si="415"/>
        <v>3.2065254374769037E-3</v>
      </c>
      <c r="Y827" s="42">
        <f t="shared" si="389"/>
        <v>1.6591481829956969E-2</v>
      </c>
      <c r="Z827" s="10">
        <f t="shared" si="416"/>
        <v>20.786891448066399</v>
      </c>
      <c r="AA827">
        <f t="shared" si="394"/>
        <v>6609183.5746304644</v>
      </c>
      <c r="AB827" s="10">
        <f t="shared" si="395"/>
        <v>6.6091835746304648</v>
      </c>
      <c r="AC827" s="10">
        <f t="shared" si="396"/>
        <v>6.5081835746304648</v>
      </c>
      <c r="AD827" s="3">
        <f t="shared" si="397"/>
        <v>943.8989955954263</v>
      </c>
      <c r="AI827" s="94">
        <f t="shared" si="398"/>
        <v>1.0929526252769153</v>
      </c>
    </row>
    <row r="828" spans="2:35">
      <c r="B828" s="39">
        <f t="shared" si="399"/>
        <v>800</v>
      </c>
      <c r="C828" s="42">
        <f t="shared" si="400"/>
        <v>15.059952038367824</v>
      </c>
      <c r="D828" s="10">
        <f t="shared" si="401"/>
        <v>0.64004796163210642</v>
      </c>
      <c r="E828" s="40">
        <f t="shared" si="402"/>
        <v>46.319904076735789</v>
      </c>
      <c r="F828" s="40">
        <f t="shared" si="403"/>
        <v>47.6</v>
      </c>
      <c r="G828" s="3">
        <f t="shared" si="404"/>
        <v>274.40047961631535</v>
      </c>
      <c r="H828" s="3">
        <f t="shared" si="405"/>
        <v>147.82900988183601</v>
      </c>
      <c r="I828">
        <f t="shared" si="390"/>
        <v>1.4782900988183603E-4</v>
      </c>
      <c r="J828" s="4">
        <f t="shared" si="406"/>
        <v>1715.1317069186969</v>
      </c>
      <c r="K828" s="40">
        <f t="shared" si="407"/>
        <v>11.602132140975922</v>
      </c>
      <c r="L828" s="40">
        <f t="shared" si="391"/>
        <v>0</v>
      </c>
      <c r="M828" s="10">
        <f t="shared" si="408"/>
        <v>6.6091835746304648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15.087149723568333</v>
      </c>
      <c r="Q828" s="42">
        <f t="shared" si="410"/>
        <v>0.98792180201428059</v>
      </c>
      <c r="R828" s="4">
        <f t="shared" si="411"/>
        <v>25910.446817140019</v>
      </c>
      <c r="S828">
        <f t="shared" si="392"/>
        <v>2.5910446817140017E-5</v>
      </c>
      <c r="T828" s="41">
        <f t="shared" si="393"/>
        <v>7.9894008845150116E-4</v>
      </c>
      <c r="U828" s="42">
        <f t="shared" si="412"/>
        <v>4.6008143995322846E-2</v>
      </c>
      <c r="V828" s="42">
        <f t="shared" si="413"/>
        <v>1.0953133689688488</v>
      </c>
      <c r="W828" s="42">
        <f t="shared" si="414"/>
        <v>1.0921614319166404</v>
      </c>
      <c r="X828" s="42">
        <f t="shared" si="415"/>
        <v>3.1519370522083978E-3</v>
      </c>
      <c r="Y828" s="42">
        <f t="shared" si="389"/>
        <v>1.659541464875508E-2</v>
      </c>
      <c r="Z828" s="10">
        <f t="shared" si="416"/>
        <v>20.771788634264393</v>
      </c>
      <c r="AA828">
        <f t="shared" si="394"/>
        <v>6604455.0232276497</v>
      </c>
      <c r="AB828" s="10">
        <f t="shared" si="395"/>
        <v>6.6044550232276498</v>
      </c>
      <c r="AC828" s="10">
        <f t="shared" si="396"/>
        <v>6.5034550232276498</v>
      </c>
      <c r="AD828" s="3">
        <f t="shared" si="397"/>
        <v>943.21320133831034</v>
      </c>
      <c r="AI828" s="94">
        <f t="shared" si="398"/>
        <v>1.0921614319166404</v>
      </c>
    </row>
    <row r="829" spans="2:35">
      <c r="B829" s="39">
        <f t="shared" si="399"/>
        <v>801</v>
      </c>
      <c r="C829" s="42">
        <f t="shared" si="400"/>
        <v>15.078776978415783</v>
      </c>
      <c r="D829" s="10">
        <f t="shared" si="401"/>
        <v>0.62122302158414655</v>
      </c>
      <c r="E829" s="40">
        <f t="shared" si="402"/>
        <v>46.357553956831708</v>
      </c>
      <c r="F829" s="40">
        <f t="shared" si="403"/>
        <v>47.6</v>
      </c>
      <c r="G829" s="3">
        <f t="shared" si="404"/>
        <v>274.21223021583575</v>
      </c>
      <c r="H829" s="3">
        <f t="shared" si="405"/>
        <v>147.82900988183601</v>
      </c>
      <c r="I829">
        <f t="shared" si="390"/>
        <v>1.4782900988183603E-4</v>
      </c>
      <c r="J829" s="4">
        <f t="shared" si="406"/>
        <v>1717.8721929466301</v>
      </c>
      <c r="K829" s="40">
        <f t="shared" si="407"/>
        <v>11.62067035637846</v>
      </c>
      <c r="L829" s="40">
        <f t="shared" si="391"/>
        <v>0</v>
      </c>
      <c r="M829" s="10">
        <f t="shared" si="408"/>
        <v>6.6044550232276498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15.083705558073037</v>
      </c>
      <c r="Q829" s="42">
        <f t="shared" si="410"/>
        <v>0.98916983353912591</v>
      </c>
      <c r="R829" s="4">
        <f t="shared" si="411"/>
        <v>25141.196457368645</v>
      </c>
      <c r="S829">
        <f t="shared" si="392"/>
        <v>2.5141196457368645E-5</v>
      </c>
      <c r="T829" s="41">
        <f t="shared" si="393"/>
        <v>7.9970933881127256E-4</v>
      </c>
      <c r="U829" s="42">
        <f t="shared" si="412"/>
        <v>4.4642216901491207E-2</v>
      </c>
      <c r="V829" s="42">
        <f t="shared" si="413"/>
        <v>1.0944652171353888</v>
      </c>
      <c r="W829" s="42">
        <f t="shared" si="414"/>
        <v>1.0913679168887112</v>
      </c>
      <c r="X829" s="42">
        <f t="shared" si="415"/>
        <v>3.0973002466776478E-3</v>
      </c>
      <c r="Y829" s="42">
        <f t="shared" si="389"/>
        <v>1.6599280177104846E-2</v>
      </c>
      <c r="Z829" s="10">
        <f t="shared" si="416"/>
        <v>20.756641659054321</v>
      </c>
      <c r="AA829">
        <f t="shared" si="394"/>
        <v>6599712.6452961629</v>
      </c>
      <c r="AB829" s="10">
        <f t="shared" si="395"/>
        <v>6.5997126452961625</v>
      </c>
      <c r="AC829" s="10">
        <f t="shared" si="396"/>
        <v>6.4987126452961625</v>
      </c>
      <c r="AD829" s="3">
        <f t="shared" si="397"/>
        <v>942.52540178334493</v>
      </c>
      <c r="AI829" s="94">
        <f t="shared" si="398"/>
        <v>1.0913679168887112</v>
      </c>
    </row>
    <row r="830" spans="2:35">
      <c r="B830" s="39">
        <f t="shared" si="399"/>
        <v>802</v>
      </c>
      <c r="C830" s="42">
        <f t="shared" si="400"/>
        <v>15.097601918463743</v>
      </c>
      <c r="D830" s="10">
        <f t="shared" si="401"/>
        <v>0.60239808153618668</v>
      </c>
      <c r="E830" s="40">
        <f t="shared" si="402"/>
        <v>46.395203836927628</v>
      </c>
      <c r="F830" s="40">
        <f t="shared" si="403"/>
        <v>47.6</v>
      </c>
      <c r="G830" s="3">
        <f t="shared" si="404"/>
        <v>274.02398081535614</v>
      </c>
      <c r="H830" s="3">
        <f t="shared" si="405"/>
        <v>147.82900988183601</v>
      </c>
      <c r="I830">
        <f t="shared" si="390"/>
        <v>1.4782900988183603E-4</v>
      </c>
      <c r="J830" s="4">
        <f t="shared" si="406"/>
        <v>1720.6149055995168</v>
      </c>
      <c r="K830" s="40">
        <f t="shared" si="407"/>
        <v>11.639223633946097</v>
      </c>
      <c r="L830" s="40">
        <f t="shared" si="391"/>
        <v>0</v>
      </c>
      <c r="M830" s="10">
        <f t="shared" si="408"/>
        <v>6.5997126452961625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15.080249634597145</v>
      </c>
      <c r="Q830" s="42">
        <f t="shared" si="410"/>
        <v>0.99041815107392128</v>
      </c>
      <c r="R830" s="4">
        <f t="shared" si="411"/>
        <v>24372.367738667272</v>
      </c>
      <c r="S830">
        <f t="shared" si="392"/>
        <v>2.4372367738667273E-5</v>
      </c>
      <c r="T830" s="41">
        <f t="shared" si="393"/>
        <v>8.0047816752997392E-4</v>
      </c>
      <c r="U830" s="42">
        <f t="shared" si="412"/>
        <v>4.3277038498841923E-2</v>
      </c>
      <c r="V830" s="42">
        <f t="shared" si="413"/>
        <v>1.0936146970594836</v>
      </c>
      <c r="W830" s="42">
        <f t="shared" si="414"/>
        <v>1.0905720815818321</v>
      </c>
      <c r="X830" s="42">
        <f t="shared" si="415"/>
        <v>3.0426154776515002E-3</v>
      </c>
      <c r="Y830" s="42">
        <f t="shared" si="389"/>
        <v>1.6603078327357239E-2</v>
      </c>
      <c r="Z830" s="10">
        <f t="shared" si="416"/>
        <v>20.741450548975198</v>
      </c>
      <c r="AA830">
        <f t="shared" si="394"/>
        <v>6594956.4491451243</v>
      </c>
      <c r="AB830" s="10">
        <f t="shared" si="395"/>
        <v>6.5949564491451245</v>
      </c>
      <c r="AC830" s="10">
        <f t="shared" si="396"/>
        <v>6.4939564491451245</v>
      </c>
      <c r="AD830" s="3">
        <f t="shared" si="397"/>
        <v>941.83559813562351</v>
      </c>
      <c r="AI830" s="94">
        <f t="shared" si="398"/>
        <v>1.0905720815818321</v>
      </c>
    </row>
    <row r="831" spans="2:35">
      <c r="B831" s="39">
        <f t="shared" si="399"/>
        <v>803</v>
      </c>
      <c r="C831" s="42">
        <f t="shared" si="400"/>
        <v>15.116426858511703</v>
      </c>
      <c r="D831" s="10">
        <f t="shared" si="401"/>
        <v>0.58357314148822681</v>
      </c>
      <c r="E831" s="40">
        <f t="shared" si="402"/>
        <v>46.432853717023548</v>
      </c>
      <c r="F831" s="40">
        <f t="shared" si="403"/>
        <v>47.6</v>
      </c>
      <c r="G831" s="3">
        <f t="shared" si="404"/>
        <v>273.83573141487653</v>
      </c>
      <c r="H831" s="3">
        <f t="shared" si="405"/>
        <v>147.82900988183601</v>
      </c>
      <c r="I831">
        <f t="shared" si="390"/>
        <v>1.4782900988183603E-4</v>
      </c>
      <c r="J831" s="4">
        <f t="shared" si="406"/>
        <v>1723.3598448773573</v>
      </c>
      <c r="K831" s="40">
        <f t="shared" si="407"/>
        <v>11.657791973678837</v>
      </c>
      <c r="L831" s="40">
        <f t="shared" si="391"/>
        <v>0</v>
      </c>
      <c r="M831" s="10">
        <f t="shared" si="408"/>
        <v>6.5949564491451245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15.07678194237241</v>
      </c>
      <c r="Q831" s="42">
        <f t="shared" si="410"/>
        <v>0.99166675572443053</v>
      </c>
      <c r="R831" s="4">
        <f t="shared" si="411"/>
        <v>23603.961918518242</v>
      </c>
      <c r="S831">
        <f t="shared" si="392"/>
        <v>2.3603961918518242E-5</v>
      </c>
      <c r="T831" s="41">
        <f t="shared" si="393"/>
        <v>8.0124657335012295E-4</v>
      </c>
      <c r="U831" s="42">
        <f t="shared" si="412"/>
        <v>4.19126110202361E-2</v>
      </c>
      <c r="V831" s="42">
        <f t="shared" si="413"/>
        <v>1.0927618105934016</v>
      </c>
      <c r="W831" s="42">
        <f t="shared" si="414"/>
        <v>1.0897739273903855</v>
      </c>
      <c r="X831" s="42">
        <f t="shared" si="415"/>
        <v>2.9878832030161284E-3</v>
      </c>
      <c r="Y831" s="42">
        <f t="shared" si="389"/>
        <v>1.6606809012219705E-2</v>
      </c>
      <c r="Z831" s="10">
        <f t="shared" si="416"/>
        <v>20.726215330674471</v>
      </c>
      <c r="AA831">
        <f t="shared" si="394"/>
        <v>6590186.4431176037</v>
      </c>
      <c r="AB831" s="10">
        <f t="shared" si="395"/>
        <v>6.590186443117604</v>
      </c>
      <c r="AC831" s="10">
        <f t="shared" si="396"/>
        <v>6.4891864431176041</v>
      </c>
      <c r="AD831" s="3">
        <f t="shared" si="397"/>
        <v>941.14379160516364</v>
      </c>
      <c r="AI831" s="94">
        <f t="shared" si="398"/>
        <v>1.0897739273903855</v>
      </c>
    </row>
    <row r="832" spans="2:35">
      <c r="B832" s="39">
        <f t="shared" si="399"/>
        <v>804</v>
      </c>
      <c r="C832" s="42">
        <f t="shared" si="400"/>
        <v>15.135251798559663</v>
      </c>
      <c r="D832" s="10">
        <f t="shared" si="401"/>
        <v>0.56474820144026694</v>
      </c>
      <c r="E832" s="40">
        <f t="shared" si="402"/>
        <v>46.470503597119468</v>
      </c>
      <c r="F832" s="40">
        <f t="shared" si="403"/>
        <v>47.6</v>
      </c>
      <c r="G832" s="3">
        <f t="shared" si="404"/>
        <v>273.64748201439693</v>
      </c>
      <c r="H832" s="3">
        <f t="shared" si="405"/>
        <v>147.82900988183601</v>
      </c>
      <c r="I832">
        <f t="shared" si="390"/>
        <v>1.4782900988183603E-4</v>
      </c>
      <c r="J832" s="4">
        <f t="shared" si="406"/>
        <v>1726.107010780152</v>
      </c>
      <c r="K832" s="40">
        <f t="shared" si="407"/>
        <v>11.676375375576681</v>
      </c>
      <c r="L832" s="40">
        <f t="shared" si="391"/>
        <v>0</v>
      </c>
      <c r="M832" s="10">
        <f t="shared" si="408"/>
        <v>6.590186443117604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15.073302470584361</v>
      </c>
      <c r="Q832" s="42">
        <f t="shared" si="410"/>
        <v>0.99291564859874903</v>
      </c>
      <c r="R832" s="4">
        <f t="shared" si="411"/>
        <v>22835.980254403985</v>
      </c>
      <c r="S832">
        <f t="shared" si="392"/>
        <v>2.2835980254403986E-5</v>
      </c>
      <c r="T832" s="41">
        <f t="shared" si="393"/>
        <v>8.0201455501423713E-4</v>
      </c>
      <c r="U832" s="42">
        <f t="shared" si="412"/>
        <v>4.0548936698534974E-2</v>
      </c>
      <c r="V832" s="42">
        <f t="shared" si="413"/>
        <v>1.0919065595960358</v>
      </c>
      <c r="W832" s="42">
        <f t="shared" si="414"/>
        <v>1.0889734557144519</v>
      </c>
      <c r="X832" s="42">
        <f t="shared" si="415"/>
        <v>2.9331038815838539E-3</v>
      </c>
      <c r="Y832" s="42">
        <f t="shared" si="389"/>
        <v>1.6610472144757051E-2</v>
      </c>
      <c r="Z832" s="10">
        <f t="shared" si="416"/>
        <v>20.710936030908051</v>
      </c>
      <c r="AA832">
        <f t="shared" si="394"/>
        <v>6585402.6355906287</v>
      </c>
      <c r="AB832" s="10">
        <f t="shared" si="395"/>
        <v>6.5854026355906283</v>
      </c>
      <c r="AC832" s="10">
        <f t="shared" si="396"/>
        <v>6.4844026355906283</v>
      </c>
      <c r="AD832" s="3">
        <f t="shared" si="397"/>
        <v>940.44998340690768</v>
      </c>
      <c r="AI832" s="94">
        <f t="shared" si="398"/>
        <v>1.0889734557144519</v>
      </c>
    </row>
    <row r="833" spans="2:35">
      <c r="B833" s="39">
        <f t="shared" si="399"/>
        <v>805</v>
      </c>
      <c r="C833" s="42">
        <f t="shared" si="400"/>
        <v>15.154076738607623</v>
      </c>
      <c r="D833" s="10">
        <f t="shared" si="401"/>
        <v>0.54592326139230707</v>
      </c>
      <c r="E833" s="40">
        <f t="shared" si="402"/>
        <v>46.508153477215387</v>
      </c>
      <c r="F833" s="40">
        <f t="shared" si="403"/>
        <v>47.6</v>
      </c>
      <c r="G833" s="3">
        <f t="shared" si="404"/>
        <v>273.45923261391732</v>
      </c>
      <c r="H833" s="3">
        <f t="shared" si="405"/>
        <v>147.82900988183601</v>
      </c>
      <c r="I833">
        <f t="shared" si="390"/>
        <v>1.4782900988183603E-4</v>
      </c>
      <c r="J833" s="4">
        <f t="shared" si="406"/>
        <v>1728.8564033079001</v>
      </c>
      <c r="K833" s="40">
        <f t="shared" si="407"/>
        <v>11.694973839639626</v>
      </c>
      <c r="L833" s="40">
        <f t="shared" si="391"/>
        <v>0</v>
      </c>
      <c r="M833" s="10">
        <f t="shared" si="408"/>
        <v>6.5854026355906283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15.069811208372101</v>
      </c>
      <c r="Q833" s="42">
        <f t="shared" si="410"/>
        <v>0.99416483080731588</v>
      </c>
      <c r="R833" s="4">
        <f t="shared" si="411"/>
        <v>22068.424003807042</v>
      </c>
      <c r="S833">
        <f t="shared" si="392"/>
        <v>2.2068424003807043E-5</v>
      </c>
      <c r="T833" s="41">
        <f t="shared" si="393"/>
        <v>8.0278211126483408E-4</v>
      </c>
      <c r="U833" s="42">
        <f t="shared" si="412"/>
        <v>3.9186017766600009E-2</v>
      </c>
      <c r="V833" s="42">
        <f t="shared" si="413"/>
        <v>1.0910489459328803</v>
      </c>
      <c r="W833" s="42">
        <f t="shared" si="414"/>
        <v>1.0881706679598102</v>
      </c>
      <c r="X833" s="42">
        <f t="shared" si="415"/>
        <v>2.8782779730700536E-3</v>
      </c>
      <c r="Y833" s="42">
        <f t="shared" si="389"/>
        <v>1.6614067638392321E-2</v>
      </c>
      <c r="Z833" s="10">
        <f t="shared" si="416"/>
        <v>20.695612676540343</v>
      </c>
      <c r="AA833">
        <f t="shared" si="394"/>
        <v>6580605.0349751962</v>
      </c>
      <c r="AB833" s="10">
        <f t="shared" si="395"/>
        <v>6.5806050349751963</v>
      </c>
      <c r="AC833" s="10">
        <f t="shared" si="396"/>
        <v>6.4796050349751964</v>
      </c>
      <c r="AD833" s="3">
        <f t="shared" si="397"/>
        <v>939.7541747607246</v>
      </c>
      <c r="AI833" s="94">
        <f t="shared" si="398"/>
        <v>1.0881706679598102</v>
      </c>
    </row>
    <row r="834" spans="2:35">
      <c r="B834" s="39">
        <f t="shared" si="399"/>
        <v>806</v>
      </c>
      <c r="C834" s="42">
        <f t="shared" si="400"/>
        <v>15.172901678655583</v>
      </c>
      <c r="D834" s="10">
        <f t="shared" si="401"/>
        <v>0.5270983213443472</v>
      </c>
      <c r="E834" s="40">
        <f t="shared" si="402"/>
        <v>46.545803357311307</v>
      </c>
      <c r="F834" s="40">
        <f t="shared" si="403"/>
        <v>47.6</v>
      </c>
      <c r="G834" s="3">
        <f t="shared" si="404"/>
        <v>273.27098321343772</v>
      </c>
      <c r="H834" s="3">
        <f t="shared" si="405"/>
        <v>147.82900988183601</v>
      </c>
      <c r="I834">
        <f t="shared" si="390"/>
        <v>1.4782900988183603E-4</v>
      </c>
      <c r="J834" s="4">
        <f t="shared" si="406"/>
        <v>1731.6080224606019</v>
      </c>
      <c r="K834" s="40">
        <f t="shared" si="407"/>
        <v>11.713587365867674</v>
      </c>
      <c r="L834" s="40">
        <f t="shared" si="391"/>
        <v>0</v>
      </c>
      <c r="M834" s="10">
        <f t="shared" si="408"/>
        <v>6.5806050349751963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15.066308144828106</v>
      </c>
      <c r="Q834" s="42">
        <f t="shared" si="410"/>
        <v>0.99541430346292603</v>
      </c>
      <c r="R834" s="4">
        <f t="shared" si="411"/>
        <v>21301.294424209849</v>
      </c>
      <c r="S834">
        <f t="shared" si="392"/>
        <v>2.130129442420985E-5</v>
      </c>
      <c r="T834" s="41">
        <f t="shared" si="393"/>
        <v>8.0354924084443129E-4</v>
      </c>
      <c r="U834" s="42">
        <f t="shared" si="412"/>
        <v>3.7823856457292457E-2</v>
      </c>
      <c r="V834" s="42">
        <f t="shared" si="413"/>
        <v>1.0901889714764286</v>
      </c>
      <c r="W834" s="42">
        <f t="shared" si="414"/>
        <v>1.0873655655379393</v>
      </c>
      <c r="X834" s="42">
        <f t="shared" si="415"/>
        <v>2.8234059384892873E-3</v>
      </c>
      <c r="Y834" s="42">
        <f t="shared" si="389"/>
        <v>1.6617595406908152E-2</v>
      </c>
      <c r="Z834" s="10">
        <f t="shared" si="416"/>
        <v>20.680245294544868</v>
      </c>
      <c r="AA834">
        <f t="shared" si="394"/>
        <v>6575793.6497164676</v>
      </c>
      <c r="AB834" s="10">
        <f t="shared" si="395"/>
        <v>6.5757936497164673</v>
      </c>
      <c r="AC834" s="10">
        <f t="shared" si="396"/>
        <v>6.4747936497164673</v>
      </c>
      <c r="AD834" s="3">
        <f t="shared" si="397"/>
        <v>939.05636689143842</v>
      </c>
      <c r="AI834" s="94">
        <f t="shared" si="398"/>
        <v>1.0873655655379393</v>
      </c>
    </row>
    <row r="835" spans="2:35">
      <c r="B835" s="39">
        <f t="shared" si="399"/>
        <v>807</v>
      </c>
      <c r="C835" s="42">
        <f t="shared" si="400"/>
        <v>15.191726618703543</v>
      </c>
      <c r="D835" s="10">
        <f t="shared" si="401"/>
        <v>0.50827338129638733</v>
      </c>
      <c r="E835" s="40">
        <f t="shared" si="402"/>
        <v>46.583453237407227</v>
      </c>
      <c r="F835" s="40">
        <f t="shared" si="403"/>
        <v>47.6</v>
      </c>
      <c r="G835" s="3">
        <f t="shared" si="404"/>
        <v>273.08273381295811</v>
      </c>
      <c r="H835" s="3">
        <f t="shared" si="405"/>
        <v>147.82900988183601</v>
      </c>
      <c r="I835">
        <f t="shared" si="390"/>
        <v>1.4782900988183603E-4</v>
      </c>
      <c r="J835" s="4">
        <f t="shared" si="406"/>
        <v>1734.361868238258</v>
      </c>
      <c r="K835" s="40">
        <f t="shared" si="407"/>
        <v>11.732215954260827</v>
      </c>
      <c r="L835" s="40">
        <f t="shared" si="391"/>
        <v>0</v>
      </c>
      <c r="M835" s="10">
        <f t="shared" si="408"/>
        <v>6.5757936497164673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15.062793268998176</v>
      </c>
      <c r="Q835" s="42">
        <f t="shared" si="410"/>
        <v>0.99666406768074245</v>
      </c>
      <c r="R835" s="4">
        <f t="shared" si="411"/>
        <v>20534.592773094653</v>
      </c>
      <c r="S835">
        <f t="shared" si="392"/>
        <v>2.0534592773094655E-5</v>
      </c>
      <c r="T835" s="41">
        <f t="shared" si="393"/>
        <v>8.0431594249554656E-4</v>
      </c>
      <c r="U835" s="42">
        <f t="shared" si="412"/>
        <v>3.6462455003473254E-2</v>
      </c>
      <c r="V835" s="42">
        <f t="shared" si="413"/>
        <v>1.0893266381060553</v>
      </c>
      <c r="W835" s="42">
        <f t="shared" si="414"/>
        <v>1.0865581498660521</v>
      </c>
      <c r="X835" s="42">
        <f t="shared" si="415"/>
        <v>2.7684882400031974E-3</v>
      </c>
      <c r="Y835" s="42">
        <f t="shared" si="389"/>
        <v>1.6621055364447954E-2</v>
      </c>
      <c r="Z835" s="10">
        <f t="shared" si="416"/>
        <v>20.664833912004653</v>
      </c>
      <c r="AA835">
        <f t="shared" si="394"/>
        <v>6570968.488293888</v>
      </c>
      <c r="AB835" s="10">
        <f t="shared" si="395"/>
        <v>6.5709684882938877</v>
      </c>
      <c r="AC835" s="10">
        <f t="shared" si="396"/>
        <v>6.4699684882938877</v>
      </c>
      <c r="AD835" s="3">
        <f t="shared" si="397"/>
        <v>938.35656102884525</v>
      </c>
      <c r="AI835" s="94">
        <f t="shared" si="398"/>
        <v>1.0865581498660521</v>
      </c>
    </row>
    <row r="836" spans="2:35">
      <c r="B836" s="39">
        <f t="shared" si="399"/>
        <v>808</v>
      </c>
      <c r="C836" s="42">
        <f t="shared" si="400"/>
        <v>15.210551558751503</v>
      </c>
      <c r="D836" s="10">
        <f t="shared" si="401"/>
        <v>0.48944844124842746</v>
      </c>
      <c r="E836" s="40">
        <f t="shared" si="402"/>
        <v>46.621103117503147</v>
      </c>
      <c r="F836" s="40">
        <f t="shared" si="403"/>
        <v>47.6</v>
      </c>
      <c r="G836" s="3">
        <f t="shared" si="404"/>
        <v>272.8944844124785</v>
      </c>
      <c r="H836" s="3">
        <f t="shared" si="405"/>
        <v>147.82900988183601</v>
      </c>
      <c r="I836">
        <f t="shared" si="390"/>
        <v>1.4782900988183603E-4</v>
      </c>
      <c r="J836" s="4">
        <f t="shared" si="406"/>
        <v>1737.1179406408676</v>
      </c>
      <c r="K836" s="40">
        <f t="shared" si="407"/>
        <v>11.75085960481908</v>
      </c>
      <c r="L836" s="40">
        <f t="shared" si="391"/>
        <v>0</v>
      </c>
      <c r="M836" s="10">
        <f t="shared" si="408"/>
        <v>6.5709684882938877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15.059266569881299</v>
      </c>
      <c r="Q836" s="42">
        <f t="shared" si="410"/>
        <v>0.99791412457830808</v>
      </c>
      <c r="R836" s="4">
        <f t="shared" si="411"/>
        <v>19768.320307944079</v>
      </c>
      <c r="S836">
        <f t="shared" si="392"/>
        <v>1.9768320307944079E-5</v>
      </c>
      <c r="T836" s="41">
        <f t="shared" si="393"/>
        <v>8.0508221496069707E-4</v>
      </c>
      <c r="U836" s="42">
        <f t="shared" si="412"/>
        <v>3.5101815638003984E-2</v>
      </c>
      <c r="V836" s="42">
        <f t="shared" si="413"/>
        <v>1.0884619477073294</v>
      </c>
      <c r="W836" s="42">
        <f t="shared" si="414"/>
        <v>1.0857484223671143</v>
      </c>
      <c r="X836" s="42">
        <f t="shared" si="415"/>
        <v>2.7135253402150727E-3</v>
      </c>
      <c r="Y836" s="42">
        <f t="shared" si="389"/>
        <v>1.662444742551621E-2</v>
      </c>
      <c r="Z836" s="10">
        <f t="shared" si="416"/>
        <v>20.649378556111554</v>
      </c>
      <c r="AA836">
        <f t="shared" si="394"/>
        <v>6566129.5592209743</v>
      </c>
      <c r="AB836" s="10">
        <f t="shared" si="395"/>
        <v>6.5661295592209745</v>
      </c>
      <c r="AC836" s="10">
        <f t="shared" si="396"/>
        <v>6.4651295592209745</v>
      </c>
      <c r="AD836" s="3">
        <f t="shared" si="397"/>
        <v>937.65475840768306</v>
      </c>
      <c r="AI836" s="94">
        <f t="shared" si="398"/>
        <v>1.0857484223671143</v>
      </c>
    </row>
    <row r="837" spans="2:35">
      <c r="B837" s="39">
        <f t="shared" si="399"/>
        <v>809</v>
      </c>
      <c r="C837" s="42">
        <f t="shared" si="400"/>
        <v>15.229376498799462</v>
      </c>
      <c r="D837" s="10">
        <f t="shared" si="401"/>
        <v>0.47062350120046759</v>
      </c>
      <c r="E837" s="40">
        <f t="shared" si="402"/>
        <v>46.658752997599066</v>
      </c>
      <c r="F837" s="40">
        <f t="shared" si="403"/>
        <v>47.6</v>
      </c>
      <c r="G837" s="3">
        <f t="shared" si="404"/>
        <v>272.7062350119989</v>
      </c>
      <c r="H837" s="3">
        <f t="shared" si="405"/>
        <v>147.82900988183601</v>
      </c>
      <c r="I837">
        <f t="shared" si="390"/>
        <v>1.4782900988183603E-4</v>
      </c>
      <c r="J837" s="4">
        <f t="shared" si="406"/>
        <v>1739.8762396684308</v>
      </c>
      <c r="K837" s="40">
        <f t="shared" si="407"/>
        <v>11.769518317542436</v>
      </c>
      <c r="L837" s="40">
        <f t="shared" si="391"/>
        <v>0</v>
      </c>
      <c r="M837" s="10">
        <f t="shared" si="408"/>
        <v>6.5661295592209745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15.055728036429292</v>
      </c>
      <c r="Q837" s="42">
        <f t="shared" si="410"/>
        <v>0.99916447527555829</v>
      </c>
      <c r="R837" s="4">
        <f t="shared" si="411"/>
        <v>19002.478286240577</v>
      </c>
      <c r="S837">
        <f t="shared" si="392"/>
        <v>1.9002478286240578E-5</v>
      </c>
      <c r="T837" s="41">
        <f t="shared" si="393"/>
        <v>8.0584805698240064E-4</v>
      </c>
      <c r="U837" s="42">
        <f t="shared" si="412"/>
        <v>3.3741940593745946E-2</v>
      </c>
      <c r="V837" s="42">
        <f t="shared" si="413"/>
        <v>1.0875949021732001</v>
      </c>
      <c r="W837" s="42">
        <f t="shared" si="414"/>
        <v>1.0849363844698094</v>
      </c>
      <c r="X837" s="42">
        <f t="shared" si="415"/>
        <v>2.6585177033906504E-3</v>
      </c>
      <c r="Y837" s="42">
        <f t="shared" si="389"/>
        <v>1.6627771504980297E-2</v>
      </c>
      <c r="Z837" s="10">
        <f t="shared" si="416"/>
        <v>20.633879254167439</v>
      </c>
      <c r="AA837">
        <f t="shared" si="394"/>
        <v>6561276.871045691</v>
      </c>
      <c r="AB837" s="10">
        <f t="shared" si="395"/>
        <v>6.561276871045691</v>
      </c>
      <c r="AC837" s="10">
        <f t="shared" si="396"/>
        <v>6.460276871045691</v>
      </c>
      <c r="AD837" s="3">
        <f t="shared" si="397"/>
        <v>936.95096026768545</v>
      </c>
      <c r="AI837" s="94">
        <f t="shared" si="398"/>
        <v>1.0849363844698094</v>
      </c>
    </row>
    <row r="838" spans="2:35">
      <c r="B838" s="39">
        <f t="shared" si="399"/>
        <v>810</v>
      </c>
      <c r="C838" s="42">
        <f t="shared" si="400"/>
        <v>15.248201438847422</v>
      </c>
      <c r="D838" s="10">
        <f t="shared" si="401"/>
        <v>0.45179856115250772</v>
      </c>
      <c r="E838" s="40">
        <f t="shared" si="402"/>
        <v>46.696402877694986</v>
      </c>
      <c r="F838" s="40">
        <f t="shared" si="403"/>
        <v>47.6</v>
      </c>
      <c r="G838" s="3">
        <f t="shared" si="404"/>
        <v>272.51798561151929</v>
      </c>
      <c r="H838" s="3">
        <f t="shared" si="405"/>
        <v>147.82900988183601</v>
      </c>
      <c r="I838">
        <f t="shared" si="390"/>
        <v>1.4782900988183603E-4</v>
      </c>
      <c r="J838" s="4">
        <f t="shared" si="406"/>
        <v>1742.6367653209479</v>
      </c>
      <c r="K838" s="40">
        <f t="shared" si="407"/>
        <v>11.788192092430895</v>
      </c>
      <c r="L838" s="40">
        <f t="shared" si="391"/>
        <v>0</v>
      </c>
      <c r="M838" s="10">
        <f t="shared" si="408"/>
        <v>6.561276871045691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15.052177657546872</v>
      </c>
      <c r="Q838" s="42">
        <f t="shared" si="410"/>
        <v>1.0004151208948333</v>
      </c>
      <c r="R838" s="4">
        <f t="shared" si="411"/>
        <v>18237.067965466475</v>
      </c>
      <c r="S838">
        <f t="shared" si="392"/>
        <v>1.8237067965466475E-5</v>
      </c>
      <c r="T838" s="41">
        <f t="shared" si="393"/>
        <v>8.0661346730317475E-4</v>
      </c>
      <c r="U838" s="42">
        <f t="shared" si="412"/>
        <v>3.2382832103560202E-2</v>
      </c>
      <c r="V838" s="42">
        <f t="shared" si="413"/>
        <v>1.0867255034032772</v>
      </c>
      <c r="W838" s="42">
        <f t="shared" si="414"/>
        <v>1.084122037608602</v>
      </c>
      <c r="X838" s="42">
        <f t="shared" si="415"/>
        <v>2.603465794675186E-3</v>
      </c>
      <c r="Y838" s="42">
        <f t="shared" si="389"/>
        <v>1.6631027518071339E-2</v>
      </c>
      <c r="Z838" s="10">
        <f t="shared" si="416"/>
        <v>20.6183360335842</v>
      </c>
      <c r="AA838">
        <f t="shared" si="394"/>
        <v>6556410.4323504474</v>
      </c>
      <c r="AB838" s="10">
        <f t="shared" si="395"/>
        <v>6.5564104323504475</v>
      </c>
      <c r="AC838" s="10">
        <f t="shared" si="396"/>
        <v>6.4554104323504475</v>
      </c>
      <c r="AD838" s="3">
        <f t="shared" si="397"/>
        <v>936.24516785358196</v>
      </c>
      <c r="AI838" s="94">
        <f t="shared" si="398"/>
        <v>1.084122037608602</v>
      </c>
    </row>
    <row r="839" spans="2:35">
      <c r="B839" s="39">
        <f t="shared" si="399"/>
        <v>811</v>
      </c>
      <c r="C839" s="42">
        <f t="shared" si="400"/>
        <v>15.267026378895382</v>
      </c>
      <c r="D839" s="10">
        <f t="shared" si="401"/>
        <v>0.43297362110454785</v>
      </c>
      <c r="E839" s="40">
        <f t="shared" si="402"/>
        <v>46.734052757790906</v>
      </c>
      <c r="F839" s="40">
        <f t="shared" si="403"/>
        <v>47.6</v>
      </c>
      <c r="G839" s="3">
        <f t="shared" si="404"/>
        <v>272.32973621103969</v>
      </c>
      <c r="H839" s="3">
        <f t="shared" si="405"/>
        <v>147.82900988183601</v>
      </c>
      <c r="I839">
        <f t="shared" si="390"/>
        <v>1.4782900988183603E-4</v>
      </c>
      <c r="J839" s="4">
        <f t="shared" si="406"/>
        <v>1745.3995175984189</v>
      </c>
      <c r="K839" s="40">
        <f t="shared" si="407"/>
        <v>11.806880929484457</v>
      </c>
      <c r="L839" s="40">
        <f t="shared" si="391"/>
        <v>0</v>
      </c>
      <c r="M839" s="10">
        <f t="shared" si="408"/>
        <v>6.5564104323504475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15.048615422091439</v>
      </c>
      <c r="Q839" s="42">
        <f t="shared" si="410"/>
        <v>1.0016660625608902</v>
      </c>
      <c r="R839" s="4">
        <f t="shared" si="411"/>
        <v>17472.090603104214</v>
      </c>
      <c r="S839">
        <f t="shared" si="392"/>
        <v>1.7472090603104214E-5</v>
      </c>
      <c r="T839" s="41">
        <f t="shared" si="393"/>
        <v>8.073784446655369E-4</v>
      </c>
      <c r="U839" s="42">
        <f t="shared" si="412"/>
        <v>3.1024492400308031E-2</v>
      </c>
      <c r="V839" s="42">
        <f t="shared" si="413"/>
        <v>1.0858537533039583</v>
      </c>
      <c r="W839" s="42">
        <f t="shared" si="414"/>
        <v>1.0833053832237365</v>
      </c>
      <c r="X839" s="42">
        <f t="shared" si="415"/>
        <v>2.5483700802217957E-3</v>
      </c>
      <c r="Y839" s="42">
        <f t="shared" si="389"/>
        <v>1.6634215380385221E-2</v>
      </c>
      <c r="Z839" s="10">
        <f t="shared" si="416"/>
        <v>20.602748921883936</v>
      </c>
      <c r="AA839">
        <f t="shared" si="394"/>
        <v>6551530.2517521596</v>
      </c>
      <c r="AB839" s="10">
        <f t="shared" si="395"/>
        <v>6.5515302517521592</v>
      </c>
      <c r="AC839" s="10">
        <f t="shared" si="396"/>
        <v>6.4505302517521592</v>
      </c>
      <c r="AD839" s="3">
        <f t="shared" si="397"/>
        <v>935.53738241510655</v>
      </c>
      <c r="AI839" s="94">
        <f t="shared" si="398"/>
        <v>1.0833053832237365</v>
      </c>
    </row>
    <row r="840" spans="2:35">
      <c r="B840" s="39">
        <f t="shared" si="399"/>
        <v>812</v>
      </c>
      <c r="C840" s="42">
        <f t="shared" si="400"/>
        <v>15.285851318943342</v>
      </c>
      <c r="D840" s="10">
        <f t="shared" si="401"/>
        <v>0.41414868105658798</v>
      </c>
      <c r="E840" s="40">
        <f t="shared" si="402"/>
        <v>46.771702637886825</v>
      </c>
      <c r="F840" s="40">
        <f t="shared" si="403"/>
        <v>47.6</v>
      </c>
      <c r="G840" s="3">
        <f t="shared" si="404"/>
        <v>272.14148681056008</v>
      </c>
      <c r="H840" s="3">
        <f t="shared" si="405"/>
        <v>147.82900988183601</v>
      </c>
      <c r="I840">
        <f t="shared" si="390"/>
        <v>1.4782900988183603E-4</v>
      </c>
      <c r="J840" s="4">
        <f t="shared" si="406"/>
        <v>1748.1644965008436</v>
      </c>
      <c r="K840" s="40">
        <f t="shared" si="407"/>
        <v>11.82558482870312</v>
      </c>
      <c r="L840" s="40">
        <f t="shared" si="391"/>
        <v>0</v>
      </c>
      <c r="M840" s="10">
        <f t="shared" si="408"/>
        <v>6.5515302517521592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15.045041318872903</v>
      </c>
      <c r="Q840" s="42">
        <f t="shared" si="410"/>
        <v>1.0029173014009156</v>
      </c>
      <c r="R840" s="4">
        <f t="shared" si="411"/>
        <v>16707.547456636334</v>
      </c>
      <c r="S840">
        <f t="shared" si="392"/>
        <v>1.6707547456636333E-5</v>
      </c>
      <c r="T840" s="41">
        <f t="shared" si="393"/>
        <v>8.081429878120048E-4</v>
      </c>
      <c r="U840" s="42">
        <f t="shared" si="412"/>
        <v>2.9666923716850875E-2</v>
      </c>
      <c r="V840" s="42">
        <f t="shared" si="413"/>
        <v>1.0849796537882159</v>
      </c>
      <c r="W840" s="42">
        <f t="shared" si="414"/>
        <v>1.0824864227612483</v>
      </c>
      <c r="X840" s="42">
        <f t="shared" si="415"/>
        <v>2.493231026967635E-3</v>
      </c>
      <c r="Y840" s="42">
        <f t="shared" si="389"/>
        <v>1.6637335007883319E-2</v>
      </c>
      <c r="Z840" s="10">
        <f t="shared" si="416"/>
        <v>20.587117946698807</v>
      </c>
      <c r="AA840">
        <f t="shared" si="394"/>
        <v>6546636.3379021985</v>
      </c>
      <c r="AB840" s="10">
        <f t="shared" si="395"/>
        <v>6.5466363379021981</v>
      </c>
      <c r="AC840" s="10">
        <f t="shared" si="396"/>
        <v>6.4456363379021981</v>
      </c>
      <c r="AD840" s="3">
        <f t="shared" si="397"/>
        <v>934.82760520699037</v>
      </c>
      <c r="AI840" s="94">
        <f t="shared" si="398"/>
        <v>1.0824864227612483</v>
      </c>
    </row>
    <row r="841" spans="2:35">
      <c r="B841" s="39">
        <f t="shared" si="399"/>
        <v>813</v>
      </c>
      <c r="C841" s="42">
        <f t="shared" si="400"/>
        <v>15.304676258991302</v>
      </c>
      <c r="D841" s="10">
        <f t="shared" si="401"/>
        <v>0.3953237410086281</v>
      </c>
      <c r="E841" s="40">
        <f t="shared" si="402"/>
        <v>46.809352517982745</v>
      </c>
      <c r="F841" s="40">
        <f t="shared" si="403"/>
        <v>47.6</v>
      </c>
      <c r="G841" s="3">
        <f t="shared" si="404"/>
        <v>271.95323741008048</v>
      </c>
      <c r="H841" s="3">
        <f t="shared" si="405"/>
        <v>147.82900988183601</v>
      </c>
      <c r="I841">
        <f t="shared" si="390"/>
        <v>1.4782900988183603E-4</v>
      </c>
      <c r="J841" s="4">
        <f t="shared" si="406"/>
        <v>1750.9317020282222</v>
      </c>
      <c r="K841" s="40">
        <f t="shared" si="407"/>
        <v>11.844303790086887</v>
      </c>
      <c r="L841" s="40">
        <f t="shared" si="391"/>
        <v>0</v>
      </c>
      <c r="M841" s="10">
        <f t="shared" si="408"/>
        <v>6.5466363379021981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15.041455336653447</v>
      </c>
      <c r="Q841" s="42">
        <f t="shared" si="410"/>
        <v>1.004168838544538</v>
      </c>
      <c r="R841" s="4">
        <f t="shared" si="411"/>
        <v>15943.439783545169</v>
      </c>
      <c r="S841">
        <f t="shared" si="392"/>
        <v>1.5943439783545169E-5</v>
      </c>
      <c r="T841" s="41">
        <f t="shared" si="393"/>
        <v>8.0890709548509605E-4</v>
      </c>
      <c r="U841" s="42">
        <f t="shared" si="412"/>
        <v>2.8310128286049813E-2</v>
      </c>
      <c r="V841" s="42">
        <f t="shared" si="413"/>
        <v>1.0841032067766276</v>
      </c>
      <c r="W841" s="42">
        <f t="shared" si="414"/>
        <v>1.0816651576729546</v>
      </c>
      <c r="X841" s="42">
        <f t="shared" si="415"/>
        <v>2.4380491036730678E-3</v>
      </c>
      <c r="Y841" s="42">
        <f t="shared" si="389"/>
        <v>1.6640386316894542E-2</v>
      </c>
      <c r="Z841" s="10">
        <f t="shared" si="416"/>
        <v>20.571443135772491</v>
      </c>
      <c r="AA841">
        <f t="shared" si="394"/>
        <v>6541728.6994868563</v>
      </c>
      <c r="AB841" s="10">
        <f t="shared" si="395"/>
        <v>6.541728699486856</v>
      </c>
      <c r="AC841" s="10">
        <f t="shared" si="396"/>
        <v>6.440728699486856</v>
      </c>
      <c r="AD841" s="3">
        <f t="shared" si="397"/>
        <v>934.11583748902922</v>
      </c>
      <c r="AI841" s="94">
        <f t="shared" si="398"/>
        <v>1.0816651576729546</v>
      </c>
    </row>
    <row r="842" spans="2:35">
      <c r="B842" s="39">
        <f t="shared" si="399"/>
        <v>814</v>
      </c>
      <c r="C842" s="42">
        <f t="shared" si="400"/>
        <v>15.323501199039262</v>
      </c>
      <c r="D842" s="10">
        <f t="shared" si="401"/>
        <v>0.37649880096066823</v>
      </c>
      <c r="E842" s="40">
        <f t="shared" si="402"/>
        <v>46.847002398078665</v>
      </c>
      <c r="F842" s="40">
        <f t="shared" si="403"/>
        <v>47.6</v>
      </c>
      <c r="G842" s="3">
        <f t="shared" si="404"/>
        <v>271.76498800960087</v>
      </c>
      <c r="H842" s="3">
        <f t="shared" si="405"/>
        <v>147.82900988183601</v>
      </c>
      <c r="I842">
        <f t="shared" si="390"/>
        <v>1.4782900988183603E-4</v>
      </c>
      <c r="J842" s="4">
        <f t="shared" si="406"/>
        <v>1753.7011341805546</v>
      </c>
      <c r="K842" s="40">
        <f t="shared" si="407"/>
        <v>11.863037813635756</v>
      </c>
      <c r="L842" s="40">
        <f t="shared" si="391"/>
        <v>0</v>
      </c>
      <c r="M842" s="10">
        <f t="shared" si="408"/>
        <v>6.541728699486856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15.037857464147642</v>
      </c>
      <c r="Q842" s="42">
        <f t="shared" si="410"/>
        <v>1.0054206751238406</v>
      </c>
      <c r="R842" s="4">
        <f t="shared" si="411"/>
        <v>15179.768841313165</v>
      </c>
      <c r="S842">
        <f t="shared" si="392"/>
        <v>1.5179768841313165E-5</v>
      </c>
      <c r="T842" s="41">
        <f t="shared" si="393"/>
        <v>8.0967076642732803E-4</v>
      </c>
      <c r="U842" s="42">
        <f t="shared" si="412"/>
        <v>2.6954108340766135E-2</v>
      </c>
      <c r="V842" s="42">
        <f t="shared" si="413"/>
        <v>1.0832244141955856</v>
      </c>
      <c r="W842" s="42">
        <f t="shared" si="414"/>
        <v>1.0808415894165331</v>
      </c>
      <c r="X842" s="42">
        <f t="shared" si="415"/>
        <v>2.3828247790524948E-3</v>
      </c>
      <c r="Y842" s="42">
        <f t="shared" si="389"/>
        <v>1.664336922411503E-2</v>
      </c>
      <c r="Z842" s="10">
        <f t="shared" si="416"/>
        <v>20.555724516958776</v>
      </c>
      <c r="AA842">
        <f t="shared" si="394"/>
        <v>6536807.3452268951</v>
      </c>
      <c r="AB842" s="10">
        <f t="shared" si="395"/>
        <v>6.5368073452268947</v>
      </c>
      <c r="AC842" s="10">
        <f t="shared" si="396"/>
        <v>6.4358073452268947</v>
      </c>
      <c r="AD842" s="3">
        <f t="shared" si="397"/>
        <v>933.40208052601815</v>
      </c>
      <c r="AI842" s="94">
        <f t="shared" si="398"/>
        <v>1.0808415894165331</v>
      </c>
    </row>
    <row r="843" spans="2:35">
      <c r="B843" s="39">
        <f t="shared" si="399"/>
        <v>815</v>
      </c>
      <c r="C843" s="42">
        <f t="shared" si="400"/>
        <v>15.342326139087222</v>
      </c>
      <c r="D843" s="10">
        <f t="shared" si="401"/>
        <v>0.35767386091270836</v>
      </c>
      <c r="E843" s="40">
        <f t="shared" si="402"/>
        <v>46.884652278174585</v>
      </c>
      <c r="F843" s="40">
        <f t="shared" si="403"/>
        <v>47.6</v>
      </c>
      <c r="G843" s="3">
        <f t="shared" si="404"/>
        <v>271.57673860912126</v>
      </c>
      <c r="H843" s="3">
        <f t="shared" si="405"/>
        <v>147.82900988183601</v>
      </c>
      <c r="I843">
        <f t="shared" si="390"/>
        <v>1.4782900988183603E-4</v>
      </c>
      <c r="J843" s="4">
        <f t="shared" si="406"/>
        <v>1756.4727929578407</v>
      </c>
      <c r="K843" s="40">
        <f t="shared" si="407"/>
        <v>11.881786899349729</v>
      </c>
      <c r="L843" s="40">
        <f t="shared" si="391"/>
        <v>0</v>
      </c>
      <c r="M843" s="10">
        <f t="shared" si="408"/>
        <v>6.5368073452268947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15.034247690021902</v>
      </c>
      <c r="Q843" s="42">
        <f t="shared" si="410"/>
        <v>1.0066728122733737</v>
      </c>
      <c r="R843" s="4">
        <f t="shared" si="411"/>
        <v>14416.535887422851</v>
      </c>
      <c r="S843">
        <f t="shared" si="392"/>
        <v>1.4416535887422852E-5</v>
      </c>
      <c r="T843" s="41">
        <f t="shared" si="393"/>
        <v>8.1043399938121835E-4</v>
      </c>
      <c r="U843" s="42">
        <f t="shared" si="412"/>
        <v>2.5598866113861259E-2</v>
      </c>
      <c r="V843" s="42">
        <f t="shared" si="413"/>
        <v>1.0823432779789564</v>
      </c>
      <c r="W843" s="42">
        <f t="shared" si="414"/>
        <v>1.0800157194554458</v>
      </c>
      <c r="X843" s="42">
        <f t="shared" si="415"/>
        <v>2.3275585235105201E-3</v>
      </c>
      <c r="Y843" s="42">
        <f t="shared" si="389"/>
        <v>1.6646283646610031E-2</v>
      </c>
      <c r="Z843" s="10">
        <f t="shared" si="416"/>
        <v>20.539962118222807</v>
      </c>
      <c r="AA843">
        <f t="shared" si="394"/>
        <v>6531872.2838779427</v>
      </c>
      <c r="AB843" s="10">
        <f t="shared" si="395"/>
        <v>6.5318722838779424</v>
      </c>
      <c r="AC843" s="10">
        <f t="shared" si="396"/>
        <v>6.4308722838779424</v>
      </c>
      <c r="AD843" s="3">
        <f t="shared" si="397"/>
        <v>932.68633558780891</v>
      </c>
      <c r="AI843" s="94">
        <f t="shared" si="398"/>
        <v>1.0800157194554458</v>
      </c>
    </row>
    <row r="844" spans="2:35">
      <c r="B844" s="39">
        <f t="shared" si="399"/>
        <v>816</v>
      </c>
      <c r="C844" s="42">
        <f t="shared" si="400"/>
        <v>15.361151079135182</v>
      </c>
      <c r="D844" s="10">
        <f t="shared" si="401"/>
        <v>0.33884892086474849</v>
      </c>
      <c r="E844" s="40">
        <f t="shared" si="402"/>
        <v>46.922302158270504</v>
      </c>
      <c r="F844" s="40">
        <f t="shared" si="403"/>
        <v>47.6</v>
      </c>
      <c r="G844" s="3">
        <f t="shared" si="404"/>
        <v>271.38848920864166</v>
      </c>
      <c r="H844" s="3">
        <f t="shared" si="405"/>
        <v>147.82900988183601</v>
      </c>
      <c r="I844">
        <f t="shared" si="390"/>
        <v>1.4782900988183603E-4</v>
      </c>
      <c r="J844" s="4">
        <f t="shared" si="406"/>
        <v>1759.2466783600808</v>
      </c>
      <c r="K844" s="40">
        <f t="shared" si="407"/>
        <v>11.900551047228804</v>
      </c>
      <c r="L844" s="40">
        <f t="shared" si="391"/>
        <v>0</v>
      </c>
      <c r="M844" s="10">
        <f t="shared" si="408"/>
        <v>6.5318722838779424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15.030626002894556</v>
      </c>
      <c r="Q844" s="42">
        <f t="shared" si="410"/>
        <v>1.0079252511301675</v>
      </c>
      <c r="R844" s="4">
        <f t="shared" si="411"/>
        <v>13653.74217935657</v>
      </c>
      <c r="S844">
        <f t="shared" si="392"/>
        <v>1.365374217935657E-5</v>
      </c>
      <c r="T844" s="41">
        <f t="shared" si="393"/>
        <v>8.111967930892846E-4</v>
      </c>
      <c r="U844" s="42">
        <f t="shared" si="412"/>
        <v>2.4244403838196284E-2</v>
      </c>
      <c r="V844" s="42">
        <f t="shared" si="413"/>
        <v>1.0814598000674649</v>
      </c>
      <c r="W844" s="42">
        <f t="shared" si="414"/>
        <v>1.0791875492590062</v>
      </c>
      <c r="X844" s="42">
        <f t="shared" si="415"/>
        <v>2.2722508084587201E-3</v>
      </c>
      <c r="Y844" s="42">
        <f t="shared" si="389"/>
        <v>1.6649129501814925E-2</v>
      </c>
      <c r="Z844" s="10">
        <f t="shared" si="416"/>
        <v>20.524155967641299</v>
      </c>
      <c r="AA844">
        <f t="shared" si="394"/>
        <v>6526923.5242305603</v>
      </c>
      <c r="AB844" s="10">
        <f t="shared" si="395"/>
        <v>6.5269235242305603</v>
      </c>
      <c r="AC844" s="10">
        <f t="shared" si="396"/>
        <v>6.4259235242305603</v>
      </c>
      <c r="AD844" s="3">
        <f t="shared" si="397"/>
        <v>931.9686039493198</v>
      </c>
      <c r="AI844" s="94">
        <f t="shared" si="398"/>
        <v>1.0791875492590062</v>
      </c>
    </row>
    <row r="845" spans="2:35">
      <c r="B845" s="39">
        <f t="shared" si="399"/>
        <v>817</v>
      </c>
      <c r="C845" s="42">
        <f t="shared" si="400"/>
        <v>15.379976019183141</v>
      </c>
      <c r="D845" s="10">
        <f t="shared" si="401"/>
        <v>0.32002398081678862</v>
      </c>
      <c r="E845" s="40">
        <f t="shared" si="402"/>
        <v>46.959952038366424</v>
      </c>
      <c r="F845" s="40">
        <f t="shared" si="403"/>
        <v>47.6</v>
      </c>
      <c r="G845" s="3">
        <f t="shared" si="404"/>
        <v>271.20023980816205</v>
      </c>
      <c r="H845" s="3">
        <f t="shared" si="405"/>
        <v>147.82900988183601</v>
      </c>
      <c r="I845">
        <f t="shared" si="390"/>
        <v>1.4782900988183603E-4</v>
      </c>
      <c r="J845" s="4">
        <f t="shared" si="406"/>
        <v>1762.0227903872749</v>
      </c>
      <c r="K845" s="40">
        <f t="shared" si="407"/>
        <v>11.919330257272984</v>
      </c>
      <c r="L845" s="40">
        <f t="shared" si="391"/>
        <v>0</v>
      </c>
      <c r="M845" s="10">
        <f t="shared" si="408"/>
        <v>6.5269235242305603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15.026992391335694</v>
      </c>
      <c r="Q845" s="42">
        <f t="shared" si="410"/>
        <v>1.0091779928337445</v>
      </c>
      <c r="R845" s="4">
        <f t="shared" si="411"/>
        <v>12891.388974596761</v>
      </c>
      <c r="S845">
        <f t="shared" si="392"/>
        <v>1.289138897459676E-5</v>
      </c>
      <c r="T845" s="41">
        <f t="shared" si="393"/>
        <v>8.1195914629404438E-4</v>
      </c>
      <c r="U845" s="42">
        <f t="shared" si="412"/>
        <v>2.2890723746632483E-2</v>
      </c>
      <c r="V845" s="42">
        <f t="shared" si="413"/>
        <v>1.080573982408787</v>
      </c>
      <c r="W845" s="42">
        <f t="shared" si="414"/>
        <v>1.0783570803023887</v>
      </c>
      <c r="X845" s="42">
        <f t="shared" si="415"/>
        <v>2.2169021063982441E-3</v>
      </c>
      <c r="Y845" s="42">
        <f t="shared" si="389"/>
        <v>1.6651906707536357E-2</v>
      </c>
      <c r="Z845" s="10">
        <f t="shared" si="416"/>
        <v>20.508306093402886</v>
      </c>
      <c r="AA845">
        <f t="shared" si="394"/>
        <v>6521961.0751103489</v>
      </c>
      <c r="AB845" s="10">
        <f t="shared" si="395"/>
        <v>6.5219610751103492</v>
      </c>
      <c r="AC845" s="10">
        <f t="shared" si="396"/>
        <v>6.4209610751103492</v>
      </c>
      <c r="AD845" s="3">
        <f t="shared" si="397"/>
        <v>931.24888689055092</v>
      </c>
      <c r="AI845" s="94">
        <f t="shared" si="398"/>
        <v>1.0783570803023887</v>
      </c>
    </row>
    <row r="846" spans="2:35">
      <c r="B846" s="39">
        <f t="shared" si="399"/>
        <v>818</v>
      </c>
      <c r="C846" s="42">
        <f t="shared" si="400"/>
        <v>15.398800959231101</v>
      </c>
      <c r="D846" s="10">
        <f t="shared" si="401"/>
        <v>0.30119904076882875</v>
      </c>
      <c r="E846" s="40">
        <f t="shared" si="402"/>
        <v>46.997601918462344</v>
      </c>
      <c r="F846" s="40">
        <f t="shared" si="403"/>
        <v>47.6</v>
      </c>
      <c r="G846" s="3">
        <f t="shared" si="404"/>
        <v>271.01199040768245</v>
      </c>
      <c r="H846" s="3">
        <f t="shared" si="405"/>
        <v>147.82900988183601</v>
      </c>
      <c r="I846">
        <f t="shared" si="390"/>
        <v>1.4782900988183603E-4</v>
      </c>
      <c r="J846" s="4">
        <f t="shared" si="406"/>
        <v>1764.8011290394224</v>
      </c>
      <c r="K846" s="40">
        <f t="shared" si="407"/>
        <v>11.938124529482263</v>
      </c>
      <c r="L846" s="40">
        <f t="shared" si="391"/>
        <v>0</v>
      </c>
      <c r="M846" s="10">
        <f t="shared" si="408"/>
        <v>6.5219610751103492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15.023346843867003</v>
      </c>
      <c r="Q846" s="42">
        <f t="shared" si="410"/>
        <v>1.0104310385261326</v>
      </c>
      <c r="R846" s="4">
        <f t="shared" si="411"/>
        <v>12129.477530625956</v>
      </c>
      <c r="S846">
        <f t="shared" si="392"/>
        <v>1.2129477530625957E-5</v>
      </c>
      <c r="T846" s="41">
        <f t="shared" si="393"/>
        <v>8.1272105773801519E-4</v>
      </c>
      <c r="U846" s="42">
        <f t="shared" si="412"/>
        <v>2.1537828072031286E-2</v>
      </c>
      <c r="V846" s="42">
        <f t="shared" si="413"/>
        <v>1.079685826957244</v>
      </c>
      <c r="W846" s="42">
        <f t="shared" si="414"/>
        <v>1.0775243140666499</v>
      </c>
      <c r="X846" s="42">
        <f t="shared" si="415"/>
        <v>2.161512890594075E-3</v>
      </c>
      <c r="Y846" s="42">
        <f t="shared" si="389"/>
        <v>1.6654615181952957E-2</v>
      </c>
      <c r="Z846" s="10">
        <f t="shared" si="416"/>
        <v>20.492412523807964</v>
      </c>
      <c r="AA846">
        <f t="shared" si="394"/>
        <v>6516984.9453778993</v>
      </c>
      <c r="AB846" s="10">
        <f t="shared" si="395"/>
        <v>6.5169849453778994</v>
      </c>
      <c r="AC846" s="10">
        <f t="shared" si="396"/>
        <v>6.4159849453778994</v>
      </c>
      <c r="AD846" s="3">
        <f t="shared" si="397"/>
        <v>930.52718569657713</v>
      </c>
      <c r="AI846" s="94">
        <f t="shared" si="398"/>
        <v>1.0775243140666499</v>
      </c>
    </row>
    <row r="847" spans="2:35">
      <c r="B847" s="39">
        <f t="shared" si="399"/>
        <v>819</v>
      </c>
      <c r="C847" s="42">
        <f t="shared" si="400"/>
        <v>15.417625899279061</v>
      </c>
      <c r="D847" s="10">
        <f t="shared" si="401"/>
        <v>0.28237410072086888</v>
      </c>
      <c r="E847" s="40">
        <f t="shared" si="402"/>
        <v>47.035251798558264</v>
      </c>
      <c r="F847" s="40">
        <f t="shared" si="403"/>
        <v>47.6</v>
      </c>
      <c r="G847" s="3">
        <f t="shared" si="404"/>
        <v>270.82374100720284</v>
      </c>
      <c r="H847" s="3">
        <f t="shared" si="405"/>
        <v>147.82900988183601</v>
      </c>
      <c r="I847">
        <f t="shared" si="390"/>
        <v>1.4782900988183603E-4</v>
      </c>
      <c r="J847" s="4">
        <f t="shared" si="406"/>
        <v>1767.5816943165235</v>
      </c>
      <c r="K847" s="40">
        <f t="shared" si="407"/>
        <v>11.956933863856644</v>
      </c>
      <c r="L847" s="40">
        <f t="shared" si="391"/>
        <v>0</v>
      </c>
      <c r="M847" s="10">
        <f t="shared" si="408"/>
        <v>6.5169849453778994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15.019689348961528</v>
      </c>
      <c r="Q847" s="42">
        <f t="shared" si="410"/>
        <v>1.0116843893518779</v>
      </c>
      <c r="R847" s="4">
        <f t="shared" si="411"/>
        <v>11368.009104926596</v>
      </c>
      <c r="S847">
        <f t="shared" si="392"/>
        <v>1.1368009104926596E-5</v>
      </c>
      <c r="T847" s="41">
        <f t="shared" si="393"/>
        <v>8.1348252616371462E-4</v>
      </c>
      <c r="U847" s="42">
        <f t="shared" si="412"/>
        <v>2.0185719047253959E-2</v>
      </c>
      <c r="V847" s="42">
        <f t="shared" si="413"/>
        <v>1.0787953356741191</v>
      </c>
      <c r="W847" s="42">
        <f t="shared" si="414"/>
        <v>1.0766892520387163</v>
      </c>
      <c r="X847" s="42">
        <f t="shared" si="415"/>
        <v>2.1060836354027668E-3</v>
      </c>
      <c r="Y847" s="42">
        <f t="shared" si="389"/>
        <v>1.6657254843616479E-2</v>
      </c>
      <c r="Z847" s="10">
        <f t="shared" si="416"/>
        <v>20.476475287269022</v>
      </c>
      <c r="AA847">
        <f t="shared" si="394"/>
        <v>6511995.1439289004</v>
      </c>
      <c r="AB847" s="10">
        <f t="shared" si="395"/>
        <v>6.5119951439289006</v>
      </c>
      <c r="AC847" s="10">
        <f t="shared" si="396"/>
        <v>6.4109951439289006</v>
      </c>
      <c r="AD847" s="3">
        <f t="shared" si="397"/>
        <v>929.80350165756352</v>
      </c>
      <c r="AI847" s="94">
        <f t="shared" si="398"/>
        <v>1.0766892520387163</v>
      </c>
    </row>
    <row r="848" spans="2:35">
      <c r="B848" s="39">
        <f t="shared" si="399"/>
        <v>820</v>
      </c>
      <c r="C848" s="42">
        <f t="shared" si="400"/>
        <v>15.436450839327021</v>
      </c>
      <c r="D848" s="10">
        <f t="shared" si="401"/>
        <v>0.26354916067290901</v>
      </c>
      <c r="E848" s="40">
        <f t="shared" si="402"/>
        <v>47.072901678654183</v>
      </c>
      <c r="F848" s="40">
        <f t="shared" si="403"/>
        <v>47.6</v>
      </c>
      <c r="G848" s="3">
        <f t="shared" si="404"/>
        <v>270.63549160672324</v>
      </c>
      <c r="H848" s="3">
        <f t="shared" si="405"/>
        <v>147.82900988183601</v>
      </c>
      <c r="I848">
        <f t="shared" si="390"/>
        <v>1.4782900988183603E-4</v>
      </c>
      <c r="J848" s="4">
        <f t="shared" si="406"/>
        <v>1770.364486218579</v>
      </c>
      <c r="K848" s="40">
        <f t="shared" si="407"/>
        <v>11.975758260396132</v>
      </c>
      <c r="L848" s="40">
        <f t="shared" si="391"/>
        <v>0</v>
      </c>
      <c r="M848" s="10">
        <f t="shared" si="408"/>
        <v>6.5119951439289006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15.016019895043513</v>
      </c>
      <c r="Q848" s="42">
        <f t="shared" si="410"/>
        <v>1.0129380464580577</v>
      </c>
      <c r="R848" s="4">
        <f t="shared" si="411"/>
        <v>10606.984954980922</v>
      </c>
      <c r="S848">
        <f t="shared" si="392"/>
        <v>1.0606984954980923E-5</v>
      </c>
      <c r="T848" s="41">
        <f t="shared" si="393"/>
        <v>8.1424355031366029E-4</v>
      </c>
      <c r="U848" s="42">
        <f t="shared" si="412"/>
        <v>1.8834398905161427E-2</v>
      </c>
      <c r="V848" s="42">
        <f t="shared" si="413"/>
        <v>1.0779025105279931</v>
      </c>
      <c r="W848" s="42">
        <f t="shared" si="414"/>
        <v>1.0758518957114054</v>
      </c>
      <c r="X848" s="42">
        <f t="shared" si="415"/>
        <v>2.050614816587748E-3</v>
      </c>
      <c r="Y848" s="42">
        <f t="shared" si="389"/>
        <v>1.6659825611453332E-2</v>
      </c>
      <c r="Z848" s="10">
        <f t="shared" si="416"/>
        <v>20.460494412311508</v>
      </c>
      <c r="AA848">
        <f t="shared" si="394"/>
        <v>6506991.6796944067</v>
      </c>
      <c r="AB848" s="10">
        <f t="shared" si="395"/>
        <v>6.5069916796944067</v>
      </c>
      <c r="AC848" s="10">
        <f t="shared" si="396"/>
        <v>6.4059916796944067</v>
      </c>
      <c r="AD848" s="3">
        <f t="shared" si="397"/>
        <v>929.07783606880446</v>
      </c>
      <c r="AI848" s="94">
        <f t="shared" si="398"/>
        <v>1.0758518957114054</v>
      </c>
    </row>
    <row r="849" spans="2:35">
      <c r="B849" s="39">
        <f t="shared" si="399"/>
        <v>821</v>
      </c>
      <c r="C849" s="42">
        <f t="shared" si="400"/>
        <v>15.455275779374981</v>
      </c>
      <c r="D849" s="10">
        <f t="shared" si="401"/>
        <v>0.24472422062494914</v>
      </c>
      <c r="E849" s="40">
        <f t="shared" si="402"/>
        <v>47.110551558750103</v>
      </c>
      <c r="F849" s="40">
        <f t="shared" si="403"/>
        <v>47.6</v>
      </c>
      <c r="G849" s="3">
        <f t="shared" si="404"/>
        <v>270.44724220624363</v>
      </c>
      <c r="H849" s="3">
        <f t="shared" si="405"/>
        <v>147.82900988183601</v>
      </c>
      <c r="I849">
        <f t="shared" si="390"/>
        <v>1.4782900988183603E-4</v>
      </c>
      <c r="J849" s="4">
        <f t="shared" si="406"/>
        <v>1773.149504745588</v>
      </c>
      <c r="K849" s="40">
        <f t="shared" si="407"/>
        <v>11.994597719100719</v>
      </c>
      <c r="L849" s="40">
        <f t="shared" si="391"/>
        <v>0</v>
      </c>
      <c r="M849" s="10">
        <f t="shared" si="408"/>
        <v>6.5069916796944067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15.012338470488391</v>
      </c>
      <c r="Q849" s="42">
        <f t="shared" si="410"/>
        <v>1.0141920109942935</v>
      </c>
      <c r="R849" s="4">
        <f t="shared" si="411"/>
        <v>9846.4063382715685</v>
      </c>
      <c r="S849">
        <f t="shared" si="392"/>
        <v>9.8464063382715683E-6</v>
      </c>
      <c r="T849" s="41">
        <f t="shared" si="393"/>
        <v>8.1500412893036956E-4</v>
      </c>
      <c r="U849" s="42">
        <f t="shared" si="412"/>
        <v>1.7483869878615294E-2</v>
      </c>
      <c r="V849" s="42">
        <f t="shared" si="413"/>
        <v>1.0770073534936575</v>
      </c>
      <c r="W849" s="42">
        <f t="shared" si="414"/>
        <v>1.0750122465834691</v>
      </c>
      <c r="X849" s="42">
        <f t="shared" si="415"/>
        <v>1.9951069101884489E-3</v>
      </c>
      <c r="Y849" s="42">
        <f t="shared" si="389"/>
        <v>1.6662327404764705E-2</v>
      </c>
      <c r="Z849" s="10">
        <f t="shared" si="416"/>
        <v>20.444469927572921</v>
      </c>
      <c r="AA849">
        <f t="shared" si="394"/>
        <v>6501974.5616405522</v>
      </c>
      <c r="AB849" s="10">
        <f t="shared" si="395"/>
        <v>6.5019745616405524</v>
      </c>
      <c r="AC849" s="10">
        <f t="shared" si="396"/>
        <v>6.4009745616405525</v>
      </c>
      <c r="AD849" s="3">
        <f t="shared" si="397"/>
        <v>928.35019023068196</v>
      </c>
      <c r="AI849" s="94">
        <f t="shared" si="398"/>
        <v>1.0750122465834691</v>
      </c>
    </row>
    <row r="850" spans="2:35">
      <c r="B850" s="39">
        <f t="shared" si="399"/>
        <v>822</v>
      </c>
      <c r="C850" s="42">
        <f t="shared" si="400"/>
        <v>15.474100719422941</v>
      </c>
      <c r="D850" s="10">
        <f t="shared" si="401"/>
        <v>0.22589928057698927</v>
      </c>
      <c r="E850" s="40">
        <f t="shared" si="402"/>
        <v>47.148201438846023</v>
      </c>
      <c r="F850" s="40">
        <f t="shared" si="403"/>
        <v>47.6</v>
      </c>
      <c r="G850" s="3">
        <f t="shared" si="404"/>
        <v>270.25899280576402</v>
      </c>
      <c r="H850" s="3">
        <f t="shared" si="405"/>
        <v>147.82900988183601</v>
      </c>
      <c r="I850">
        <f t="shared" si="390"/>
        <v>1.4782900988183603E-4</v>
      </c>
      <c r="J850" s="4">
        <f t="shared" si="406"/>
        <v>1775.9367498975505</v>
      </c>
      <c r="K850" s="40">
        <f t="shared" si="407"/>
        <v>12.013452239970409</v>
      </c>
      <c r="L850" s="40">
        <f t="shared" si="391"/>
        <v>0</v>
      </c>
      <c r="M850" s="10">
        <f t="shared" si="408"/>
        <v>6.5019745616405524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15.008645063622341</v>
      </c>
      <c r="Q850" s="42">
        <f t="shared" si="410"/>
        <v>1.0154462841127636</v>
      </c>
      <c r="R850" s="4">
        <f t="shared" si="411"/>
        <v>9086.274512280972</v>
      </c>
      <c r="S850">
        <f t="shared" si="392"/>
        <v>9.0862745122809714E-6</v>
      </c>
      <c r="T850" s="41">
        <f t="shared" si="393"/>
        <v>8.1576426075636015E-4</v>
      </c>
      <c r="U850" s="42">
        <f t="shared" si="412"/>
        <v>1.6134134200476831E-2</v>
      </c>
      <c r="V850" s="42">
        <f t="shared" si="413"/>
        <v>1.0761098665534261</v>
      </c>
      <c r="W850" s="42">
        <f t="shared" si="414"/>
        <v>1.074170306159546</v>
      </c>
      <c r="X850" s="42">
        <f t="shared" si="415"/>
        <v>1.939560393880102E-3</v>
      </c>
      <c r="Y850" s="42">
        <f t="shared" si="389"/>
        <v>1.6664760143228399E-2</v>
      </c>
      <c r="Z850" s="10">
        <f t="shared" si="416"/>
        <v>20.428401861804009</v>
      </c>
      <c r="AA850">
        <f t="shared" si="394"/>
        <v>6496943.7987689329</v>
      </c>
      <c r="AB850" s="10">
        <f t="shared" si="395"/>
        <v>6.4969437987689327</v>
      </c>
      <c r="AC850" s="10">
        <f t="shared" si="396"/>
        <v>6.3959437987689327</v>
      </c>
      <c r="AD850" s="3">
        <f t="shared" si="397"/>
        <v>927.62056544872121</v>
      </c>
      <c r="AI850" s="94">
        <f t="shared" si="398"/>
        <v>1.074170306159546</v>
      </c>
    </row>
    <row r="851" spans="2:35">
      <c r="B851" s="39">
        <f t="shared" si="399"/>
        <v>823</v>
      </c>
      <c r="C851" s="42">
        <f t="shared" si="400"/>
        <v>15.492925659470901</v>
      </c>
      <c r="D851" s="10">
        <f t="shared" si="401"/>
        <v>0.2070743405290294</v>
      </c>
      <c r="E851" s="40">
        <f t="shared" si="402"/>
        <v>47.185851318941943</v>
      </c>
      <c r="F851" s="40">
        <f t="shared" si="403"/>
        <v>47.6</v>
      </c>
      <c r="G851" s="3">
        <f t="shared" si="404"/>
        <v>270.07074340528442</v>
      </c>
      <c r="H851" s="3">
        <f t="shared" si="405"/>
        <v>147.82900988183601</v>
      </c>
      <c r="I851">
        <f t="shared" si="390"/>
        <v>1.4782900988183603E-4</v>
      </c>
      <c r="J851" s="4">
        <f t="shared" si="406"/>
        <v>1778.7262216744671</v>
      </c>
      <c r="K851" s="40">
        <f t="shared" si="407"/>
        <v>12.032321823005201</v>
      </c>
      <c r="L851" s="40">
        <f t="shared" si="391"/>
        <v>0</v>
      </c>
      <c r="M851" s="10">
        <f t="shared" si="408"/>
        <v>6.4969437987689327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15.004939662722336</v>
      </c>
      <c r="Q851" s="42">
        <f t="shared" si="410"/>
        <v>1.0167008669682167</v>
      </c>
      <c r="R851" s="4">
        <f t="shared" si="411"/>
        <v>8326.590734491474</v>
      </c>
      <c r="S851">
        <f t="shared" si="392"/>
        <v>8.3265907344914744E-6</v>
      </c>
      <c r="T851" s="41">
        <f t="shared" si="393"/>
        <v>8.1652394453414967E-4</v>
      </c>
      <c r="U851" s="42">
        <f t="shared" si="412"/>
        <v>1.4785194103607131E-2</v>
      </c>
      <c r="V851" s="42">
        <f t="shared" si="413"/>
        <v>1.075210051696841</v>
      </c>
      <c r="W851" s="42">
        <f t="shared" si="414"/>
        <v>1.0733260759502263</v>
      </c>
      <c r="X851" s="42">
        <f t="shared" si="415"/>
        <v>1.8839757466146967E-3</v>
      </c>
      <c r="Y851" s="42">
        <f t="shared" si="389"/>
        <v>1.666712374690019E-2</v>
      </c>
      <c r="Z851" s="10">
        <f t="shared" si="416"/>
        <v>20.41229024386941</v>
      </c>
      <c r="AA851">
        <f t="shared" si="394"/>
        <v>6491899.4001167994</v>
      </c>
      <c r="AB851" s="10">
        <f t="shared" si="395"/>
        <v>6.4918994001167993</v>
      </c>
      <c r="AC851" s="10">
        <f t="shared" si="396"/>
        <v>6.3908994001167994</v>
      </c>
      <c r="AD851" s="3">
        <f t="shared" si="397"/>
        <v>926.88896303361844</v>
      </c>
      <c r="AI851" s="94">
        <f t="shared" si="398"/>
        <v>1.0733260759502263</v>
      </c>
    </row>
    <row r="852" spans="2:35">
      <c r="B852" s="39">
        <f t="shared" si="399"/>
        <v>824</v>
      </c>
      <c r="C852" s="42">
        <f t="shared" si="400"/>
        <v>15.51175059951886</v>
      </c>
      <c r="D852" s="10">
        <f t="shared" si="401"/>
        <v>0.18824940048106953</v>
      </c>
      <c r="E852" s="40">
        <f t="shared" si="402"/>
        <v>47.223501199037862</v>
      </c>
      <c r="F852" s="40">
        <f t="shared" si="403"/>
        <v>47.6</v>
      </c>
      <c r="G852" s="3">
        <f t="shared" si="404"/>
        <v>269.88249400480481</v>
      </c>
      <c r="H852" s="3">
        <f t="shared" si="405"/>
        <v>147.82900988183601</v>
      </c>
      <c r="I852">
        <f t="shared" si="390"/>
        <v>1.4782900988183603E-4</v>
      </c>
      <c r="J852" s="4">
        <f t="shared" si="406"/>
        <v>1781.5179200763375</v>
      </c>
      <c r="K852" s="40">
        <f t="shared" si="407"/>
        <v>12.051206468205098</v>
      </c>
      <c r="L852" s="40">
        <f t="shared" si="391"/>
        <v>0</v>
      </c>
      <c r="M852" s="10">
        <f t="shared" si="408"/>
        <v>6.4918994001167993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15.001222256016074</v>
      </c>
      <c r="Q852" s="42">
        <f t="shared" si="410"/>
        <v>1.017955760717985</v>
      </c>
      <c r="R852" s="4">
        <f t="shared" si="411"/>
        <v>7567.3562623855114</v>
      </c>
      <c r="S852">
        <f t="shared" si="392"/>
        <v>7.5673562623855115E-6</v>
      </c>
      <c r="T852" s="41">
        <f t="shared" si="393"/>
        <v>8.172831790062557E-4</v>
      </c>
      <c r="U852" s="42">
        <f t="shared" si="412"/>
        <v>1.3437051820867456E-2</v>
      </c>
      <c r="V852" s="42">
        <f t="shared" si="413"/>
        <v>1.0743079109196392</v>
      </c>
      <c r="W852" s="42">
        <f t="shared" si="414"/>
        <v>1.0724795574720831</v>
      </c>
      <c r="X852" s="42">
        <f t="shared" si="415"/>
        <v>1.8283534475560526E-3</v>
      </c>
      <c r="Y852" s="42">
        <f t="shared" si="389"/>
        <v>1.6669418136213896E-2</v>
      </c>
      <c r="Z852" s="10">
        <f t="shared" si="416"/>
        <v>20.396135102746687</v>
      </c>
      <c r="AA852">
        <f t="shared" si="394"/>
        <v>6486841.3747567581</v>
      </c>
      <c r="AB852" s="10">
        <f t="shared" si="395"/>
        <v>6.4868413747567581</v>
      </c>
      <c r="AC852" s="10">
        <f t="shared" si="396"/>
        <v>6.3858413747567582</v>
      </c>
      <c r="AD852" s="3">
        <f t="shared" si="397"/>
        <v>926.15538430119773</v>
      </c>
      <c r="AI852" s="94">
        <f t="shared" si="398"/>
        <v>1.0724795574720831</v>
      </c>
    </row>
    <row r="853" spans="2:35">
      <c r="B853" s="39">
        <f t="shared" si="399"/>
        <v>825</v>
      </c>
      <c r="C853" s="42">
        <f t="shared" si="400"/>
        <v>15.53057553956682</v>
      </c>
      <c r="D853" s="10">
        <f t="shared" si="401"/>
        <v>0.16942446043310966</v>
      </c>
      <c r="E853" s="40">
        <f t="shared" si="402"/>
        <v>47.261151079133782</v>
      </c>
      <c r="F853" s="40">
        <f t="shared" si="403"/>
        <v>47.6</v>
      </c>
      <c r="G853" s="3">
        <f t="shared" si="404"/>
        <v>269.69424460432521</v>
      </c>
      <c r="H853" s="3">
        <f t="shared" si="405"/>
        <v>147.82900988183601</v>
      </c>
      <c r="I853">
        <f t="shared" si="390"/>
        <v>1.4782900988183603E-4</v>
      </c>
      <c r="J853" s="4">
        <f t="shared" si="406"/>
        <v>1784.3118451031621</v>
      </c>
      <c r="K853" s="40">
        <f t="shared" si="407"/>
        <v>12.0701061755701</v>
      </c>
      <c r="L853" s="40">
        <f t="shared" si="391"/>
        <v>0</v>
      </c>
      <c r="M853" s="10">
        <f t="shared" si="408"/>
        <v>6.4868413747567581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14.997492831681518</v>
      </c>
      <c r="Q853" s="42">
        <f t="shared" si="410"/>
        <v>1.0192109665219973</v>
      </c>
      <c r="R853" s="4">
        <f t="shared" si="411"/>
        <v>6808.5723534455237</v>
      </c>
      <c r="S853">
        <f t="shared" si="392"/>
        <v>6.8085723534455236E-6</v>
      </c>
      <c r="T853" s="41">
        <f t="shared" si="393"/>
        <v>8.1804196291519564E-4</v>
      </c>
      <c r="U853" s="42">
        <f t="shared" si="412"/>
        <v>1.2089709585119079E-2</v>
      </c>
      <c r="V853" s="42">
        <f t="shared" si="413"/>
        <v>1.0734034462249769</v>
      </c>
      <c r="W853" s="42">
        <f t="shared" si="414"/>
        <v>1.0716307522476229</v>
      </c>
      <c r="X853" s="42">
        <f t="shared" si="415"/>
        <v>1.7726939773539119E-3</v>
      </c>
      <c r="Y853" s="42">
        <f t="shared" si="389"/>
        <v>1.6671643231983009E-2</v>
      </c>
      <c r="Z853" s="10">
        <f t="shared" si="416"/>
        <v>20.379936467527298</v>
      </c>
      <c r="AA853">
        <f t="shared" si="394"/>
        <v>6481769.7317970758</v>
      </c>
      <c r="AB853" s="10">
        <f t="shared" si="395"/>
        <v>6.4817697317970762</v>
      </c>
      <c r="AC853" s="10">
        <f t="shared" si="396"/>
        <v>6.3807697317970762</v>
      </c>
      <c r="AD853" s="3">
        <f t="shared" si="397"/>
        <v>925.41983057245477</v>
      </c>
      <c r="AI853" s="94">
        <f t="shared" si="398"/>
        <v>1.0716307522476229</v>
      </c>
    </row>
    <row r="854" spans="2:35">
      <c r="B854" s="39">
        <f t="shared" si="399"/>
        <v>826</v>
      </c>
      <c r="C854" s="42">
        <f t="shared" si="400"/>
        <v>15.54940047961478</v>
      </c>
      <c r="D854" s="10">
        <f t="shared" si="401"/>
        <v>0.15059952038514979</v>
      </c>
      <c r="E854" s="40">
        <f t="shared" si="402"/>
        <v>47.298800959229702</v>
      </c>
      <c r="F854" s="40">
        <f t="shared" si="403"/>
        <v>47.6</v>
      </c>
      <c r="G854" s="3">
        <f t="shared" si="404"/>
        <v>269.5059952038456</v>
      </c>
      <c r="H854" s="3">
        <f t="shared" si="405"/>
        <v>147.82900988183601</v>
      </c>
      <c r="I854">
        <f t="shared" si="390"/>
        <v>1.4782900988183603E-4</v>
      </c>
      <c r="J854" s="4">
        <f t="shared" si="406"/>
        <v>1787.1079967549401</v>
      </c>
      <c r="K854" s="40">
        <f t="shared" si="407"/>
        <v>12.0890209451002</v>
      </c>
      <c r="L854" s="40">
        <f t="shared" si="391"/>
        <v>0</v>
      </c>
      <c r="M854" s="10">
        <f t="shared" si="408"/>
        <v>6.4817697317970762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14.993751377846886</v>
      </c>
      <c r="Q854" s="42">
        <f t="shared" si="410"/>
        <v>1.0204664855427923</v>
      </c>
      <c r="R854" s="4">
        <f t="shared" si="411"/>
        <v>6050.2402651540451</v>
      </c>
      <c r="S854">
        <f t="shared" si="392"/>
        <v>6.0502402651540448E-6</v>
      </c>
      <c r="T854" s="41">
        <f t="shared" si="393"/>
        <v>8.1880029500348709E-4</v>
      </c>
      <c r="U854" s="42">
        <f t="shared" si="412"/>
        <v>1.0743169629223432E-2</v>
      </c>
      <c r="V854" s="42">
        <f t="shared" si="413"/>
        <v>1.0724966596228829</v>
      </c>
      <c r="W854" s="42">
        <f t="shared" si="414"/>
        <v>1.0707796618053358</v>
      </c>
      <c r="X854" s="42">
        <f t="shared" si="415"/>
        <v>1.7169978175470835E-3</v>
      </c>
      <c r="Y854" s="42">
        <f t="shared" si="389"/>
        <v>1.6673798955401602E-2</v>
      </c>
      <c r="Z854" s="10">
        <f t="shared" si="416"/>
        <v>20.363694367416649</v>
      </c>
      <c r="AA854">
        <f t="shared" si="394"/>
        <v>6476684.4803816965</v>
      </c>
      <c r="AB854" s="10">
        <f t="shared" si="395"/>
        <v>6.4766844803816968</v>
      </c>
      <c r="AC854" s="10">
        <f t="shared" si="396"/>
        <v>6.3756844803816968</v>
      </c>
      <c r="AD854" s="3">
        <f t="shared" si="397"/>
        <v>924.68230317356006</v>
      </c>
      <c r="AI854" s="94">
        <f t="shared" si="398"/>
        <v>1.0707796618053358</v>
      </c>
    </row>
    <row r="855" spans="2:35">
      <c r="B855" s="39">
        <f t="shared" si="399"/>
        <v>827</v>
      </c>
      <c r="C855" s="42">
        <f t="shared" si="400"/>
        <v>15.56822541966274</v>
      </c>
      <c r="D855" s="10">
        <f t="shared" si="401"/>
        <v>0.13177458033718992</v>
      </c>
      <c r="E855" s="40">
        <f t="shared" si="402"/>
        <v>47.336450839325622</v>
      </c>
      <c r="F855" s="40">
        <f t="shared" si="403"/>
        <v>47.6</v>
      </c>
      <c r="G855" s="3">
        <f t="shared" si="404"/>
        <v>269.31774580336599</v>
      </c>
      <c r="H855" s="3">
        <f t="shared" si="405"/>
        <v>147.82900988183601</v>
      </c>
      <c r="I855">
        <f t="shared" si="390"/>
        <v>1.4782900988183603E-4</v>
      </c>
      <c r="J855" s="4">
        <f t="shared" si="406"/>
        <v>1789.9063750316716</v>
      </c>
      <c r="K855" s="40">
        <f t="shared" si="407"/>
        <v>12.107950776795402</v>
      </c>
      <c r="L855" s="40">
        <f t="shared" si="391"/>
        <v>0</v>
      </c>
      <c r="M855" s="10">
        <f t="shared" si="408"/>
        <v>6.4766844803816968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14.989997882590448</v>
      </c>
      <c r="Q855" s="42">
        <f t="shared" si="410"/>
        <v>1.0217223189455322</v>
      </c>
      <c r="R855" s="4">
        <f t="shared" si="411"/>
        <v>5292.3612549935133</v>
      </c>
      <c r="S855">
        <f t="shared" si="392"/>
        <v>5.2923612549935135E-6</v>
      </c>
      <c r="T855" s="41">
        <f t="shared" si="393"/>
        <v>8.1955817401364764E-4</v>
      </c>
      <c r="U855" s="42">
        <f t="shared" si="412"/>
        <v>9.3974341860417823E-3</v>
      </c>
      <c r="V855" s="42">
        <f t="shared" si="413"/>
        <v>1.0715875531305095</v>
      </c>
      <c r="W855" s="42">
        <f t="shared" si="414"/>
        <v>1.0699262876797002</v>
      </c>
      <c r="X855" s="42">
        <f t="shared" si="415"/>
        <v>1.6612654508092461E-3</v>
      </c>
      <c r="Y855" s="42">
        <f t="shared" si="389"/>
        <v>1.6675885228045546E-2</v>
      </c>
      <c r="Z855" s="10">
        <f t="shared" si="416"/>
        <v>20.347408831734562</v>
      </c>
      <c r="AA855">
        <f t="shared" si="394"/>
        <v>6471585.6296903836</v>
      </c>
      <c r="AB855" s="10">
        <f t="shared" si="395"/>
        <v>6.4715856296903835</v>
      </c>
      <c r="AC855" s="10">
        <f t="shared" si="396"/>
        <v>6.3705856296903836</v>
      </c>
      <c r="AD855" s="3">
        <f t="shared" si="397"/>
        <v>923.94280343587866</v>
      </c>
      <c r="AI855" s="94">
        <f t="shared" si="398"/>
        <v>1.0699262876797002</v>
      </c>
    </row>
    <row r="856" spans="2:35">
      <c r="B856" s="39">
        <f t="shared" si="399"/>
        <v>828</v>
      </c>
      <c r="C856" s="42">
        <f t="shared" si="400"/>
        <v>15.5870503597107</v>
      </c>
      <c r="D856" s="10">
        <f t="shared" si="401"/>
        <v>0.11294964028923005</v>
      </c>
      <c r="E856" s="40">
        <f t="shared" si="402"/>
        <v>47.374100719421541</v>
      </c>
      <c r="F856" s="40">
        <f t="shared" si="403"/>
        <v>47.6</v>
      </c>
      <c r="G856" s="3">
        <f t="shared" si="404"/>
        <v>269.12949640288639</v>
      </c>
      <c r="H856" s="3">
        <f t="shared" si="405"/>
        <v>147.82900988183601</v>
      </c>
      <c r="I856">
        <f t="shared" si="390"/>
        <v>1.4782900988183603E-4</v>
      </c>
      <c r="J856" s="4">
        <f t="shared" si="406"/>
        <v>1792.7069799333572</v>
      </c>
      <c r="K856" s="40">
        <f t="shared" si="407"/>
        <v>12.126895670655708</v>
      </c>
      <c r="L856" s="40">
        <f t="shared" si="391"/>
        <v>0</v>
      </c>
      <c r="M856" s="10">
        <f t="shared" si="408"/>
        <v>6.4715856296903835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14.986232333940386</v>
      </c>
      <c r="Q856" s="42">
        <f t="shared" si="410"/>
        <v>1.0229784678980161</v>
      </c>
      <c r="R856" s="4">
        <f t="shared" si="411"/>
        <v>4534.9365804462695</v>
      </c>
      <c r="S856">
        <f t="shared" si="392"/>
        <v>4.5349365804462692E-6</v>
      </c>
      <c r="T856" s="41">
        <f t="shared" si="393"/>
        <v>8.2031559868819489E-4</v>
      </c>
      <c r="U856" s="42">
        <f t="shared" si="412"/>
        <v>8.0525054884352226E-3</v>
      </c>
      <c r="V856" s="42">
        <f t="shared" si="413"/>
        <v>1.070676128772138</v>
      </c>
      <c r="W856" s="42">
        <f t="shared" si="414"/>
        <v>1.0690706314112044</v>
      </c>
      <c r="X856" s="42">
        <f t="shared" si="415"/>
        <v>1.6054973609336276E-3</v>
      </c>
      <c r="Y856" s="42">
        <f t="shared" si="389"/>
        <v>1.6677901971873698E-2</v>
      </c>
      <c r="Z856" s="10">
        <f t="shared" si="416"/>
        <v>20.331079889915678</v>
      </c>
      <c r="AA856">
        <f t="shared" si="394"/>
        <v>6466473.1889388524</v>
      </c>
      <c r="AB856" s="10">
        <f t="shared" si="395"/>
        <v>6.4664731889388527</v>
      </c>
      <c r="AC856" s="10">
        <f t="shared" si="396"/>
        <v>6.3654731889388527</v>
      </c>
      <c r="AD856" s="3">
        <f t="shared" si="397"/>
        <v>923.20133269599023</v>
      </c>
      <c r="AI856" s="94">
        <f t="shared" si="398"/>
        <v>1.0690706314112044</v>
      </c>
    </row>
    <row r="857" spans="2:35">
      <c r="B857" s="39">
        <f t="shared" si="399"/>
        <v>829</v>
      </c>
      <c r="C857" s="42">
        <f t="shared" si="400"/>
        <v>15.60587529975866</v>
      </c>
      <c r="D857" s="10">
        <f t="shared" si="401"/>
        <v>9.4124700241270176E-2</v>
      </c>
      <c r="E857" s="40">
        <f t="shared" si="402"/>
        <v>47.411750599517461</v>
      </c>
      <c r="F857" s="40">
        <f t="shared" si="403"/>
        <v>47.6</v>
      </c>
      <c r="G857" s="3">
        <f t="shared" si="404"/>
        <v>268.94124700240678</v>
      </c>
      <c r="H857" s="3">
        <f t="shared" si="405"/>
        <v>147.82900988183601</v>
      </c>
      <c r="I857">
        <f t="shared" si="390"/>
        <v>1.4782900988183603E-4</v>
      </c>
      <c r="J857" s="4">
        <f t="shared" si="406"/>
        <v>1795.5098114599966</v>
      </c>
      <c r="K857" s="40">
        <f t="shared" si="407"/>
        <v>12.145855626681119</v>
      </c>
      <c r="L857" s="40">
        <f t="shared" si="391"/>
        <v>0</v>
      </c>
      <c r="M857" s="10">
        <f t="shared" si="408"/>
        <v>6.4664731889388527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14.982454719874662</v>
      </c>
      <c r="Q857" s="42">
        <f t="shared" si="410"/>
        <v>1.0242349335706931</v>
      </c>
      <c r="R857" s="4">
        <f t="shared" si="411"/>
        <v>3777.9674989947521</v>
      </c>
      <c r="S857">
        <f t="shared" si="392"/>
        <v>3.7779674989947522E-6</v>
      </c>
      <c r="T857" s="41">
        <f t="shared" si="393"/>
        <v>8.2107256776964646E-4</v>
      </c>
      <c r="U857" s="42">
        <f t="shared" si="412"/>
        <v>6.7083857692650213E-3</v>
      </c>
      <c r="V857" s="42">
        <f t="shared" si="413"/>
        <v>1.0697623885787799</v>
      </c>
      <c r="W857" s="42">
        <f t="shared" si="414"/>
        <v>1.0682126945463706</v>
      </c>
      <c r="X857" s="42">
        <f t="shared" si="415"/>
        <v>1.5496940324093433E-3</v>
      </c>
      <c r="Y857" s="42">
        <f t="shared" si="389"/>
        <v>1.6679849109228574E-2</v>
      </c>
      <c r="Z857" s="10">
        <f t="shared" si="416"/>
        <v>20.314707571509246</v>
      </c>
      <c r="AA857">
        <f t="shared" si="394"/>
        <v>6461347.1673786985</v>
      </c>
      <c r="AB857" s="10">
        <f t="shared" si="395"/>
        <v>6.4613471673786984</v>
      </c>
      <c r="AC857" s="10">
        <f t="shared" si="396"/>
        <v>6.3603471673786984</v>
      </c>
      <c r="AD857" s="3">
        <f t="shared" si="397"/>
        <v>922.45789229567777</v>
      </c>
      <c r="AI857" s="94">
        <f t="shared" si="398"/>
        <v>1.0682126945463706</v>
      </c>
    </row>
    <row r="858" spans="2:35">
      <c r="B858" s="39">
        <f t="shared" si="399"/>
        <v>830</v>
      </c>
      <c r="C858" s="42">
        <f t="shared" si="400"/>
        <v>15.62470023980662</v>
      </c>
      <c r="D858" s="10">
        <f t="shared" si="401"/>
        <v>7.5299760193310306E-2</v>
      </c>
      <c r="E858" s="40">
        <f t="shared" si="402"/>
        <v>47.449400479613381</v>
      </c>
      <c r="F858" s="40">
        <f t="shared" si="403"/>
        <v>47.6</v>
      </c>
      <c r="G858" s="3">
        <f t="shared" si="404"/>
        <v>268.75299760192718</v>
      </c>
      <c r="H858" s="3">
        <f t="shared" si="405"/>
        <v>147.82900988183601</v>
      </c>
      <c r="I858">
        <f t="shared" si="390"/>
        <v>1.4782900988183603E-4</v>
      </c>
      <c r="J858" s="4">
        <f t="shared" si="406"/>
        <v>1798.31486961159</v>
      </c>
      <c r="K858" s="40">
        <f t="shared" si="407"/>
        <v>12.164830644871632</v>
      </c>
      <c r="L858" s="40">
        <f t="shared" si="391"/>
        <v>0</v>
      </c>
      <c r="M858" s="10">
        <f t="shared" si="408"/>
        <v>6.4613471673786984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14.978665028320732</v>
      </c>
      <c r="Q858" s="42">
        <f t="shared" si="410"/>
        <v>1.0254917171366762</v>
      </c>
      <c r="R858" s="4">
        <f t="shared" si="411"/>
        <v>3021.4552681213981</v>
      </c>
      <c r="S858">
        <f t="shared" si="392"/>
        <v>3.0214552681213982E-6</v>
      </c>
      <c r="T858" s="41">
        <f t="shared" si="393"/>
        <v>8.2182908000051982E-4</v>
      </c>
      <c r="U858" s="42">
        <f t="shared" si="412"/>
        <v>5.3650772613924418E-3</v>
      </c>
      <c r="V858" s="42">
        <f t="shared" si="413"/>
        <v>1.0688463345888533</v>
      </c>
      <c r="W858" s="42">
        <f t="shared" si="414"/>
        <v>1.067352478637742</v>
      </c>
      <c r="X858" s="42">
        <f t="shared" si="415"/>
        <v>1.4938559511112892E-3</v>
      </c>
      <c r="Y858" s="42">
        <f t="shared" si="389"/>
        <v>1.6681726562837878E-2</v>
      </c>
      <c r="Z858" s="10">
        <f t="shared" si="416"/>
        <v>20.298291906179966</v>
      </c>
      <c r="AA858">
        <f t="shared" si="394"/>
        <v>6456207.5742976665</v>
      </c>
      <c r="AB858" s="10">
        <f t="shared" si="395"/>
        <v>6.4562075742976663</v>
      </c>
      <c r="AC858" s="10">
        <f t="shared" si="396"/>
        <v>6.3552075742976664</v>
      </c>
      <c r="AD858" s="3">
        <f t="shared" si="397"/>
        <v>921.7124835819676</v>
      </c>
      <c r="AI858" s="94">
        <f t="shared" si="398"/>
        <v>1.067352478637742</v>
      </c>
    </row>
    <row r="859" spans="2:35">
      <c r="B859" s="39">
        <f t="shared" si="399"/>
        <v>831</v>
      </c>
      <c r="C859" s="42">
        <f t="shared" si="400"/>
        <v>15.64352517985458</v>
      </c>
      <c r="D859" s="10">
        <f t="shared" si="401"/>
        <v>5.6474820145350435E-2</v>
      </c>
      <c r="E859" s="40">
        <f t="shared" si="402"/>
        <v>47.487050359709301</v>
      </c>
      <c r="F859" s="40">
        <f t="shared" si="403"/>
        <v>47.6</v>
      </c>
      <c r="G859" s="3">
        <f t="shared" si="404"/>
        <v>268.56474820144757</v>
      </c>
      <c r="H859" s="3">
        <f t="shared" si="405"/>
        <v>147.82900988183601</v>
      </c>
      <c r="I859">
        <f t="shared" si="390"/>
        <v>1.4782900988183603E-4</v>
      </c>
      <c r="J859" s="4">
        <f t="shared" si="406"/>
        <v>1801.122154388137</v>
      </c>
      <c r="K859" s="40">
        <f t="shared" si="407"/>
        <v>12.183820725227246</v>
      </c>
      <c r="L859" s="40">
        <f t="shared" si="391"/>
        <v>0</v>
      </c>
      <c r="M859" s="10">
        <f t="shared" si="408"/>
        <v>6.4562075742976663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14.974863247155501</v>
      </c>
      <c r="Q859" s="42">
        <f t="shared" si="410"/>
        <v>1.026748819771756</v>
      </c>
      <c r="R859" s="4">
        <f t="shared" si="411"/>
        <v>2265.4011453087433</v>
      </c>
      <c r="S859">
        <f t="shared" si="392"/>
        <v>2.2654011453087433E-6</v>
      </c>
      <c r="T859" s="41">
        <f t="shared" si="393"/>
        <v>8.2258513412333248E-4</v>
      </c>
      <c r="U859" s="42">
        <f t="shared" si="412"/>
        <v>4.022582197678923E-3</v>
      </c>
      <c r="V859" s="42">
        <f t="shared" si="413"/>
        <v>1.0679279688473997</v>
      </c>
      <c r="W859" s="42">
        <f t="shared" si="414"/>
        <v>1.0664899852439278</v>
      </c>
      <c r="X859" s="42">
        <f t="shared" si="415"/>
        <v>1.4379836034719151E-3</v>
      </c>
      <c r="Y859" s="42">
        <f t="shared" si="389"/>
        <v>1.6683534255815004E-2</v>
      </c>
      <c r="Z859" s="10">
        <f t="shared" si="416"/>
        <v>20.281832923707562</v>
      </c>
      <c r="AA859">
        <f t="shared" si="394"/>
        <v>6451054.4190195119</v>
      </c>
      <c r="AB859" s="10">
        <f t="shared" si="395"/>
        <v>6.4510544190195116</v>
      </c>
      <c r="AC859" s="10">
        <f t="shared" si="396"/>
        <v>6.3500544190195116</v>
      </c>
      <c r="AD859" s="3">
        <f t="shared" si="397"/>
        <v>920.96510790710829</v>
      </c>
      <c r="AI859" s="94">
        <f t="shared" si="398"/>
        <v>1.0664899852439278</v>
      </c>
    </row>
    <row r="860" spans="2:35">
      <c r="B860" s="39">
        <f t="shared" si="399"/>
        <v>832</v>
      </c>
      <c r="C860" s="42">
        <f t="shared" si="400"/>
        <v>15.662350119902539</v>
      </c>
      <c r="D860" s="10">
        <f t="shared" si="401"/>
        <v>3.7649880097390565E-2</v>
      </c>
      <c r="E860" s="40">
        <f t="shared" si="402"/>
        <v>47.52470023980522</v>
      </c>
      <c r="F860" s="40">
        <f t="shared" si="403"/>
        <v>47.6</v>
      </c>
      <c r="G860" s="3">
        <f t="shared" si="404"/>
        <v>268.37649880096797</v>
      </c>
      <c r="H860" s="3">
        <f t="shared" si="405"/>
        <v>147.82900988183601</v>
      </c>
      <c r="I860">
        <f t="shared" si="390"/>
        <v>1.4782900988183603E-4</v>
      </c>
      <c r="J860" s="4">
        <f t="shared" si="406"/>
        <v>1803.9316657896379</v>
      </c>
      <c r="K860" s="40">
        <f t="shared" si="407"/>
        <v>12.202825867747965</v>
      </c>
      <c r="L860" s="40">
        <f t="shared" si="391"/>
        <v>0</v>
      </c>
      <c r="M860" s="10">
        <f t="shared" si="408"/>
        <v>6.4510544190195116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14.97104936420499</v>
      </c>
      <c r="Q860" s="42">
        <f t="shared" si="410"/>
        <v>1.0280062426544143</v>
      </c>
      <c r="R860" s="4">
        <f t="shared" si="411"/>
        <v>1509.8063880391283</v>
      </c>
      <c r="S860">
        <f t="shared" si="392"/>
        <v>1.5098063880391283E-6</v>
      </c>
      <c r="T860" s="41">
        <f t="shared" si="393"/>
        <v>8.2334072888060202E-4</v>
      </c>
      <c r="U860" s="42">
        <f t="shared" si="412"/>
        <v>2.6809028109855584E-3</v>
      </c>
      <c r="V860" s="42">
        <f t="shared" si="413"/>
        <v>1.0670072934070931</v>
      </c>
      <c r="W860" s="42">
        <f t="shared" si="414"/>
        <v>1.0656252159295807</v>
      </c>
      <c r="X860" s="42">
        <f t="shared" si="415"/>
        <v>1.3820774775124001E-3</v>
      </c>
      <c r="Y860" s="42">
        <f t="shared" si="389"/>
        <v>1.6685272111660834E-2</v>
      </c>
      <c r="Z860" s="10">
        <f t="shared" si="416"/>
        <v>20.265330653987935</v>
      </c>
      <c r="AA860">
        <f t="shared" si="394"/>
        <v>6445887.7109043654</v>
      </c>
      <c r="AB860" s="10">
        <f t="shared" si="395"/>
        <v>6.4458877109043655</v>
      </c>
      <c r="AC860" s="10">
        <f t="shared" si="396"/>
        <v>6.3448877109043655</v>
      </c>
      <c r="AD860" s="3">
        <f t="shared" si="397"/>
        <v>920.21576662862446</v>
      </c>
      <c r="AI860" s="94">
        <f t="shared" si="398"/>
        <v>1.0656252159295807</v>
      </c>
    </row>
    <row r="861" spans="2:35">
      <c r="B861" s="39">
        <f t="shared" si="399"/>
        <v>833</v>
      </c>
      <c r="C861" s="42">
        <f t="shared" si="400"/>
        <v>15.681175059950499</v>
      </c>
      <c r="D861" s="10">
        <f t="shared" si="401"/>
        <v>1.8824940049430694E-2</v>
      </c>
      <c r="E861" s="40">
        <f t="shared" si="402"/>
        <v>47.56235011990114</v>
      </c>
      <c r="F861" s="40">
        <f t="shared" si="403"/>
        <v>47.6</v>
      </c>
      <c r="G861" s="3">
        <f t="shared" si="404"/>
        <v>268.18824940048836</v>
      </c>
      <c r="H861" s="3">
        <f t="shared" si="405"/>
        <v>147.82900988183601</v>
      </c>
      <c r="I861">
        <f t="shared" si="390"/>
        <v>1.4782900988183603E-4</v>
      </c>
      <c r="J861" s="4">
        <f t="shared" si="406"/>
        <v>1806.7434038160925</v>
      </c>
      <c r="K861" s="40">
        <f t="shared" si="407"/>
        <v>12.221846072433785</v>
      </c>
      <c r="L861" s="40">
        <f t="shared" si="391"/>
        <v>0</v>
      </c>
      <c r="M861" s="10">
        <f t="shared" si="408"/>
        <v>6.4458877109043655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14.967223367244364</v>
      </c>
      <c r="Q861" s="42">
        <f t="shared" si="410"/>
        <v>1.029263986965838</v>
      </c>
      <c r="R861" s="4">
        <f t="shared" si="411"/>
        <v>754.67225379508739</v>
      </c>
      <c r="S861">
        <f t="shared" si="392"/>
        <v>7.5467225379508737E-7</v>
      </c>
      <c r="T861" s="41">
        <f t="shared" si="393"/>
        <v>8.2409586301484606E-4</v>
      </c>
      <c r="U861" s="42">
        <f t="shared" si="412"/>
        <v>1.3400413341737849E-3</v>
      </c>
      <c r="V861" s="42">
        <f t="shared" si="413"/>
        <v>1.0660843103269706</v>
      </c>
      <c r="W861" s="42">
        <f t="shared" si="414"/>
        <v>1.0647581722654575</v>
      </c>
      <c r="X861" s="42">
        <f t="shared" si="415"/>
        <v>1.3261380615130491E-3</v>
      </c>
      <c r="Y861" s="42">
        <f t="shared" si="389"/>
        <v>1.6686940054263865E-2</v>
      </c>
      <c r="Z861" s="10">
        <f t="shared" si="416"/>
        <v>20.248785127032303</v>
      </c>
      <c r="AA861">
        <f t="shared" si="394"/>
        <v>6440707.4593484607</v>
      </c>
      <c r="AB861" s="10">
        <f t="shared" si="395"/>
        <v>6.4407074593484603</v>
      </c>
      <c r="AC861" s="10">
        <f t="shared" si="396"/>
        <v>6.3397074593484604</v>
      </c>
      <c r="AD861" s="3">
        <f t="shared" si="397"/>
        <v>919.46446110927639</v>
      </c>
      <c r="AI861" s="94">
        <f t="shared" si="398"/>
        <v>1.0647581722654575</v>
      </c>
    </row>
    <row r="862" spans="2:35">
      <c r="B862" s="39">
        <f t="shared" si="399"/>
        <v>834</v>
      </c>
      <c r="C862" s="42">
        <f t="shared" si="400"/>
        <v>15.699999999998459</v>
      </c>
      <c r="D862" s="10">
        <f t="shared" si="401"/>
        <v>1.4708234630234074E-12</v>
      </c>
      <c r="E862" s="40">
        <f t="shared" si="402"/>
        <v>47.59999999999706</v>
      </c>
      <c r="F862" s="40">
        <f t="shared" si="403"/>
        <v>47.6</v>
      </c>
      <c r="G862" s="3">
        <f t="shared" si="404"/>
        <v>268.00000000000875</v>
      </c>
      <c r="H862" s="3">
        <f t="shared" si="405"/>
        <v>147.82900988183601</v>
      </c>
      <c r="I862">
        <f t="shared" si="390"/>
        <v>1.4782900988183603E-4</v>
      </c>
      <c r="J862" s="4">
        <f t="shared" si="406"/>
        <v>1809.5573684675007</v>
      </c>
      <c r="K862" s="40">
        <f t="shared" si="407"/>
        <v>12.240881339284705</v>
      </c>
      <c r="L862" s="40">
        <f t="shared" si="391"/>
        <v>0</v>
      </c>
      <c r="M862" s="10">
        <f t="shared" si="408"/>
        <v>6.4407074593484603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14.963385243997484</v>
      </c>
      <c r="Q862" s="42">
        <f t="shared" si="410"/>
        <v>1.0305220538899327</v>
      </c>
      <c r="R862" s="4">
        <f t="shared" si="411"/>
        <v>5.8962456022965024E-8</v>
      </c>
      <c r="S862">
        <f t="shared" si="392"/>
        <v>5.896245602296502E-17</v>
      </c>
      <c r="T862" s="41">
        <f t="shared" si="393"/>
        <v>8.2485053526858219E-4</v>
      </c>
      <c r="U862" s="42">
        <f t="shared" si="412"/>
        <v>1.0469727466173807E-13</v>
      </c>
      <c r="V862" s="42">
        <f t="shared" si="413"/>
        <v>1.0651590216739741</v>
      </c>
      <c r="W862" s="42">
        <f t="shared" si="414"/>
        <v>1.0638888558283737</v>
      </c>
      <c r="X862" s="42">
        <f t="shared" si="415"/>
        <v>1.2701658456004683E-3</v>
      </c>
      <c r="Y862" s="42">
        <f>IF((X862*(Q862-Q861)+Y861)&lt;0,0,X862*(Q862-Q861)+Y861)</f>
        <v>1.6688538007902331E-2</v>
      </c>
      <c r="Z862" s="10">
        <f t="shared" si="416"/>
        <v>20.232196372968737</v>
      </c>
      <c r="AA862">
        <f t="shared" si="394"/>
        <v>6435513.6737846201</v>
      </c>
      <c r="AB862" s="10">
        <f t="shared" si="395"/>
        <v>6.4355136737846204</v>
      </c>
      <c r="AC862" s="10">
        <f t="shared" si="396"/>
        <v>6.3345136737846204</v>
      </c>
      <c r="AD862" s="3">
        <f t="shared" si="397"/>
        <v>918.71119271713133</v>
      </c>
      <c r="AI862" s="94">
        <f t="shared" si="398"/>
        <v>1.0638888558283737</v>
      </c>
    </row>
    <row r="863" spans="2:35">
      <c r="H863" s="3"/>
      <c r="J863" s="4"/>
      <c r="K863" s="40"/>
      <c r="L863" s="40"/>
      <c r="N863" s="10"/>
      <c r="P863" s="115">
        <f>AVERAGE(P28:P862)</f>
        <v>15.269634896497678</v>
      </c>
      <c r="Q863" s="42">
        <f>Q862+tbinc</f>
        <v>1.0312215152853419</v>
      </c>
      <c r="R863" s="4"/>
      <c r="T863" s="41"/>
      <c r="U863" s="42"/>
      <c r="W863" s="41"/>
      <c r="AB863" s="10">
        <f>pbout*EXP(-rat*to*astarf*(Q863-tbout)/vc*1000000000/cstar)</f>
        <v>6.1550800027552626</v>
      </c>
      <c r="AC863" s="10">
        <f t="shared" ref="AC863:AC909" si="417">AB863-patm</f>
        <v>6.0540800027552626</v>
      </c>
      <c r="AD863" s="3">
        <f t="shared" ref="AD863:AD909" si="418">AC863*1000000/6895</f>
        <v>878.03915921033547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15.69999999999853</v>
      </c>
      <c r="H864" s="3"/>
      <c r="J864" s="4"/>
      <c r="K864" s="40"/>
      <c r="L864" s="40"/>
      <c r="N864" s="10"/>
      <c r="P864" s="10"/>
      <c r="Q864" s="42">
        <f>Q863+tbinc</f>
        <v>1.0319209766807511</v>
      </c>
      <c r="R864" s="4"/>
      <c r="T864" s="41"/>
      <c r="U864" s="42"/>
      <c r="W864" s="41"/>
      <c r="AB864" s="10">
        <f t="shared" ref="AB864:AB909" si="420">pbout*EXP(-rat*to*astarf*(Q864-tbout)/vc*1000000000/cstar)</f>
        <v>5.8868664974863103</v>
      </c>
      <c r="AC864" s="10">
        <f t="shared" si="417"/>
        <v>5.7858664974863103</v>
      </c>
      <c r="AD864" s="3">
        <f t="shared" si="418"/>
        <v>839.13944851143003</v>
      </c>
      <c r="AI864" s="94">
        <f t="shared" si="419"/>
        <v>0</v>
      </c>
    </row>
    <row r="865" spans="4:35">
      <c r="D865">
        <f>two</f>
        <v>15.700000000000001</v>
      </c>
      <c r="Q865" s="42">
        <f t="shared" ref="Q865:Q910" si="421">Q864+tbinc</f>
        <v>1.0326204380761603</v>
      </c>
      <c r="AB865" s="10">
        <f t="shared" si="420"/>
        <v>5.6303406525526345</v>
      </c>
      <c r="AC865" s="10">
        <f t="shared" si="417"/>
        <v>5.5293406525526345</v>
      </c>
      <c r="AD865" s="3">
        <f t="shared" si="418"/>
        <v>801.93482995687225</v>
      </c>
      <c r="AI865" s="94">
        <f t="shared" si="419"/>
        <v>0</v>
      </c>
    </row>
    <row r="866" spans="4:35">
      <c r="Q866" s="42">
        <f t="shared" si="421"/>
        <v>1.0333198994715695</v>
      </c>
      <c r="AB866" s="10">
        <f t="shared" si="420"/>
        <v>5.3849931669629392</v>
      </c>
      <c r="AC866" s="10">
        <f t="shared" si="417"/>
        <v>5.2839931669629392</v>
      </c>
      <c r="AD866" s="3">
        <f t="shared" si="418"/>
        <v>766.35143828323999</v>
      </c>
      <c r="AI866" s="94">
        <f t="shared" si="419"/>
        <v>0</v>
      </c>
    </row>
    <row r="867" spans="4:35">
      <c r="Q867" s="42">
        <f t="shared" si="421"/>
        <v>1.0340193608669788</v>
      </c>
      <c r="AB867" s="10">
        <f t="shared" si="420"/>
        <v>5.1503369330043309</v>
      </c>
      <c r="AC867" s="10">
        <f t="shared" si="417"/>
        <v>5.049336933004331</v>
      </c>
      <c r="AD867" s="3">
        <f t="shared" si="418"/>
        <v>732.31862697669771</v>
      </c>
      <c r="AI867" s="94">
        <f t="shared" si="419"/>
        <v>0</v>
      </c>
    </row>
    <row r="868" spans="4:35">
      <c r="Q868" s="42">
        <f t="shared" si="421"/>
        <v>1.034718822262388</v>
      </c>
      <c r="AB868" s="10">
        <f t="shared" si="420"/>
        <v>4.9259060691489678</v>
      </c>
      <c r="AC868" s="10">
        <f t="shared" si="417"/>
        <v>4.8249060691489678</v>
      </c>
      <c r="AD868" s="3">
        <f t="shared" si="418"/>
        <v>699.76882801290321</v>
      </c>
      <c r="AI868" s="94">
        <f t="shared" si="419"/>
        <v>0</v>
      </c>
    </row>
    <row r="869" spans="4:35">
      <c r="Q869" s="42">
        <f t="shared" si="421"/>
        <v>1.0354182836577972</v>
      </c>
      <c r="AB869" s="10">
        <f t="shared" si="420"/>
        <v>4.7112549951027116</v>
      </c>
      <c r="AC869" s="10">
        <f t="shared" si="417"/>
        <v>4.6102549951027116</v>
      </c>
      <c r="AD869" s="3">
        <f t="shared" si="418"/>
        <v>668.63741770887771</v>
      </c>
      <c r="AI869" s="94">
        <f t="shared" si="419"/>
        <v>0</v>
      </c>
    </row>
    <row r="870" spans="4:35">
      <c r="Q870" s="42">
        <f t="shared" si="421"/>
        <v>1.0361177450532064</v>
      </c>
      <c r="AB870" s="10">
        <f t="shared" si="420"/>
        <v>4.5059575471594338</v>
      </c>
      <c r="AC870" s="10">
        <f t="shared" si="417"/>
        <v>4.4049575471594338</v>
      </c>
      <c r="AD870" s="3">
        <f t="shared" si="418"/>
        <v>638.86258842051245</v>
      </c>
      <c r="AI870" s="94">
        <f t="shared" si="419"/>
        <v>0</v>
      </c>
    </row>
    <row r="871" spans="4:35">
      <c r="Q871" s="42">
        <f t="shared" si="421"/>
        <v>1.0368172064486156</v>
      </c>
      <c r="AB871" s="10">
        <f t="shared" si="420"/>
        <v>4.3096061321045971</v>
      </c>
      <c r="AC871" s="10">
        <f t="shared" si="417"/>
        <v>4.2086061321045971</v>
      </c>
      <c r="AD871" s="3">
        <f t="shared" si="418"/>
        <v>610.38522583097858</v>
      </c>
      <c r="AI871" s="94">
        <f t="shared" si="419"/>
        <v>0</v>
      </c>
    </row>
    <row r="872" spans="4:35">
      <c r="Q872" s="42">
        <f t="shared" si="421"/>
        <v>1.0375166678440249</v>
      </c>
      <c r="AB872" s="10">
        <f t="shared" si="420"/>
        <v>4.1218109179883031</v>
      </c>
      <c r="AC872" s="10">
        <f t="shared" si="417"/>
        <v>4.0208109179883031</v>
      </c>
      <c r="AD872" s="3">
        <f t="shared" si="418"/>
        <v>583.14879158641088</v>
      </c>
      <c r="AI872" s="94">
        <f t="shared" si="419"/>
        <v>0</v>
      </c>
    </row>
    <row r="873" spans="4:35">
      <c r="Q873" s="42">
        <f t="shared" si="421"/>
        <v>1.0382161292394341</v>
      </c>
      <c r="AB873" s="10">
        <f t="shared" si="420"/>
        <v>3.9421990601611743</v>
      </c>
      <c r="AC873" s="10">
        <f t="shared" si="417"/>
        <v>3.8411990601611743</v>
      </c>
      <c r="AD873" s="3">
        <f t="shared" si="418"/>
        <v>557.09921104585555</v>
      </c>
      <c r="AI873" s="94">
        <f t="shared" si="419"/>
        <v>0</v>
      </c>
    </row>
    <row r="874" spans="4:35">
      <c r="Q874" s="42">
        <f t="shared" si="421"/>
        <v>1.0389155906348433</v>
      </c>
      <c r="AB874" s="10">
        <f t="shared" si="420"/>
        <v>3.7704139610364695</v>
      </c>
      <c r="AC874" s="10">
        <f t="shared" si="417"/>
        <v>3.6694139610364696</v>
      </c>
      <c r="AD874" s="3">
        <f t="shared" si="418"/>
        <v>532.18476592262061</v>
      </c>
      <c r="AI874" s="94">
        <f t="shared" si="419"/>
        <v>0</v>
      </c>
    </row>
    <row r="875" spans="4:35">
      <c r="Q875" s="42">
        <f t="shared" si="421"/>
        <v>1.0396150520302525</v>
      </c>
      <c r="AB875" s="10">
        <f t="shared" si="420"/>
        <v>3.6061145621087713</v>
      </c>
      <c r="AC875" s="10">
        <f t="shared" si="417"/>
        <v>3.5051145621087714</v>
      </c>
      <c r="AD875" s="3">
        <f t="shared" si="418"/>
        <v>508.35599160388273</v>
      </c>
      <c r="AI875" s="94">
        <f t="shared" si="419"/>
        <v>0</v>
      </c>
    </row>
    <row r="876" spans="4:35">
      <c r="Q876" s="42">
        <f t="shared" si="421"/>
        <v>1.0403145134256617</v>
      </c>
      <c r="AB876" s="10">
        <f t="shared" si="420"/>
        <v>3.4489746668236334</v>
      </c>
      <c r="AC876" s="10">
        <f t="shared" si="417"/>
        <v>3.3479746668236334</v>
      </c>
      <c r="AD876" s="3">
        <f t="shared" si="418"/>
        <v>485.56557894468943</v>
      </c>
      <c r="AI876" s="94">
        <f t="shared" si="419"/>
        <v>0</v>
      </c>
    </row>
    <row r="877" spans="4:35">
      <c r="Q877" s="42">
        <f t="shared" si="421"/>
        <v>1.0410139748210709</v>
      </c>
      <c r="AB877" s="10">
        <f t="shared" si="420"/>
        <v>3.2986822929538397</v>
      </c>
      <c r="AC877" s="10">
        <f t="shared" si="417"/>
        <v>3.1976822929538398</v>
      </c>
      <c r="AD877" s="3">
        <f t="shared" si="418"/>
        <v>463.76828034138362</v>
      </c>
      <c r="AI877" s="94">
        <f t="shared" si="419"/>
        <v>0</v>
      </c>
    </row>
    <row r="878" spans="4:35">
      <c r="Q878" s="42">
        <f t="shared" si="421"/>
        <v>1.0417134362164802</v>
      </c>
      <c r="AB878" s="10">
        <f t="shared" si="420"/>
        <v>3.1549390531964816</v>
      </c>
      <c r="AC878" s="10">
        <f t="shared" si="417"/>
        <v>3.0539390531964816</v>
      </c>
      <c r="AD878" s="3">
        <f t="shared" si="418"/>
        <v>442.92081989796685</v>
      </c>
      <c r="AI878" s="94">
        <f t="shared" si="419"/>
        <v>0</v>
      </c>
    </row>
    <row r="879" spans="4:35">
      <c r="Q879" s="42">
        <f t="shared" si="421"/>
        <v>1.0424128976118894</v>
      </c>
      <c r="AB879" s="10">
        <f t="shared" si="420"/>
        <v>3.0174595627611098</v>
      </c>
      <c r="AC879" s="10">
        <f t="shared" si="417"/>
        <v>2.9164595627611098</v>
      </c>
      <c r="AD879" s="3">
        <f t="shared" si="418"/>
        <v>422.98180750705001</v>
      </c>
      <c r="AI879" s="94">
        <f t="shared" si="419"/>
        <v>0</v>
      </c>
    </row>
    <row r="880" spans="4:35">
      <c r="Q880" s="42">
        <f t="shared" si="421"/>
        <v>1.0431123590072986</v>
      </c>
      <c r="AB880" s="10">
        <f t="shared" si="420"/>
        <v>2.8859708727728086</v>
      </c>
      <c r="AC880" s="10">
        <f t="shared" si="417"/>
        <v>2.7849708727728086</v>
      </c>
      <c r="AD880" s="3">
        <f t="shared" si="418"/>
        <v>403.91165667480908</v>
      </c>
      <c r="AI880" s="94">
        <f t="shared" si="419"/>
        <v>0</v>
      </c>
    </row>
    <row r="881" spans="17:35">
      <c r="Q881" s="42">
        <f t="shared" si="421"/>
        <v>1.0438118204027078</v>
      </c>
      <c r="AB881" s="10">
        <f t="shared" si="420"/>
        <v>2.7602119283652629</v>
      </c>
      <c r="AC881" s="10">
        <f t="shared" si="417"/>
        <v>2.6592119283652629</v>
      </c>
      <c r="AD881" s="3">
        <f t="shared" si="418"/>
        <v>385.67250592679665</v>
      </c>
      <c r="AI881" s="94">
        <f t="shared" si="419"/>
        <v>0</v>
      </c>
    </row>
    <row r="882" spans="17:35">
      <c r="Q882" s="42">
        <f t="shared" si="421"/>
        <v>1.044511281798117</v>
      </c>
      <c r="AB882" s="10">
        <f t="shared" si="420"/>
        <v>2.6399330503879472</v>
      </c>
      <c r="AC882" s="10">
        <f t="shared" si="417"/>
        <v>2.5389330503879473</v>
      </c>
      <c r="AD882" s="3">
        <f t="shared" si="418"/>
        <v>368.22814363857105</v>
      </c>
      <c r="AI882" s="94">
        <f t="shared" si="419"/>
        <v>0</v>
      </c>
    </row>
    <row r="883" spans="17:35">
      <c r="Q883" s="42">
        <f t="shared" si="421"/>
        <v>1.0452107431935262</v>
      </c>
      <c r="AB883" s="10">
        <f t="shared" si="420"/>
        <v>2.5248954396984109</v>
      </c>
      <c r="AC883" s="10">
        <f t="shared" si="417"/>
        <v>2.4238954396984109</v>
      </c>
      <c r="AD883" s="3">
        <f t="shared" si="418"/>
        <v>351.54393614190155</v>
      </c>
      <c r="AI883" s="94">
        <f t="shared" si="419"/>
        <v>0</v>
      </c>
    </row>
    <row r="884" spans="17:35">
      <c r="Q884" s="42">
        <f t="shared" si="421"/>
        <v>1.0459102045889355</v>
      </c>
      <c r="AB884" s="10">
        <f t="shared" si="420"/>
        <v>2.4148707030555148</v>
      </c>
      <c r="AC884" s="10">
        <f t="shared" si="417"/>
        <v>2.3138707030555148</v>
      </c>
      <c r="AD884" s="3">
        <f t="shared" si="418"/>
        <v>335.58675896381652</v>
      </c>
      <c r="AI884" s="94">
        <f t="shared" si="419"/>
        <v>0</v>
      </c>
    </row>
    <row r="885" spans="17:35">
      <c r="Q885" s="42">
        <f t="shared" si="421"/>
        <v>1.0466096659843447</v>
      </c>
      <c r="AB885" s="10">
        <f t="shared" si="420"/>
        <v>2.3096403996723129</v>
      </c>
      <c r="AC885" s="10">
        <f t="shared" si="417"/>
        <v>2.208640399672313</v>
      </c>
      <c r="AD885" s="3">
        <f t="shared" si="418"/>
        <v>320.32493106197433</v>
      </c>
      <c r="AI885" s="94">
        <f t="shared" si="419"/>
        <v>0</v>
      </c>
    </row>
    <row r="886" spans="17:35">
      <c r="Q886" s="42">
        <f t="shared" si="421"/>
        <v>1.0473091273797539</v>
      </c>
      <c r="AB886" s="10">
        <f t="shared" si="420"/>
        <v>2.2089956075283284</v>
      </c>
      <c r="AC886" s="10">
        <f t="shared" si="417"/>
        <v>2.1079956075283284</v>
      </c>
      <c r="AD886" s="3">
        <f t="shared" si="418"/>
        <v>305.72815192579094</v>
      </c>
      <c r="AI886" s="94">
        <f t="shared" si="419"/>
        <v>0</v>
      </c>
    </row>
    <row r="887" spans="17:35">
      <c r="Q887" s="42">
        <f t="shared" si="421"/>
        <v>1.0480085887751631</v>
      </c>
      <c r="AB887" s="10">
        <f t="shared" si="420"/>
        <v>2.1127365085801957</v>
      </c>
      <c r="AC887" s="10">
        <f t="shared" si="417"/>
        <v>2.0117365085801957</v>
      </c>
      <c r="AD887" s="3">
        <f t="shared" si="418"/>
        <v>291.7674414184475</v>
      </c>
      <c r="AI887" s="94">
        <f t="shared" si="419"/>
        <v>0</v>
      </c>
    </row>
    <row r="888" spans="17:35">
      <c r="Q888" s="42">
        <f t="shared" si="421"/>
        <v>1.0487080501705723</v>
      </c>
      <c r="AB888" s="10">
        <f t="shared" si="420"/>
        <v>2.0206719920471339</v>
      </c>
      <c r="AC888" s="10">
        <f t="shared" si="417"/>
        <v>1.9196719920471339</v>
      </c>
      <c r="AD888" s="3">
        <f t="shared" si="418"/>
        <v>278.41508224033851</v>
      </c>
      <c r="AI888" s="94">
        <f t="shared" si="419"/>
        <v>0</v>
      </c>
    </row>
    <row r="889" spans="17:35">
      <c r="Q889" s="42">
        <f t="shared" si="421"/>
        <v>1.0494075115659816</v>
      </c>
      <c r="AB889" s="10">
        <f t="shared" si="420"/>
        <v>1.9326192749836433</v>
      </c>
      <c r="AC889" s="10">
        <f t="shared" si="417"/>
        <v>1.8316192749836433</v>
      </c>
      <c r="AD889" s="3">
        <f t="shared" si="418"/>
        <v>265.64456489973071</v>
      </c>
      <c r="AI889" s="94">
        <f t="shared" si="419"/>
        <v>0</v>
      </c>
    </row>
    <row r="890" spans="17:35">
      <c r="Q890" s="42">
        <f t="shared" si="421"/>
        <v>1.0501069729613908</v>
      </c>
      <c r="AB890" s="10">
        <f t="shared" si="420"/>
        <v>1.8484035393861094</v>
      </c>
      <c r="AC890" s="10">
        <f t="shared" si="417"/>
        <v>1.7474035393861094</v>
      </c>
      <c r="AD890" s="3">
        <f t="shared" si="418"/>
        <v>253.43053508137919</v>
      </c>
      <c r="AI890" s="94">
        <f t="shared" si="419"/>
        <v>0</v>
      </c>
    </row>
    <row r="891" spans="17:35">
      <c r="Q891" s="42">
        <f t="shared" si="421"/>
        <v>1.0508064343568</v>
      </c>
      <c r="AB891" s="10">
        <f t="shared" si="420"/>
        <v>1.7678575851128324</v>
      </c>
      <c r="AC891" s="10">
        <f t="shared" si="417"/>
        <v>1.6668575851128324</v>
      </c>
      <c r="AD891" s="3">
        <f t="shared" si="418"/>
        <v>241.74874330860516</v>
      </c>
      <c r="AI891" s="94">
        <f t="shared" si="419"/>
        <v>0</v>
      </c>
    </row>
    <row r="892" spans="17:35">
      <c r="Q892" s="42">
        <f t="shared" si="421"/>
        <v>1.0515058957522092</v>
      </c>
      <c r="AB892" s="10">
        <f t="shared" si="420"/>
        <v>1.6908214979283984</v>
      </c>
      <c r="AC892" s="10">
        <f t="shared" si="417"/>
        <v>1.5898214979283984</v>
      </c>
      <c r="AD892" s="3">
        <f t="shared" si="418"/>
        <v>230.57599679889753</v>
      </c>
      <c r="AI892" s="94">
        <f t="shared" si="419"/>
        <v>0</v>
      </c>
    </row>
    <row r="893" spans="17:35">
      <c r="Q893" s="42">
        <f t="shared" si="421"/>
        <v>1.0522053571476184</v>
      </c>
      <c r="AB893" s="10">
        <f t="shared" si="420"/>
        <v>1.617142332013338</v>
      </c>
      <c r="AC893" s="10">
        <f t="shared" si="417"/>
        <v>1.516142332013338</v>
      </c>
      <c r="AD893" s="3">
        <f t="shared" si="418"/>
        <v>219.89011341745297</v>
      </c>
      <c r="AI893" s="94">
        <f t="shared" si="419"/>
        <v>0</v>
      </c>
    </row>
    <row r="894" spans="17:35">
      <c r="Q894" s="42">
        <f t="shared" si="421"/>
        <v>1.0529048185430276</v>
      </c>
      <c r="AB894" s="10">
        <f t="shared" si="420"/>
        <v>1.546673806308726</v>
      </c>
      <c r="AC894" s="10">
        <f t="shared" si="417"/>
        <v>1.445673806308726</v>
      </c>
      <c r="AD894" s="3">
        <f t="shared" si="418"/>
        <v>209.66987763723367</v>
      </c>
      <c r="AI894" s="94">
        <f t="shared" si="419"/>
        <v>0</v>
      </c>
    </row>
    <row r="895" spans="17:35">
      <c r="Q895" s="42">
        <f t="shared" si="421"/>
        <v>1.0536042799384369</v>
      </c>
      <c r="AB895" s="10">
        <f t="shared" si="420"/>
        <v>1.4792760140928587</v>
      </c>
      <c r="AC895" s="10">
        <f t="shared" si="417"/>
        <v>1.3782760140928587</v>
      </c>
      <c r="AD895" s="3">
        <f t="shared" si="418"/>
        <v>199.89499841810857</v>
      </c>
      <c r="AI895" s="94">
        <f t="shared" si="419"/>
        <v>0</v>
      </c>
    </row>
    <row r="896" spans="17:35">
      <c r="Q896" s="42">
        <f t="shared" si="421"/>
        <v>1.0543037413338461</v>
      </c>
      <c r="AB896" s="10">
        <f t="shared" si="420"/>
        <v>1.414815145213409</v>
      </c>
      <c r="AC896" s="10">
        <f t="shared" si="417"/>
        <v>1.313815145213409</v>
      </c>
      <c r="AD896" s="3">
        <f t="shared" si="418"/>
        <v>190.54606892145165</v>
      </c>
      <c r="AI896" s="94">
        <f t="shared" si="419"/>
        <v>0</v>
      </c>
    </row>
    <row r="897" spans="15:35">
      <c r="Q897" s="42">
        <f t="shared" si="421"/>
        <v>1.0550032027292553</v>
      </c>
      <c r="AB897" s="10">
        <f t="shared" si="420"/>
        <v>1.3531632204235733</v>
      </c>
      <c r="AC897" s="10">
        <f t="shared" si="417"/>
        <v>1.2521632204235733</v>
      </c>
      <c r="AD897" s="3">
        <f t="shared" si="418"/>
        <v>181.6045279802137</v>
      </c>
      <c r="AI897" s="94">
        <f t="shared" si="419"/>
        <v>0</v>
      </c>
    </row>
    <row r="898" spans="15:35">
      <c r="Q898" s="42">
        <f t="shared" si="421"/>
        <v>1.0557026641246645</v>
      </c>
      <c r="AB898" s="10">
        <f t="shared" si="420"/>
        <v>1.2941978372947813</v>
      </c>
      <c r="AC898" s="10">
        <f t="shared" si="417"/>
        <v>1.1931978372947813</v>
      </c>
      <c r="AD898" s="3">
        <f t="shared" si="418"/>
        <v>173.05262324797408</v>
      </c>
      <c r="AI898" s="94">
        <f t="shared" si="419"/>
        <v>0</v>
      </c>
    </row>
    <row r="899" spans="15:35">
      <c r="Q899" s="42">
        <f t="shared" si="421"/>
        <v>1.0564021255200737</v>
      </c>
      <c r="AB899" s="10">
        <f t="shared" si="420"/>
        <v>1.2378019272015015</v>
      </c>
      <c r="AC899" s="10">
        <f t="shared" si="417"/>
        <v>1.1368019272015015</v>
      </c>
      <c r="AD899" s="3">
        <f t="shared" si="418"/>
        <v>164.87337595380734</v>
      </c>
      <c r="AI899" s="94">
        <f t="shared" si="419"/>
        <v>0</v>
      </c>
    </row>
    <row r="900" spans="15:35">
      <c r="Q900" s="42">
        <f t="shared" si="421"/>
        <v>1.0571015869154829</v>
      </c>
      <c r="AB900" s="10">
        <f t="shared" si="420"/>
        <v>1.1838635228956651</v>
      </c>
      <c r="AC900" s="10">
        <f t="shared" si="417"/>
        <v>1.0828635228956651</v>
      </c>
      <c r="AD900" s="3">
        <f t="shared" si="418"/>
        <v>157.05054719298988</v>
      </c>
      <c r="AI900" s="94">
        <f t="shared" si="419"/>
        <v>0</v>
      </c>
    </row>
    <row r="901" spans="15:35">
      <c r="Q901" s="42">
        <f t="shared" si="421"/>
        <v>1.0578010483108922</v>
      </c>
      <c r="AB901" s="10">
        <f t="shared" si="420"/>
        <v>1.1322755362092605</v>
      </c>
      <c r="AC901" s="10">
        <f t="shared" si="417"/>
        <v>1.0312755362092605</v>
      </c>
      <c r="AD901" s="3">
        <f t="shared" si="418"/>
        <v>149.56860568662225</v>
      </c>
      <c r="AI901" s="94">
        <f t="shared" si="419"/>
        <v>0</v>
      </c>
    </row>
    <row r="902" spans="15:35">
      <c r="Q902" s="42">
        <f t="shared" si="421"/>
        <v>1.0585005097063014</v>
      </c>
      <c r="AB902" s="10">
        <f t="shared" si="420"/>
        <v>1.0829355454437424</v>
      </c>
      <c r="AC902" s="10">
        <f t="shared" si="417"/>
        <v>0.9819355454437424</v>
      </c>
      <c r="AD902" s="3">
        <f t="shared" si="418"/>
        <v>142.41269694615553</v>
      </c>
      <c r="AI902" s="94">
        <f t="shared" si="419"/>
        <v>0</v>
      </c>
    </row>
    <row r="903" spans="15:35">
      <c r="Q903" s="42">
        <f t="shared" si="421"/>
        <v>1.0591999711017106</v>
      </c>
      <c r="AB903" s="10">
        <f t="shared" si="420"/>
        <v>1.0357455920241621</v>
      </c>
      <c r="AC903" s="10">
        <f t="shared" si="417"/>
        <v>0.93474559202416208</v>
      </c>
      <c r="AD903" s="3">
        <f t="shared" si="418"/>
        <v>135.56861378160437</v>
      </c>
      <c r="AI903" s="94">
        <f t="shared" si="419"/>
        <v>0</v>
      </c>
    </row>
    <row r="904" spans="15:35">
      <c r="Q904" s="42">
        <f t="shared" si="421"/>
        <v>1.0598994324971198</v>
      </c>
      <c r="AB904" s="10">
        <f t="shared" si="420"/>
        <v>0.99061198601427913</v>
      </c>
      <c r="AC904" s="10">
        <f t="shared" si="417"/>
        <v>0.88961198601427915</v>
      </c>
      <c r="AD904" s="3">
        <f t="shared" si="418"/>
        <v>129.02276809489183</v>
      </c>
      <c r="AI904" s="94">
        <f t="shared" si="419"/>
        <v>0</v>
      </c>
    </row>
    <row r="905" spans="15:35">
      <c r="Q905" s="42">
        <f t="shared" si="421"/>
        <v>1.060598893892529</v>
      </c>
      <c r="AB905" s="10">
        <f t="shared" si="420"/>
        <v>0.94744512010654236</v>
      </c>
      <c r="AC905" s="10">
        <f t="shared" si="417"/>
        <v>0.84644512010654238</v>
      </c>
      <c r="AD905" s="3">
        <f t="shared" si="418"/>
        <v>122.76216390232666</v>
      </c>
      <c r="AI905" s="94">
        <f t="shared" si="419"/>
        <v>0</v>
      </c>
    </row>
    <row r="906" spans="15:35">
      <c r="Q906" s="42">
        <f t="shared" si="421"/>
        <v>1.0612983552879383</v>
      </c>
      <c r="AB906" s="10">
        <f t="shared" si="420"/>
        <v>0.90615929171763643</v>
      </c>
      <c r="AC906" s="10">
        <f t="shared" si="417"/>
        <v>0.80515929171763645</v>
      </c>
      <c r="AD906" s="3">
        <f t="shared" si="418"/>
        <v>116.77437153265213</v>
      </c>
      <c r="AI906" s="94">
        <f t="shared" si="419"/>
        <v>0</v>
      </c>
    </row>
    <row r="907" spans="15:35">
      <c r="Q907" s="42">
        <f t="shared" si="421"/>
        <v>1.0619978166833475</v>
      </c>
      <c r="Z907" s="2" t="s">
        <v>151</v>
      </c>
      <c r="AA907">
        <v>0.02</v>
      </c>
      <c r="AB907" s="10">
        <f t="shared" si="420"/>
        <v>0.86667253283638335</v>
      </c>
      <c r="AC907" s="10">
        <f t="shared" si="417"/>
        <v>0.76567253283638337</v>
      </c>
      <c r="AD907" s="3">
        <f t="shared" si="418"/>
        <v>111.04750294943921</v>
      </c>
      <c r="AI907" s="94">
        <f t="shared" si="419"/>
        <v>0</v>
      </c>
    </row>
    <row r="908" spans="15:35">
      <c r="Q908" s="42">
        <f t="shared" si="421"/>
        <v>1.0626972780787567</v>
      </c>
      <c r="Z908" s="2" t="s">
        <v>152</v>
      </c>
      <c r="AA908">
        <f>pmaxperc/100*pmax+patm</f>
        <v>0.10245576250692535</v>
      </c>
      <c r="AB908" s="10">
        <f t="shared" si="420"/>
        <v>0.82890644728618601</v>
      </c>
      <c r="AC908" s="10">
        <f t="shared" si="417"/>
        <v>0.72790644728618603</v>
      </c>
      <c r="AD908" s="3">
        <f t="shared" si="418"/>
        <v>105.57018814883047</v>
      </c>
      <c r="AI908" s="94">
        <f t="shared" si="419"/>
        <v>0</v>
      </c>
    </row>
    <row r="909" spans="15:35">
      <c r="O909" t="s">
        <v>155</v>
      </c>
      <c r="P909">
        <f>tbinc</f>
        <v>6.994613954091082E-4</v>
      </c>
      <c r="Q909" s="42">
        <f t="shared" si="421"/>
        <v>1.0633967394741659</v>
      </c>
      <c r="Z909" s="7" t="s">
        <v>154</v>
      </c>
      <c r="AA909" s="10">
        <f>AA908-pfinal+0.101</f>
        <v>-0.58933029257198755</v>
      </c>
      <c r="AB909" s="10">
        <f t="shared" si="420"/>
        <v>0.79278605507891287</v>
      </c>
      <c r="AC909" s="10">
        <f t="shared" si="417"/>
        <v>0.69178605507891289</v>
      </c>
      <c r="AD909" s="3">
        <f t="shared" si="418"/>
        <v>100.33155258577416</v>
      </c>
      <c r="AI909" s="94">
        <f t="shared" si="419"/>
        <v>0</v>
      </c>
    </row>
    <row r="910" spans="15:35">
      <c r="Q910" s="42">
        <f t="shared" si="421"/>
        <v>1.0640962008695751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600075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619125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FFFF00"/>
    <pageSetUpPr autoPageBreaks="0"/>
  </sheetPr>
  <dimension ref="B1:Q911"/>
  <sheetViews>
    <sheetView showGridLines="0" zoomScaleNormal="100" workbookViewId="0">
      <selection activeCell="C6" sqref="C6"/>
    </sheetView>
  </sheetViews>
  <sheetFormatPr baseColWidth="10" defaultColWidth="8.85546875" defaultRowHeight="12.75"/>
  <cols>
    <col min="1" max="1" width="4.7109375" customWidth="1"/>
    <col min="2" max="2" width="9.140625" customWidth="1"/>
    <col min="3" max="3" width="10.140625" bestFit="1" customWidth="1"/>
    <col min="4" max="4" width="9.7109375" customWidth="1"/>
    <col min="5" max="5" width="9.85546875" customWidth="1"/>
    <col min="6" max="6" width="11.42578125" bestFit="1" customWidth="1"/>
  </cols>
  <sheetData>
    <row r="1" spans="2:5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4.25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25">
      <c r="B7" s="2" t="s">
        <v>286</v>
      </c>
      <c r="C7" s="3">
        <f>at</f>
        <v>147.82900988183601</v>
      </c>
      <c r="D7" s="55" t="s">
        <v>15</v>
      </c>
      <c r="E7" t="s">
        <v>37</v>
      </c>
    </row>
    <row r="8" spans="2:5" ht="14.25">
      <c r="B8" s="2" t="s">
        <v>165</v>
      </c>
      <c r="C8" s="3">
        <f>exprat*at</f>
        <v>628.27329199780308</v>
      </c>
      <c r="D8" s="55" t="s">
        <v>15</v>
      </c>
      <c r="E8" t="s">
        <v>166</v>
      </c>
    </row>
    <row r="9" spans="2:5">
      <c r="B9" s="2" t="s">
        <v>285</v>
      </c>
      <c r="C9" s="83">
        <v>2.5616829820695148</v>
      </c>
      <c r="D9" s="314">
        <f>exprat-1/me*((1+(k-1)/2*me^2)/(1+(k-1)/2))^((k+1)/2/(k-1))</f>
        <v>-2.6083020358669273E-5</v>
      </c>
      <c r="E9" t="s">
        <v>283</v>
      </c>
    </row>
    <row r="10" spans="2:5">
      <c r="B10" s="2" t="s">
        <v>287</v>
      </c>
      <c r="C10" s="83">
        <v>2.5616829820695148</v>
      </c>
      <c r="D10" s="314">
        <f>expratfinal-1/mef*((1+(k-1)/2*mef^2)/(1+(k-1)/2))^((k+1)/2/(k-1))</f>
        <v>-2.6083020358669273E-5</v>
      </c>
      <c r="E10" t="s">
        <v>284</v>
      </c>
    </row>
    <row r="11" spans="2:5">
      <c r="B11" s="2" t="s">
        <v>203</v>
      </c>
      <c r="C11" s="40">
        <f>SQRT(4*aexit/PI())</f>
        <v>28.283253000186253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10.800359916883737</v>
      </c>
      <c r="D12" s="55"/>
      <c r="E12" t="s">
        <v>170</v>
      </c>
    </row>
    <row r="13" spans="2:5">
      <c r="B13" s="2" t="s">
        <v>167</v>
      </c>
      <c r="C13" s="10">
        <f>AVERAGE(H28:H909)</f>
        <v>9.9487150071369861</v>
      </c>
      <c r="D13" s="55"/>
      <c r="E13" t="s">
        <v>188</v>
      </c>
    </row>
    <row r="14" spans="2:5">
      <c r="B14" s="2" t="s">
        <v>290</v>
      </c>
      <c r="C14" s="10">
        <f>2*ravg*tbout/do</f>
        <v>0.66116367712975532</v>
      </c>
      <c r="E14" t="s">
        <v>289</v>
      </c>
    </row>
    <row r="15" spans="2:5">
      <c r="B15" s="2" t="s">
        <v>171</v>
      </c>
      <c r="C15" s="10">
        <f>MAX(I28:I910)</f>
        <v>1.2923063211749746</v>
      </c>
      <c r="D15" s="55"/>
      <c r="E15" t="s">
        <v>172</v>
      </c>
    </row>
    <row r="16" spans="2:5">
      <c r="B16" s="71" t="s">
        <v>194</v>
      </c>
      <c r="C16" s="65">
        <f>MAX(J28:J910)</f>
        <v>1409.8420723010747</v>
      </c>
      <c r="D16" s="72" t="s">
        <v>168</v>
      </c>
      <c r="E16" t="s">
        <v>175</v>
      </c>
    </row>
    <row r="17" spans="2:17">
      <c r="B17" s="73" t="s">
        <v>195</v>
      </c>
      <c r="C17" s="65">
        <f>itsum</f>
        <v>1365.7243199905058</v>
      </c>
      <c r="D17" s="74" t="s">
        <v>174</v>
      </c>
      <c r="E17" t="s">
        <v>176</v>
      </c>
    </row>
    <row r="18" spans="2:17">
      <c r="B18" s="73" t="s">
        <v>196</v>
      </c>
      <c r="C18" s="66">
        <f>itsum/9.806/mgrain</f>
        <v>117.29573054446215</v>
      </c>
      <c r="D18" s="74" t="s">
        <v>169</v>
      </c>
      <c r="E18" t="s">
        <v>180</v>
      </c>
      <c r="H18" s="39"/>
    </row>
    <row r="19" spans="2:17">
      <c r="B19" s="71" t="s">
        <v>181</v>
      </c>
      <c r="C19" s="91" t="str">
        <f>VLOOKUP(itsum,motorclass,2)</f>
        <v>K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1409.8420723010747</v>
      </c>
      <c r="L21" s="133" t="s">
        <v>168</v>
      </c>
      <c r="O21" s="131" t="s">
        <v>185</v>
      </c>
      <c r="P21" s="132">
        <f>fmax/4.4482</f>
        <v>316.94664635157471</v>
      </c>
      <c r="Q21" s="133" t="s">
        <v>187</v>
      </c>
    </row>
    <row r="22" spans="2:17">
      <c r="G22" s="110">
        <f>D9</f>
        <v>-2.6083020358669273E-5</v>
      </c>
      <c r="J22" s="134" t="s">
        <v>186</v>
      </c>
      <c r="K22" s="135">
        <f>itot/tthr</f>
        <v>1284.3036557229209</v>
      </c>
      <c r="L22" s="136" t="s">
        <v>168</v>
      </c>
      <c r="O22" s="134" t="s">
        <v>186</v>
      </c>
      <c r="P22" s="135">
        <f>itot/tthr/4.4482</f>
        <v>288.72435046151725</v>
      </c>
      <c r="Q22" s="136" t="s">
        <v>187</v>
      </c>
    </row>
    <row r="23" spans="2:17">
      <c r="J23" s="137" t="s">
        <v>158</v>
      </c>
      <c r="K23" s="138">
        <f>tthr</f>
        <v>1.0633967394741659</v>
      </c>
      <c r="L23" s="139" t="s">
        <v>169</v>
      </c>
      <c r="O23" s="137" t="s">
        <v>158</v>
      </c>
      <c r="P23" s="138">
        <f>tthr</f>
        <v>1.0633967394741659</v>
      </c>
      <c r="Q23" s="139" t="s">
        <v>169</v>
      </c>
    </row>
    <row r="25" spans="2:17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1.4782900988183603E-4</v>
      </c>
      <c r="E28" s="40">
        <f>Pressure!H28</f>
        <v>147.82900988183601</v>
      </c>
      <c r="F28" s="10">
        <f>aexit/E28</f>
        <v>4.25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2.5616829820695148</v>
      </c>
    </row>
    <row r="29" spans="2:17">
      <c r="C29" s="4">
        <f>Pressure!AB29*1000000</f>
        <v>2594969.0397180496</v>
      </c>
      <c r="D29" s="78">
        <f>Pressure!I29</f>
        <v>1.4782900988183603E-4</v>
      </c>
      <c r="E29" s="40">
        <f>Pressure!H29</f>
        <v>147.82900988183601</v>
      </c>
      <c r="F29" s="10">
        <f t="shared" ref="F29:F92" si="1">aexit/E29</f>
        <v>4.25</v>
      </c>
      <c r="G29" s="4">
        <f t="shared" si="0"/>
        <v>118677.09816697157</v>
      </c>
      <c r="H29" s="42">
        <f t="shared" ref="H29:H92" si="2">1/(((k+1)/2)^(1/(k-1))*(patm*1000000/C29)^(1/k)*SQRT((k+1)/(k-1)*(1-(patm*1000000/C29)^((k-1)/k))))</f>
        <v>4.7981874339142196</v>
      </c>
      <c r="I29" s="10">
        <f t="shared" ref="I29:I92" si="3">etanoz*SQRT(2*k^2/(k-1)*(2/(k+1))^((k+1)/(k-1))*(1-(G29/C29)^((k-1)/k)))+(G29-patm*1000000)/C29*(aexit/E29)</f>
        <v>1.1850555235943498</v>
      </c>
      <c r="J29" s="4">
        <f t="shared" ref="J29:J92" si="4">I29*D29*C29</f>
        <v>454.60116852204317</v>
      </c>
      <c r="K29" s="4">
        <f t="shared" ref="K29:K92" si="5">J29/4.4482</f>
        <v>102.19890484286749</v>
      </c>
      <c r="L29" s="42">
        <f>Pressure!Q29</f>
        <v>4.735600265251637E-3</v>
      </c>
      <c r="M29" s="10">
        <f t="shared" ref="M29:M39" si="6">(J29+J28)/2*(L29-L28)</f>
        <v>1.0764047071183458</v>
      </c>
      <c r="N29" s="10">
        <f>N28-1/834*(me-mef)</f>
        <v>2.5616829820695148</v>
      </c>
    </row>
    <row r="30" spans="2:17">
      <c r="C30" s="4">
        <f>Pressure!AB30*1000000</f>
        <v>3670462.0880835983</v>
      </c>
      <c r="D30" s="78">
        <f>Pressure!I30</f>
        <v>1.4782900988183603E-4</v>
      </c>
      <c r="E30" s="40">
        <f>Pressure!H30</f>
        <v>147.82900988183601</v>
      </c>
      <c r="F30" s="10">
        <f t="shared" si="1"/>
        <v>4.25</v>
      </c>
      <c r="G30" s="4">
        <f t="shared" si="0"/>
        <v>167863.19330922488</v>
      </c>
      <c r="H30" s="42">
        <f t="shared" si="2"/>
        <v>6.2528142608139987</v>
      </c>
      <c r="I30" s="10">
        <f t="shared" si="3"/>
        <v>1.2335246272223255</v>
      </c>
      <c r="J30" s="4">
        <f t="shared" si="4"/>
        <v>669.31142030393164</v>
      </c>
      <c r="K30" s="4">
        <f t="shared" si="5"/>
        <v>150.46792417245891</v>
      </c>
      <c r="L30" s="42">
        <f>Pressure!Q30</f>
        <v>6.4169009459614105E-3</v>
      </c>
      <c r="M30" s="10">
        <f t="shared" si="6"/>
        <v>0.94481750032569756</v>
      </c>
      <c r="N30" s="10">
        <f t="shared" ref="N30:N93" si="7">N29-1/834*(me-mef)</f>
        <v>2.5616829820695148</v>
      </c>
    </row>
    <row r="31" spans="2:17">
      <c r="C31" s="4">
        <f>Pressure!AB31*1000000</f>
        <v>4346745.6188876927</v>
      </c>
      <c r="D31" s="78">
        <f>Pressure!I31</f>
        <v>1.4782900988183603E-4</v>
      </c>
      <c r="E31" s="40">
        <f>Pressure!H31</f>
        <v>147.82900988183601</v>
      </c>
      <c r="F31" s="10">
        <f t="shared" si="1"/>
        <v>4.25</v>
      </c>
      <c r="G31" s="4">
        <f t="shared" si="0"/>
        <v>198792.027428442</v>
      </c>
      <c r="H31" s="42">
        <f t="shared" si="2"/>
        <v>7.1270720622224273</v>
      </c>
      <c r="I31" s="10">
        <f t="shared" si="3"/>
        <v>1.2517197146838421</v>
      </c>
      <c r="J31" s="4">
        <f t="shared" si="4"/>
        <v>804.32392214721449</v>
      </c>
      <c r="K31" s="4">
        <f t="shared" si="5"/>
        <v>180.82008950748943</v>
      </c>
      <c r="L31" s="42">
        <f>Pressure!Q31</f>
        <v>7.922147485789871E-3</v>
      </c>
      <c r="M31" s="10">
        <f t="shared" si="6"/>
        <v>1.1090922500967582</v>
      </c>
      <c r="N31" s="10">
        <f t="shared" si="7"/>
        <v>2.5616829820695148</v>
      </c>
    </row>
    <row r="32" spans="2:17">
      <c r="C32" s="4">
        <f>Pressure!AB32*1000000</f>
        <v>4793531.5981337242</v>
      </c>
      <c r="D32" s="78">
        <f>Pressure!I32</f>
        <v>1.4782900988183603E-4</v>
      </c>
      <c r="E32" s="40">
        <f>Pressure!H32</f>
        <v>147.82900988183601</v>
      </c>
      <c r="F32" s="10">
        <f t="shared" si="1"/>
        <v>4.25</v>
      </c>
      <c r="G32" s="4">
        <f t="shared" si="0"/>
        <v>219225.12805779243</v>
      </c>
      <c r="H32" s="42">
        <f t="shared" si="2"/>
        <v>7.6911932282575277</v>
      </c>
      <c r="I32" s="10">
        <f t="shared" si="3"/>
        <v>1.2609239988897141</v>
      </c>
      <c r="J32" s="4">
        <f t="shared" si="4"/>
        <v>893.51978467958452</v>
      </c>
      <c r="K32" s="4">
        <f t="shared" si="5"/>
        <v>200.87221453162729</v>
      </c>
      <c r="L32" s="42">
        <f>Pressure!Q32</f>
        <v>9.3483433301025931E-3</v>
      </c>
      <c r="M32" s="10">
        <f t="shared" si="6"/>
        <v>1.2107288194844441</v>
      </c>
      <c r="N32" s="10">
        <f t="shared" si="7"/>
        <v>2.5616829820695148</v>
      </c>
    </row>
    <row r="33" spans="3:14">
      <c r="C33" s="4">
        <f>Pressure!AB33*1000000</f>
        <v>5096373.7354460349</v>
      </c>
      <c r="D33" s="78">
        <f>Pressure!I33</f>
        <v>1.4782900988183603E-4</v>
      </c>
      <c r="E33" s="40">
        <f>Pressure!H33</f>
        <v>147.82900988183601</v>
      </c>
      <c r="F33" s="10">
        <f t="shared" si="1"/>
        <v>4.25</v>
      </c>
      <c r="G33" s="4">
        <f t="shared" si="0"/>
        <v>233075.1684662952</v>
      </c>
      <c r="H33" s="42">
        <f t="shared" si="2"/>
        <v>8.0682330992865499</v>
      </c>
      <c r="I33" s="10">
        <f t="shared" si="3"/>
        <v>1.2662452008574683</v>
      </c>
      <c r="J33" s="4">
        <f t="shared" si="4"/>
        <v>953.9788565920519</v>
      </c>
      <c r="K33" s="4">
        <f t="shared" si="5"/>
        <v>214.46402063577446</v>
      </c>
      <c r="L33" s="42">
        <f>Pressure!Q33</f>
        <v>1.0730713710674373E-2</v>
      </c>
      <c r="M33" s="10">
        <f t="shared" si="6"/>
        <v>1.2769636999202589</v>
      </c>
      <c r="N33" s="10">
        <f t="shared" si="7"/>
        <v>2.5616829820695148</v>
      </c>
    </row>
    <row r="34" spans="3:14">
      <c r="C34" s="4">
        <f>Pressure!AB34*1000000</f>
        <v>5305174.6656568125</v>
      </c>
      <c r="D34" s="78">
        <f>Pressure!I34</f>
        <v>1.4782900988183603E-4</v>
      </c>
      <c r="E34" s="40">
        <f>Pressure!H34</f>
        <v>147.82900988183601</v>
      </c>
      <c r="F34" s="10">
        <f t="shared" si="1"/>
        <v>4.25</v>
      </c>
      <c r="G34" s="4">
        <f t="shared" si="0"/>
        <v>242624.37237304848</v>
      </c>
      <c r="H34" s="42">
        <f t="shared" si="2"/>
        <v>8.3258757461794577</v>
      </c>
      <c r="I34" s="10">
        <f t="shared" si="3"/>
        <v>1.2695601874562099</v>
      </c>
      <c r="J34" s="4">
        <f t="shared" si="4"/>
        <v>995.66364513250801</v>
      </c>
      <c r="K34" s="4">
        <f t="shared" si="5"/>
        <v>223.83517942819748</v>
      </c>
      <c r="L34" s="42">
        <f>Pressure!Q34</f>
        <v>1.2086331345096476E-2</v>
      </c>
      <c r="M34" s="10">
        <f t="shared" si="6"/>
        <v>1.3214848780783197</v>
      </c>
      <c r="N34" s="10">
        <f t="shared" si="7"/>
        <v>2.5616829820695148</v>
      </c>
    </row>
    <row r="35" spans="3:14">
      <c r="C35" s="4">
        <f>Pressure!AB35*1000000</f>
        <v>5451085.0987719409</v>
      </c>
      <c r="D35" s="78">
        <f>Pressure!I35</f>
        <v>1.4782900988183603E-4</v>
      </c>
      <c r="E35" s="40">
        <f>Pressure!H35</f>
        <v>147.82900988183601</v>
      </c>
      <c r="F35" s="10">
        <f t="shared" si="1"/>
        <v>4.25</v>
      </c>
      <c r="G35" s="4">
        <f t="shared" si="0"/>
        <v>249297.37175352313</v>
      </c>
      <c r="H35" s="42">
        <f t="shared" si="2"/>
        <v>8.5048523150855484</v>
      </c>
      <c r="I35" s="10">
        <f t="shared" si="3"/>
        <v>1.2717259657732605</v>
      </c>
      <c r="J35" s="4">
        <f t="shared" si="4"/>
        <v>1024.7930438574595</v>
      </c>
      <c r="K35" s="4">
        <f t="shared" si="5"/>
        <v>230.38376059022963</v>
      </c>
      <c r="L35" s="42">
        <f>Pressure!Q35</f>
        <v>1.3424695678083468E-2</v>
      </c>
      <c r="M35" s="10">
        <f t="shared" si="6"/>
        <v>1.352053584444582</v>
      </c>
      <c r="N35" s="10">
        <f t="shared" si="7"/>
        <v>2.5616829820695148</v>
      </c>
    </row>
    <row r="36" spans="3:14">
      <c r="C36" s="4">
        <f>Pressure!AB36*1000000</f>
        <v>5554306.8156805197</v>
      </c>
      <c r="D36" s="78">
        <f>Pressure!I36</f>
        <v>1.4782900988183603E-4</v>
      </c>
      <c r="E36" s="40">
        <f>Pressure!H36</f>
        <v>147.82900988183601</v>
      </c>
      <c r="F36" s="10">
        <f t="shared" si="1"/>
        <v>4.25</v>
      </c>
      <c r="G36" s="4">
        <f t="shared" si="0"/>
        <v>254018.06538917968</v>
      </c>
      <c r="H36" s="42">
        <f t="shared" si="2"/>
        <v>8.6309554007580171</v>
      </c>
      <c r="I36" s="10">
        <f t="shared" si="3"/>
        <v>1.2731893843178739</v>
      </c>
      <c r="J36" s="4">
        <f t="shared" si="4"/>
        <v>1045.4001141313968</v>
      </c>
      <c r="K36" s="4">
        <f t="shared" si="5"/>
        <v>235.01643679047632</v>
      </c>
      <c r="L36" s="42">
        <f>Pressure!Q36</f>
        <v>1.4751526310783027E-2</v>
      </c>
      <c r="M36" s="10">
        <f t="shared" si="6"/>
        <v>1.3733978488123257</v>
      </c>
      <c r="N36" s="10">
        <f t="shared" si="7"/>
        <v>2.5616829820695148</v>
      </c>
    </row>
    <row r="37" spans="3:14">
      <c r="C37" s="4">
        <f>Pressure!AB37*1000000</f>
        <v>5628255.7346272934</v>
      </c>
      <c r="D37" s="78">
        <f>Pressure!I37</f>
        <v>1.4782900988183603E-4</v>
      </c>
      <c r="E37" s="40">
        <f>Pressure!H37</f>
        <v>147.82900988183601</v>
      </c>
      <c r="F37" s="10">
        <f t="shared" si="1"/>
        <v>4.25</v>
      </c>
      <c r="G37" s="4">
        <f t="shared" si="0"/>
        <v>257400.01059887712</v>
      </c>
      <c r="H37" s="42">
        <f t="shared" si="2"/>
        <v>8.7210427622770545</v>
      </c>
      <c r="I37" s="10">
        <f t="shared" si="3"/>
        <v>1.2742047873235041</v>
      </c>
      <c r="J37" s="4">
        <f t="shared" si="4"/>
        <v>1060.1631951482286</v>
      </c>
      <c r="K37" s="4">
        <f t="shared" si="5"/>
        <v>238.33532555825471</v>
      </c>
      <c r="L37" s="42">
        <f>Pressure!Q37</f>
        <v>1.6070440763021381E-2</v>
      </c>
      <c r="M37" s="10">
        <f t="shared" si="6"/>
        <v>1.388528939355856</v>
      </c>
      <c r="N37" s="10">
        <f t="shared" si="7"/>
        <v>2.5616829820695148</v>
      </c>
    </row>
    <row r="38" spans="3:14">
      <c r="C38" s="4">
        <f>Pressure!AB38*1000000</f>
        <v>5681982.8157375967</v>
      </c>
      <c r="D38" s="78">
        <f>Pressure!I38</f>
        <v>1.4782900988183603E-4</v>
      </c>
      <c r="E38" s="40">
        <f>Pressure!H38</f>
        <v>147.82900988183601</v>
      </c>
      <c r="F38" s="10">
        <f t="shared" si="1"/>
        <v>4.25</v>
      </c>
      <c r="G38" s="4">
        <f t="shared" si="0"/>
        <v>259857.13975208087</v>
      </c>
      <c r="H38" s="42">
        <f t="shared" si="2"/>
        <v>8.7863643857528526</v>
      </c>
      <c r="I38" s="10">
        <f t="shared" si="3"/>
        <v>1.2749259443048913</v>
      </c>
      <c r="J38" s="4">
        <f t="shared" si="4"/>
        <v>1070.8892106536107</v>
      </c>
      <c r="K38" s="4">
        <f t="shared" si="5"/>
        <v>240.74664148500759</v>
      </c>
      <c r="L38" s="42">
        <f>Pressure!Q38</f>
        <v>1.7383802335225042E-2</v>
      </c>
      <c r="M38" s="10">
        <f t="shared" si="6"/>
        <v>1.3994211690661498</v>
      </c>
      <c r="N38" s="10">
        <f t="shared" si="7"/>
        <v>2.5616829820695148</v>
      </c>
    </row>
    <row r="39" spans="3:14">
      <c r="C39" s="4">
        <f>Pressure!AB39*1000000</f>
        <v>5721661.7193161258</v>
      </c>
      <c r="D39" s="78">
        <f>Pressure!I39</f>
        <v>1.4782900988183603E-4</v>
      </c>
      <c r="E39" s="40">
        <f>Pressure!H39</f>
        <v>147.82900988183601</v>
      </c>
      <c r="F39" s="10">
        <f t="shared" si="1"/>
        <v>4.25</v>
      </c>
      <c r="G39" s="4">
        <f t="shared" si="0"/>
        <v>261671.79613644318</v>
      </c>
      <c r="H39" s="42">
        <f t="shared" si="2"/>
        <v>8.8345363911773447</v>
      </c>
      <c r="I39" s="10">
        <f t="shared" si="3"/>
        <v>1.2754498436715715</v>
      </c>
      <c r="J39" s="4">
        <f t="shared" si="4"/>
        <v>1078.8106634149487</v>
      </c>
      <c r="K39" s="4">
        <f t="shared" si="5"/>
        <v>242.52746356165389</v>
      </c>
      <c r="L39" s="42">
        <f>Pressure!Q39</f>
        <v>1.869318950548398E-2</v>
      </c>
      <c r="M39" s="10">
        <f t="shared" si="6"/>
        <v>1.4073947175063126</v>
      </c>
      <c r="N39" s="10">
        <f t="shared" si="7"/>
        <v>2.5616829820695148</v>
      </c>
    </row>
    <row r="40" spans="3:14">
      <c r="C40" s="4">
        <f>Pressure!AB40*1000000</f>
        <v>5751537.3205826338</v>
      </c>
      <c r="D40" s="78">
        <f>Pressure!I40</f>
        <v>1.4782900988183603E-4</v>
      </c>
      <c r="E40" s="40">
        <f>Pressure!H40</f>
        <v>147.82900988183601</v>
      </c>
      <c r="F40" s="10">
        <f t="shared" si="1"/>
        <v>4.25</v>
      </c>
      <c r="G40" s="4">
        <f t="shared" si="0"/>
        <v>263038.11288629076</v>
      </c>
      <c r="H40" s="42">
        <f t="shared" si="2"/>
        <v>8.8707679598556428</v>
      </c>
      <c r="I40" s="10">
        <f t="shared" si="3"/>
        <v>1.2758395350868905</v>
      </c>
      <c r="J40" s="4">
        <f t="shared" si="4"/>
        <v>1084.7749956622056</v>
      </c>
      <c r="K40" s="4">
        <f t="shared" si="5"/>
        <v>243.86830530601267</v>
      </c>
      <c r="L40" s="42">
        <f>Pressure!Q40</f>
        <v>1.9999673157608824E-2</v>
      </c>
      <c r="M40" s="10">
        <f t="shared" ref="M40:M103" si="8">(J40+J39)/2*(L40-L39)</f>
        <v>1.4133446467780297</v>
      </c>
      <c r="N40" s="10">
        <f t="shared" si="7"/>
        <v>2.5616829820695148</v>
      </c>
    </row>
    <row r="41" spans="3:14">
      <c r="C41" s="4">
        <f>Pressure!AB41*1000000</f>
        <v>5774546.0283299796</v>
      </c>
      <c r="D41" s="78">
        <f>Pressure!I41</f>
        <v>1.4782900988183603E-4</v>
      </c>
      <c r="E41" s="40">
        <f>Pressure!H41</f>
        <v>147.82900988183601</v>
      </c>
      <c r="F41" s="10">
        <f t="shared" si="1"/>
        <v>4.25</v>
      </c>
      <c r="G41" s="4">
        <f t="shared" si="0"/>
        <v>264090.38234547613</v>
      </c>
      <c r="H41" s="42">
        <f t="shared" si="2"/>
        <v>8.8986491607980085</v>
      </c>
      <c r="I41" s="10">
        <f t="shared" si="3"/>
        <v>1.2761369075444828</v>
      </c>
      <c r="J41" s="4">
        <f t="shared" si="4"/>
        <v>1089.368428823969</v>
      </c>
      <c r="K41" s="4">
        <f t="shared" si="5"/>
        <v>244.9009551782674</v>
      </c>
      <c r="L41" s="42">
        <f>Pressure!Q41</f>
        <v>2.1303988121789443E-2</v>
      </c>
      <c r="M41" s="10">
        <f t="shared" si="8"/>
        <v>1.4178839014161058</v>
      </c>
      <c r="N41" s="10">
        <f t="shared" si="7"/>
        <v>2.5616829820695148</v>
      </c>
    </row>
    <row r="42" spans="3:14">
      <c r="C42" s="4">
        <f>Pressure!AB42*1000000</f>
        <v>5792728.8039795356</v>
      </c>
      <c r="D42" s="78">
        <f>Pressure!I42</f>
        <v>1.4782900988183603E-4</v>
      </c>
      <c r="E42" s="40">
        <f>Pressure!H42</f>
        <v>147.82900988183601</v>
      </c>
      <c r="F42" s="10">
        <f t="shared" si="1"/>
        <v>4.25</v>
      </c>
      <c r="G42" s="4">
        <f t="shared" si="0"/>
        <v>264921.94488733402</v>
      </c>
      <c r="H42" s="42">
        <f t="shared" si="2"/>
        <v>8.9206686396886568</v>
      </c>
      <c r="I42" s="10">
        <f t="shared" si="3"/>
        <v>1.2763702369313434</v>
      </c>
      <c r="J42" s="4">
        <f t="shared" si="4"/>
        <v>1092.9984181983707</v>
      </c>
      <c r="K42" s="4">
        <f t="shared" si="5"/>
        <v>245.71701321846382</v>
      </c>
      <c r="L42" s="42">
        <f>Pressure!Q42</f>
        <v>2.2606642972872501E-2</v>
      </c>
      <c r="M42" s="10">
        <f t="shared" si="8"/>
        <v>1.4214353800582449</v>
      </c>
      <c r="N42" s="10">
        <f t="shared" si="7"/>
        <v>2.5616829820695148</v>
      </c>
    </row>
    <row r="43" spans="3:14">
      <c r="C43" s="4">
        <f>Pressure!AB43*1000000</f>
        <v>5807509.7391870171</v>
      </c>
      <c r="D43" s="78">
        <f>Pressure!I43</f>
        <v>1.4782900988183603E-4</v>
      </c>
      <c r="E43" s="40">
        <f>Pressure!H43</f>
        <v>147.82900988183601</v>
      </c>
      <c r="F43" s="10">
        <f t="shared" si="1"/>
        <v>4.25</v>
      </c>
      <c r="G43" s="4">
        <f t="shared" si="0"/>
        <v>265597.9292523762</v>
      </c>
      <c r="H43" s="42">
        <f t="shared" si="2"/>
        <v>8.9385595124524748</v>
      </c>
      <c r="I43" s="10">
        <f t="shared" si="3"/>
        <v>1.276558835795796</v>
      </c>
      <c r="J43" s="4">
        <f t="shared" si="4"/>
        <v>1095.9492678805636</v>
      </c>
      <c r="K43" s="4">
        <f t="shared" si="5"/>
        <v>246.38039384033175</v>
      </c>
      <c r="L43" s="42">
        <f>Pressure!Q43</f>
        <v>2.3907992068742487E-2</v>
      </c>
      <c r="M43" s="10">
        <f t="shared" si="8"/>
        <v>1.4242925460927596</v>
      </c>
      <c r="N43" s="10">
        <f t="shared" si="7"/>
        <v>2.5616829820695148</v>
      </c>
    </row>
    <row r="44" spans="3:14">
      <c r="C44" s="4">
        <f>Pressure!AB44*1000000</f>
        <v>5819885.7600781508</v>
      </c>
      <c r="D44" s="78">
        <f>Pressure!I44</f>
        <v>1.4782900988183603E-4</v>
      </c>
      <c r="E44" s="40">
        <f>Pressure!H44</f>
        <v>147.82900988183601</v>
      </c>
      <c r="F44" s="10">
        <f t="shared" si="1"/>
        <v>4.25</v>
      </c>
      <c r="G44" s="4">
        <f t="shared" si="0"/>
        <v>266163.9283929182</v>
      </c>
      <c r="H44" s="42">
        <f t="shared" si="2"/>
        <v>8.9535333171554417</v>
      </c>
      <c r="I44" s="10">
        <f t="shared" si="3"/>
        <v>1.276716012048714</v>
      </c>
      <c r="J44" s="4">
        <f t="shared" si="4"/>
        <v>1098.4200031081241</v>
      </c>
      <c r="K44" s="4">
        <f t="shared" si="5"/>
        <v>246.93583991460008</v>
      </c>
      <c r="L44" s="42">
        <f>Pressure!Q44</f>
        <v>2.5208283682068761E-2</v>
      </c>
      <c r="M44" s="10">
        <f t="shared" si="8"/>
        <v>1.42665997980374</v>
      </c>
      <c r="N44" s="10">
        <f t="shared" si="7"/>
        <v>2.5616829820695148</v>
      </c>
    </row>
    <row r="45" spans="3:14">
      <c r="C45" s="4">
        <f>Pressure!AB45*1000000</f>
        <v>5830556.7512138868</v>
      </c>
      <c r="D45" s="78">
        <f>Pressure!I45</f>
        <v>1.4782900988183603E-4</v>
      </c>
      <c r="E45" s="40">
        <f>Pressure!H45</f>
        <v>147.82900988183601</v>
      </c>
      <c r="F45" s="10">
        <f t="shared" si="1"/>
        <v>4.25</v>
      </c>
      <c r="G45" s="4">
        <f t="shared" si="0"/>
        <v>266651.95050153352</v>
      </c>
      <c r="H45" s="42">
        <f t="shared" si="2"/>
        <v>8.9664397065624595</v>
      </c>
      <c r="I45" s="10">
        <f t="shared" si="3"/>
        <v>1.276850998623112</v>
      </c>
      <c r="J45" s="4">
        <f t="shared" si="4"/>
        <v>1100.5503480666512</v>
      </c>
      <c r="K45" s="4">
        <f t="shared" si="5"/>
        <v>247.41476284039638</v>
      </c>
      <c r="L45" s="42">
        <f>Pressure!Q45</f>
        <v>2.6507692596177801E-2</v>
      </c>
      <c r="M45" s="10">
        <f t="shared" si="8"/>
        <v>1.4286808380889948</v>
      </c>
      <c r="N45" s="10">
        <f t="shared" si="7"/>
        <v>2.5616829820695148</v>
      </c>
    </row>
    <row r="46" spans="3:14">
      <c r="C46" s="4">
        <f>Pressure!AB46*1000000</f>
        <v>5840015.3173578186</v>
      </c>
      <c r="D46" s="78">
        <f>Pressure!I46</f>
        <v>1.4782900988183603E-4</v>
      </c>
      <c r="E46" s="40">
        <f>Pressure!H46</f>
        <v>147.82900988183601</v>
      </c>
      <c r="F46" s="10">
        <f t="shared" si="1"/>
        <v>4.25</v>
      </c>
      <c r="G46" s="4">
        <f t="shared" si="0"/>
        <v>267084.52413366601</v>
      </c>
      <c r="H46" s="42">
        <f t="shared" si="2"/>
        <v>8.9778762181402616</v>
      </c>
      <c r="I46" s="10">
        <f t="shared" si="3"/>
        <v>1.2769702357755783</v>
      </c>
      <c r="J46" s="4">
        <f t="shared" si="4"/>
        <v>1102.4386458304957</v>
      </c>
      <c r="K46" s="4">
        <f t="shared" si="5"/>
        <v>247.83927112775859</v>
      </c>
      <c r="L46" s="42">
        <f>Pressure!Q46</f>
        <v>2.7806342404865424E-2</v>
      </c>
      <c r="M46" s="10">
        <f t="shared" si="8"/>
        <v>1.4304556177327341</v>
      </c>
      <c r="N46" s="10">
        <f t="shared" si="7"/>
        <v>2.5616829820695148</v>
      </c>
    </row>
    <row r="47" spans="3:14">
      <c r="C47" s="4">
        <f>Pressure!AB47*1000000</f>
        <v>5848608.9840455139</v>
      </c>
      <c r="D47" s="78">
        <f>Pressure!I47</f>
        <v>1.4782900988183603E-4</v>
      </c>
      <c r="E47" s="40">
        <f>Pressure!H47</f>
        <v>147.82900988183601</v>
      </c>
      <c r="F47" s="10">
        <f t="shared" si="1"/>
        <v>4.25</v>
      </c>
      <c r="G47" s="4">
        <f t="shared" si="0"/>
        <v>267477.54285932321</v>
      </c>
      <c r="H47" s="42">
        <f t="shared" si="2"/>
        <v>8.9882641438843613</v>
      </c>
      <c r="I47" s="10">
        <f t="shared" si="3"/>
        <v>1.2770782353976671</v>
      </c>
      <c r="J47" s="4">
        <f t="shared" si="4"/>
        <v>1104.1542760161569</v>
      </c>
      <c r="K47" s="4">
        <f t="shared" si="5"/>
        <v>248.22496201073625</v>
      </c>
      <c r="L47" s="42">
        <f>Pressure!Q47</f>
        <v>2.9104320887172842E-2</v>
      </c>
      <c r="M47" s="10">
        <f t="shared" si="8"/>
        <v>1.4320550658844045</v>
      </c>
      <c r="N47" s="10">
        <f t="shared" si="7"/>
        <v>2.5616829820695148</v>
      </c>
    </row>
    <row r="48" spans="3:14">
      <c r="C48" s="4">
        <f>Pressure!AB48*1000000</f>
        <v>5856583.4615198141</v>
      </c>
      <c r="D48" s="78">
        <f>Pressure!I48</f>
        <v>1.4782900988183603E-4</v>
      </c>
      <c r="E48" s="40">
        <f>Pressure!H48</f>
        <v>147.82900988183601</v>
      </c>
      <c r="F48" s="10">
        <f t="shared" si="1"/>
        <v>4.25</v>
      </c>
      <c r="G48" s="4">
        <f t="shared" si="0"/>
        <v>267842.24387562147</v>
      </c>
      <c r="H48" s="42">
        <f t="shared" si="2"/>
        <v>8.997901202363499</v>
      </c>
      <c r="I48" s="10">
        <f t="shared" si="3"/>
        <v>1.2771781699371885</v>
      </c>
      <c r="J48" s="4">
        <f t="shared" si="4"/>
        <v>1105.7462919468392</v>
      </c>
      <c r="K48" s="4">
        <f t="shared" si="5"/>
        <v>248.58286316866131</v>
      </c>
      <c r="L48" s="42">
        <f>Pressure!Q48</f>
        <v>3.0401690672002019E-2</v>
      </c>
      <c r="M48" s="10">
        <f t="shared" si="8"/>
        <v>1.4335291121760143</v>
      </c>
      <c r="N48" s="10">
        <f t="shared" si="7"/>
        <v>2.5616829820695148</v>
      </c>
    </row>
    <row r="49" spans="3:14">
      <c r="C49" s="4">
        <f>Pressure!AB49*1000000</f>
        <v>5864112.8335112473</v>
      </c>
      <c r="D49" s="78">
        <f>Pressure!I49</f>
        <v>1.4782900988183603E-4</v>
      </c>
      <c r="E49" s="40">
        <f>Pressure!H49</f>
        <v>147.82900988183601</v>
      </c>
      <c r="F49" s="10">
        <f t="shared" si="1"/>
        <v>4.25</v>
      </c>
      <c r="G49" s="4">
        <f t="shared" si="0"/>
        <v>268186.58864632447</v>
      </c>
      <c r="H49" s="42">
        <f t="shared" si="2"/>
        <v>9.006998240780602</v>
      </c>
      <c r="I49" s="10">
        <f t="shared" si="3"/>
        <v>1.2772722770399363</v>
      </c>
      <c r="J49" s="4">
        <f t="shared" si="4"/>
        <v>1107.2494475074418</v>
      </c>
      <c r="K49" s="4">
        <f t="shared" si="5"/>
        <v>248.92078762363244</v>
      </c>
      <c r="L49" s="42">
        <f>Pressure!Q49</f>
        <v>3.1698496671435497E-2</v>
      </c>
      <c r="M49" s="10">
        <f t="shared" si="8"/>
        <v>1.4349130758225193</v>
      </c>
      <c r="N49" s="10">
        <f t="shared" si="7"/>
        <v>2.5616829820695148</v>
      </c>
    </row>
    <row r="50" spans="3:14">
      <c r="C50" s="4">
        <f>Pressure!AB50*1000000</f>
        <v>5871320.6815349227</v>
      </c>
      <c r="D50" s="78">
        <f>Pressure!I50</f>
        <v>1.4782900988183603E-4</v>
      </c>
      <c r="E50" s="40">
        <f>Pressure!H50</f>
        <v>147.82900988183601</v>
      </c>
      <c r="F50" s="10">
        <f t="shared" si="1"/>
        <v>4.25</v>
      </c>
      <c r="G50" s="4">
        <f t="shared" si="0"/>
        <v>268516.2289905388</v>
      </c>
      <c r="H50" s="42">
        <f t="shared" si="2"/>
        <v>9.0157048897570657</v>
      </c>
      <c r="I50" s="10">
        <f t="shared" si="3"/>
        <v>1.2773621393968893</v>
      </c>
      <c r="J50" s="4">
        <f t="shared" si="4"/>
        <v>1108.688414376006</v>
      </c>
      <c r="K50" s="4">
        <f t="shared" si="5"/>
        <v>249.24428181646644</v>
      </c>
      <c r="L50" s="42">
        <f>Pressure!Q50</f>
        <v>3.2994771282436872E-2</v>
      </c>
      <c r="M50" s="10">
        <f t="shared" si="8"/>
        <v>1.4362319949580922</v>
      </c>
      <c r="N50" s="10">
        <f t="shared" si="7"/>
        <v>2.5616829820695148</v>
      </c>
    </row>
    <row r="51" spans="3:14">
      <c r="C51" s="4">
        <f>Pressure!AB51*1000000</f>
        <v>5878294.9036970967</v>
      </c>
      <c r="D51" s="78">
        <f>Pressure!I51</f>
        <v>1.4782900988183603E-4</v>
      </c>
      <c r="E51" s="40">
        <f>Pressure!H51</f>
        <v>147.82900988183601</v>
      </c>
      <c r="F51" s="10">
        <f t="shared" si="1"/>
        <v>4.25</v>
      </c>
      <c r="G51" s="4">
        <f t="shared" si="0"/>
        <v>268835.18479907076</v>
      </c>
      <c r="H51" s="42">
        <f t="shared" si="2"/>
        <v>9.0241275457417913</v>
      </c>
      <c r="I51" s="10">
        <f t="shared" si="3"/>
        <v>1.2774488792954493</v>
      </c>
      <c r="J51" s="4">
        <f t="shared" si="4"/>
        <v>1110.0807404339928</v>
      </c>
      <c r="K51" s="4">
        <f t="shared" si="5"/>
        <v>249.55729068701785</v>
      </c>
      <c r="L51" s="42">
        <f>Pressure!Q51</f>
        <v>3.4290538039126343E-2</v>
      </c>
      <c r="M51" s="10">
        <f t="shared" si="8"/>
        <v>1.4375036557853964</v>
      </c>
      <c r="N51" s="10">
        <f t="shared" si="7"/>
        <v>2.5616829820695148</v>
      </c>
    </row>
    <row r="52" spans="3:14">
      <c r="C52" s="4">
        <f>Pressure!AB52*1000000</f>
        <v>5885098.1342594139</v>
      </c>
      <c r="D52" s="78">
        <f>Pressure!I52</f>
        <v>1.4782900988183603E-4</v>
      </c>
      <c r="E52" s="40">
        <f>Pressure!H52</f>
        <v>147.82900988183601</v>
      </c>
      <c r="F52" s="10">
        <f t="shared" si="1"/>
        <v>4.25</v>
      </c>
      <c r="G52" s="4">
        <f t="shared" si="0"/>
        <v>269146.32055789448</v>
      </c>
      <c r="H52" s="42">
        <f t="shared" si="2"/>
        <v>9.0323420070043703</v>
      </c>
      <c r="I52" s="10">
        <f t="shared" si="3"/>
        <v>1.2775332944488755</v>
      </c>
      <c r="J52" s="4">
        <f t="shared" si="4"/>
        <v>1111.4389299166542</v>
      </c>
      <c r="K52" s="4">
        <f t="shared" si="5"/>
        <v>249.86262531285783</v>
      </c>
      <c r="L52" s="42">
        <f>Pressure!Q52</f>
        <v>3.5585814184622318E-2</v>
      </c>
      <c r="M52" s="10">
        <f t="shared" si="8"/>
        <v>1.438740717877637</v>
      </c>
      <c r="N52" s="10">
        <f t="shared" si="7"/>
        <v>2.5616829820695148</v>
      </c>
    </row>
    <row r="53" spans="3:14">
      <c r="C53" s="4">
        <f>Pressure!AB53*1000000</f>
        <v>5891775.0858425461</v>
      </c>
      <c r="D53" s="78">
        <f>Pressure!I53</f>
        <v>1.4782900988183603E-4</v>
      </c>
      <c r="E53" s="40">
        <f>Pressure!H53</f>
        <v>147.82900988183601</v>
      </c>
      <c r="F53" s="10">
        <f t="shared" si="1"/>
        <v>4.25</v>
      </c>
      <c r="G53" s="4">
        <f t="shared" si="0"/>
        <v>269451.68113305321</v>
      </c>
      <c r="H53" s="42">
        <f t="shared" si="2"/>
        <v>9.0404023731485754</v>
      </c>
      <c r="I53" s="10">
        <f t="shared" si="3"/>
        <v>1.2776159531662743</v>
      </c>
      <c r="J53" s="4">
        <f t="shared" si="4"/>
        <v>1112.7719092025068</v>
      </c>
      <c r="K53" s="4">
        <f t="shared" si="5"/>
        <v>250.16229243345776</v>
      </c>
      <c r="L53" s="42">
        <f>Pressure!Q53</f>
        <v>3.6880612486758287E-2</v>
      </c>
      <c r="M53" s="10">
        <f t="shared" si="8"/>
        <v>1.4399522090419541</v>
      </c>
      <c r="N53" s="10">
        <f t="shared" si="7"/>
        <v>2.5616829820695148</v>
      </c>
    </row>
    <row r="54" spans="3:14">
      <c r="C54" s="4">
        <f>Pressure!AB54*1000000</f>
        <v>5898357.7337919287</v>
      </c>
      <c r="D54" s="78">
        <f>Pressure!I54</f>
        <v>1.4782900988183603E-4</v>
      </c>
      <c r="E54" s="40">
        <f>Pressure!H54</f>
        <v>147.82900988183601</v>
      </c>
      <c r="F54" s="10">
        <f t="shared" si="1"/>
        <v>4.25</v>
      </c>
      <c r="G54" s="4">
        <f t="shared" si="0"/>
        <v>269752.72887001286</v>
      </c>
      <c r="H54" s="42">
        <f t="shared" si="2"/>
        <v>9.0483473264886527</v>
      </c>
      <c r="I54" s="10">
        <f t="shared" si="3"/>
        <v>1.2776972612385047</v>
      </c>
      <c r="J54" s="4">
        <f t="shared" si="4"/>
        <v>1114.0860618144191</v>
      </c>
      <c r="K54" s="4">
        <f t="shared" si="5"/>
        <v>250.45772712882044</v>
      </c>
      <c r="L54" s="42">
        <f>Pressure!Q54</f>
        <v>3.8174942522997045E-2</v>
      </c>
      <c r="M54" s="10">
        <f t="shared" si="8"/>
        <v>1.4411445791624529</v>
      </c>
      <c r="N54" s="10">
        <f t="shared" si="7"/>
        <v>2.5616829820695148</v>
      </c>
    </row>
    <row r="55" spans="3:14">
      <c r="C55" s="4">
        <f>Pressure!AB55*1000000</f>
        <v>5904868.9841107354</v>
      </c>
      <c r="D55" s="78">
        <f>Pressure!I55</f>
        <v>1.4782900988183603E-4</v>
      </c>
      <c r="E55" s="40">
        <f>Pressure!H55</f>
        <v>147.82900988183601</v>
      </c>
      <c r="F55" s="10">
        <f t="shared" si="1"/>
        <v>4.25</v>
      </c>
      <c r="G55" s="4">
        <f t="shared" si="0"/>
        <v>270050.51134118973</v>
      </c>
      <c r="H55" s="42">
        <f t="shared" si="2"/>
        <v>9.0562045745562774</v>
      </c>
      <c r="I55" s="10">
        <f t="shared" si="3"/>
        <v>1.2777775090728052</v>
      </c>
      <c r="J55" s="4">
        <f t="shared" si="4"/>
        <v>1115.3859606817252</v>
      </c>
      <c r="K55" s="4">
        <f t="shared" si="5"/>
        <v>250.74995743935193</v>
      </c>
      <c r="L55" s="42">
        <f>Pressure!Q55</f>
        <v>3.9468811591703318E-2</v>
      </c>
      <c r="M55" s="10">
        <f t="shared" si="8"/>
        <v>1.4423224447268885</v>
      </c>
      <c r="N55" s="10">
        <f t="shared" si="7"/>
        <v>2.5616829820695148</v>
      </c>
    </row>
    <row r="56" spans="3:14">
      <c r="C56" s="4">
        <f>Pressure!AB56*1000000</f>
        <v>5911325.2734561609</v>
      </c>
      <c r="D56" s="78">
        <f>Pressure!I56</f>
        <v>1.4782900988183603E-4</v>
      </c>
      <c r="E56" s="40">
        <f>Pressure!H56</f>
        <v>147.82900988183601</v>
      </c>
      <c r="F56" s="10">
        <f t="shared" si="1"/>
        <v>4.25</v>
      </c>
      <c r="G56" s="4">
        <f t="shared" si="0"/>
        <v>270345.78025296249</v>
      </c>
      <c r="H56" s="42">
        <f t="shared" si="2"/>
        <v>9.0639939981923892</v>
      </c>
      <c r="I56" s="10">
        <f t="shared" si="3"/>
        <v>1.2778569049892572</v>
      </c>
      <c r="J56" s="4">
        <f t="shared" si="4"/>
        <v>1116.6748872006274</v>
      </c>
      <c r="K56" s="4">
        <f t="shared" si="5"/>
        <v>251.03972105584899</v>
      </c>
      <c r="L56" s="42">
        <f>Pressure!Q56</f>
        <v>4.0762225359757105E-2</v>
      </c>
      <c r="M56" s="10">
        <f t="shared" si="8"/>
        <v>1.4434891158924226</v>
      </c>
      <c r="N56" s="10">
        <f t="shared" si="7"/>
        <v>2.5616829820695148</v>
      </c>
    </row>
    <row r="57" spans="3:14">
      <c r="C57" s="4">
        <f>Pressure!AB57*1000000</f>
        <v>5917738.4155800855</v>
      </c>
      <c r="D57" s="78">
        <f>Pressure!I57</f>
        <v>1.4782900988183603E-4</v>
      </c>
      <c r="E57" s="40">
        <f>Pressure!H57</f>
        <v>147.82900988183601</v>
      </c>
      <c r="F57" s="10">
        <f t="shared" si="1"/>
        <v>4.25</v>
      </c>
      <c r="G57" s="4">
        <f t="shared" si="0"/>
        <v>270639.07588992408</v>
      </c>
      <c r="H57" s="42">
        <f t="shared" si="2"/>
        <v>9.0717298866246843</v>
      </c>
      <c r="I57" s="10">
        <f t="shared" si="3"/>
        <v>1.2779355987946923</v>
      </c>
      <c r="J57" s="4">
        <f t="shared" si="4"/>
        <v>1117.9551998555844</v>
      </c>
      <c r="K57" s="4">
        <f t="shared" si="5"/>
        <v>251.32754818928655</v>
      </c>
      <c r="L57" s="42">
        <f>Pressure!Q57</f>
        <v>4.2055188323697854E-2</v>
      </c>
      <c r="M57" s="10">
        <f t="shared" si="8"/>
        <v>1.4446469703356861</v>
      </c>
      <c r="N57" s="10">
        <f t="shared" si="7"/>
        <v>2.5616829820695148</v>
      </c>
    </row>
    <row r="58" spans="3:14">
      <c r="C58" s="4">
        <f>Pressure!AB58*1000000</f>
        <v>5924116.9149778159</v>
      </c>
      <c r="D58" s="78">
        <f>Pressure!I58</f>
        <v>1.4782900988183603E-4</v>
      </c>
      <c r="E58" s="40">
        <f>Pressure!H58</f>
        <v>147.82900988183601</v>
      </c>
      <c r="F58" s="10">
        <f t="shared" si="1"/>
        <v>4.25</v>
      </c>
      <c r="G58" s="4">
        <f t="shared" si="0"/>
        <v>270930.78719267808</v>
      </c>
      <c r="H58" s="42">
        <f t="shared" si="2"/>
        <v>9.0794225272210856</v>
      </c>
      <c r="I58" s="10">
        <f t="shared" si="3"/>
        <v>1.2780136985076727</v>
      </c>
      <c r="J58" s="4">
        <f t="shared" si="4"/>
        <v>1119.2285964747059</v>
      </c>
      <c r="K58" s="4">
        <f t="shared" si="5"/>
        <v>251.61382052846227</v>
      </c>
      <c r="L58" s="42">
        <f>Pressure!Q58</f>
        <v>4.3347704138711231E-2</v>
      </c>
      <c r="M58" s="10">
        <f t="shared" si="8"/>
        <v>1.4457977189242834</v>
      </c>
      <c r="N58" s="10">
        <f t="shared" si="7"/>
        <v>2.5616829820695148</v>
      </c>
    </row>
    <row r="59" spans="3:14">
      <c r="C59" s="4">
        <f>Pressure!AB59*1000000</f>
        <v>5930466.9031651849</v>
      </c>
      <c r="D59" s="78">
        <f>Pressure!I59</f>
        <v>1.4782900988183603E-4</v>
      </c>
      <c r="E59" s="40">
        <f>Pressure!H59</f>
        <v>147.82900988183601</v>
      </c>
      <c r="F59" s="10">
        <f t="shared" si="1"/>
        <v>4.25</v>
      </c>
      <c r="G59" s="4">
        <f t="shared" si="0"/>
        <v>271221.19457709655</v>
      </c>
      <c r="H59" s="42">
        <f t="shared" si="2"/>
        <v>9.0870793382965598</v>
      </c>
      <c r="I59" s="10">
        <f t="shared" si="3"/>
        <v>1.2780912822481039</v>
      </c>
      <c r="J59" s="4">
        <f t="shared" si="4"/>
        <v>1120.4963011470829</v>
      </c>
      <c r="K59" s="4">
        <f t="shared" si="5"/>
        <v>251.8988132608882</v>
      </c>
      <c r="L59" s="42">
        <f>Pressure!Q59</f>
        <v>4.4639775853765502E-2</v>
      </c>
      <c r="M59" s="10">
        <f t="shared" si="8"/>
        <v>1.4469425948599688</v>
      </c>
      <c r="N59" s="10">
        <f t="shared" si="7"/>
        <v>2.5616829820695148</v>
      </c>
    </row>
    <row r="60" spans="3:14">
      <c r="C60" s="4">
        <f>Pressure!AB60*1000000</f>
        <v>5936792.8071564306</v>
      </c>
      <c r="D60" s="78">
        <f>Pressure!I60</f>
        <v>1.4782900988183603E-4</v>
      </c>
      <c r="E60" s="40">
        <f>Pressure!H60</f>
        <v>147.82900988183601</v>
      </c>
      <c r="F60" s="10">
        <f t="shared" si="1"/>
        <v>4.25</v>
      </c>
      <c r="G60" s="4">
        <f t="shared" si="0"/>
        <v>271510.5005061744</v>
      </c>
      <c r="H60" s="42">
        <f t="shared" si="2"/>
        <v>9.0947056777344848</v>
      </c>
      <c r="I60" s="10">
        <f t="shared" si="3"/>
        <v>1.2781684067054293</v>
      </c>
      <c r="J60" s="4">
        <f t="shared" si="4"/>
        <v>1121.7591976769791</v>
      </c>
      <c r="K60" s="4">
        <f t="shared" si="5"/>
        <v>252.18272507463223</v>
      </c>
      <c r="L60" s="42">
        <f>Pressure!Q60</f>
        <v>4.5931406079971974E-2</v>
      </c>
      <c r="M60" s="10">
        <f t="shared" si="8"/>
        <v>1.4480824885794146</v>
      </c>
      <c r="N60" s="10">
        <f t="shared" si="7"/>
        <v>2.5616829820695148</v>
      </c>
    </row>
    <row r="61" spans="3:14">
      <c r="C61" s="4">
        <f>Pressure!AB61*1000000</f>
        <v>5943097.8275618525</v>
      </c>
      <c r="D61" s="78">
        <f>Pressure!I61</f>
        <v>1.4782900988183603E-4</v>
      </c>
      <c r="E61" s="40">
        <f>Pressure!H61</f>
        <v>147.82900988183601</v>
      </c>
      <c r="F61" s="10">
        <f t="shared" si="1"/>
        <v>4.25</v>
      </c>
      <c r="G61" s="4">
        <f t="shared" si="0"/>
        <v>271798.85135512339</v>
      </c>
      <c r="H61" s="42">
        <f t="shared" si="2"/>
        <v>9.1023054211966024</v>
      </c>
      <c r="I61" s="10">
        <f t="shared" si="3"/>
        <v>1.2782451131810142</v>
      </c>
      <c r="J61" s="4">
        <f t="shared" si="4"/>
        <v>1123.0179250307222</v>
      </c>
      <c r="K61" s="4">
        <f t="shared" si="5"/>
        <v>252.46569961573718</v>
      </c>
      <c r="L61" s="42">
        <f>Pressure!Q61</f>
        <v>4.7222597111345944E-2</v>
      </c>
      <c r="M61" s="10">
        <f t="shared" si="8"/>
        <v>1.4492180441368245</v>
      </c>
      <c r="N61" s="10">
        <f t="shared" si="7"/>
        <v>2.5616829820695148</v>
      </c>
    </row>
    <row r="62" spans="3:14">
      <c r="C62" s="4">
        <f>Pressure!AB62*1000000</f>
        <v>5949384.2811202779</v>
      </c>
      <c r="D62" s="78">
        <f>Pressure!I62</f>
        <v>1.4782900988183603E-4</v>
      </c>
      <c r="E62" s="40">
        <f>Pressure!H62</f>
        <v>147.82900988183601</v>
      </c>
      <c r="F62" s="10">
        <f t="shared" si="1"/>
        <v>4.25</v>
      </c>
      <c r="G62" s="4">
        <f t="shared" si="0"/>
        <v>272086.35307659151</v>
      </c>
      <c r="H62" s="42">
        <f t="shared" si="2"/>
        <v>9.1098813762987145</v>
      </c>
      <c r="I62" s="10">
        <f t="shared" si="3"/>
        <v>1.2783214319074647</v>
      </c>
      <c r="J62" s="4">
        <f t="shared" si="4"/>
        <v>1124.2729457195085</v>
      </c>
      <c r="K62" s="4">
        <f t="shared" si="5"/>
        <v>252.74784086136157</v>
      </c>
      <c r="L62" s="42">
        <f>Pressure!Q62</f>
        <v>4.8513351011576576E-2</v>
      </c>
      <c r="M62" s="10">
        <f t="shared" si="8"/>
        <v>1.4503497281867763</v>
      </c>
      <c r="N62" s="10">
        <f t="shared" si="7"/>
        <v>2.5616829820695148</v>
      </c>
    </row>
    <row r="63" spans="3:14">
      <c r="C63" s="4">
        <f>Pressure!AB63*1000000</f>
        <v>5955653.8465091651</v>
      </c>
      <c r="D63" s="78">
        <f>Pressure!I63</f>
        <v>1.4782900988183603E-4</v>
      </c>
      <c r="E63" s="40">
        <f>Pressure!H63</f>
        <v>147.82900988183601</v>
      </c>
      <c r="F63" s="10">
        <f t="shared" si="1"/>
        <v>4.25</v>
      </c>
      <c r="G63" s="4">
        <f t="shared" si="0"/>
        <v>272373.08244242705</v>
      </c>
      <c r="H63" s="42">
        <f t="shared" si="2"/>
        <v>9.1174355797764424</v>
      </c>
      <c r="I63" s="10">
        <f t="shared" si="3"/>
        <v>1.2783973851415067</v>
      </c>
      <c r="J63" s="4">
        <f t="shared" si="4"/>
        <v>1125.5245948726638</v>
      </c>
      <c r="K63" s="4">
        <f t="shared" si="5"/>
        <v>253.02922415194095</v>
      </c>
      <c r="L63" s="42">
        <f>Pressure!Q63</f>
        <v>4.9803669676480158E-2</v>
      </c>
      <c r="M63" s="10">
        <f t="shared" si="8"/>
        <v>1.4514778794401273</v>
      </c>
      <c r="N63" s="10">
        <f t="shared" si="7"/>
        <v>2.5616829820695148</v>
      </c>
    </row>
    <row r="64" spans="3:14">
      <c r="C64" s="4">
        <f>Pressure!AB64*1000000</f>
        <v>5961907.7410445679</v>
      </c>
      <c r="D64" s="78">
        <f>Pressure!I64</f>
        <v>1.4782900988183603E-4</v>
      </c>
      <c r="E64" s="40">
        <f>Pressure!H64</f>
        <v>147.82900988183601</v>
      </c>
      <c r="F64" s="10">
        <f t="shared" si="1"/>
        <v>4.25</v>
      </c>
      <c r="G64" s="4">
        <f t="shared" si="0"/>
        <v>272659.09512479202</v>
      </c>
      <c r="H64" s="42">
        <f t="shared" si="2"/>
        <v>9.1249695110617228</v>
      </c>
      <c r="I64" s="10">
        <f t="shared" si="3"/>
        <v>1.2784729893825302</v>
      </c>
      <c r="J64" s="4">
        <f t="shared" si="4"/>
        <v>1126.7731155138283</v>
      </c>
      <c r="K64" s="4">
        <f t="shared" si="5"/>
        <v>253.30990412162859</v>
      </c>
      <c r="L64" s="42">
        <f>Pressure!Q64</f>
        <v>5.1093554879028336E-2</v>
      </c>
      <c r="M64" s="10">
        <f t="shared" si="8"/>
        <v>1.4526027441803382</v>
      </c>
      <c r="N64" s="10">
        <f t="shared" si="7"/>
        <v>2.5616829820695148</v>
      </c>
    </row>
    <row r="65" spans="3:14">
      <c r="C65" s="4">
        <f>Pressure!AB65*1000000</f>
        <v>5968146.847911288</v>
      </c>
      <c r="D65" s="78">
        <f>Pressure!I65</f>
        <v>1.4782900988183603E-4</v>
      </c>
      <c r="E65" s="40">
        <f>Pressure!H65</f>
        <v>147.82900988183601</v>
      </c>
      <c r="F65" s="10">
        <f t="shared" si="1"/>
        <v>4.25</v>
      </c>
      <c r="G65" s="4">
        <f t="shared" si="0"/>
        <v>272944.43151484639</v>
      </c>
      <c r="H65" s="42">
        <f t="shared" si="2"/>
        <v>9.1324842460367943</v>
      </c>
      <c r="I65" s="10">
        <f t="shared" si="3"/>
        <v>1.2785482569666591</v>
      </c>
      <c r="J65" s="4">
        <f t="shared" si="4"/>
        <v>1128.0186839610476</v>
      </c>
      <c r="K65" s="4">
        <f t="shared" si="5"/>
        <v>253.58992040849054</v>
      </c>
      <c r="L65" s="42">
        <f>Pressure!Q65</f>
        <v>5.2383008301868081E-2</v>
      </c>
      <c r="M65" s="10">
        <f t="shared" si="8"/>
        <v>1.4537245018119336</v>
      </c>
      <c r="N65" s="10">
        <f t="shared" si="7"/>
        <v>2.5616829820695148</v>
      </c>
    </row>
    <row r="66" spans="3:14">
      <c r="C66" s="4">
        <f>Pressure!AB66*1000000</f>
        <v>5974371.807919262</v>
      </c>
      <c r="D66" s="78">
        <f>Pressure!I66</f>
        <v>1.4782900988183603E-4</v>
      </c>
      <c r="E66" s="40">
        <f>Pressure!H66</f>
        <v>147.82900988183601</v>
      </c>
      <c r="F66" s="10">
        <f t="shared" si="1"/>
        <v>4.25</v>
      </c>
      <c r="G66" s="4">
        <f t="shared" si="0"/>
        <v>273229.12091909145</v>
      </c>
      <c r="H66" s="42">
        <f t="shared" si="2"/>
        <v>9.1399805678987516</v>
      </c>
      <c r="I66" s="10">
        <f t="shared" si="3"/>
        <v>1.2786231972139837</v>
      </c>
      <c r="J66" s="4">
        <f t="shared" si="4"/>
        <v>1129.2614281449132</v>
      </c>
      <c r="K66" s="4">
        <f t="shared" si="5"/>
        <v>253.86930177260763</v>
      </c>
      <c r="L66" s="42">
        <f>Pressure!Q66</f>
        <v>5.367203156084787E-2</v>
      </c>
      <c r="M66" s="10">
        <f t="shared" si="8"/>
        <v>1.454843283268545</v>
      </c>
      <c r="N66" s="10">
        <f t="shared" si="7"/>
        <v>2.5616829820695148</v>
      </c>
    </row>
    <row r="67" spans="3:14">
      <c r="C67" s="4">
        <f>Pressure!AB67*1000000</f>
        <v>5980583.085789294</v>
      </c>
      <c r="D67" s="78">
        <f>Pressure!I67</f>
        <v>1.4782900988183603E-4</v>
      </c>
      <c r="E67" s="40">
        <f>Pressure!H67</f>
        <v>147.82900988183601</v>
      </c>
      <c r="F67" s="10">
        <f t="shared" si="1"/>
        <v>4.25</v>
      </c>
      <c r="G67" s="4">
        <f t="shared" si="0"/>
        <v>273513.18459085084</v>
      </c>
      <c r="H67" s="42">
        <f t="shared" si="2"/>
        <v>9.1474590472347312</v>
      </c>
      <c r="I67" s="10">
        <f t="shared" si="3"/>
        <v>1.2786978172556367</v>
      </c>
      <c r="J67" s="4">
        <f t="shared" si="4"/>
        <v>1130.5014408417769</v>
      </c>
      <c r="K67" s="4">
        <f t="shared" si="5"/>
        <v>254.1480690710348</v>
      </c>
      <c r="L67" s="42">
        <f>Pressure!Q67</f>
        <v>5.4960626222066537E-2</v>
      </c>
      <c r="M67" s="10">
        <f t="shared" si="8"/>
        <v>1.4559591842982136</v>
      </c>
      <c r="N67" s="10">
        <f t="shared" si="7"/>
        <v>2.5616829820695148</v>
      </c>
    </row>
    <row r="68" spans="3:14">
      <c r="C68" s="4">
        <f>Pressure!AB68*1000000</f>
        <v>5986781.0181073043</v>
      </c>
      <c r="D68" s="78">
        <f>Pressure!I68</f>
        <v>1.4782900988183603E-4</v>
      </c>
      <c r="E68" s="40">
        <f>Pressure!H68</f>
        <v>147.82900988183601</v>
      </c>
      <c r="F68" s="10">
        <f t="shared" si="1"/>
        <v>4.25</v>
      </c>
      <c r="G68" s="4">
        <f t="shared" si="0"/>
        <v>273796.63792338717</v>
      </c>
      <c r="H68" s="42">
        <f t="shared" si="2"/>
        <v>9.1549200999416449</v>
      </c>
      <c r="I68" s="10">
        <f t="shared" si="3"/>
        <v>1.278772122630927</v>
      </c>
      <c r="J68" s="4">
        <f t="shared" si="4"/>
        <v>1131.7387892472821</v>
      </c>
      <c r="K68" s="4">
        <f t="shared" si="5"/>
        <v>254.426237410027</v>
      </c>
      <c r="L68" s="42">
        <f>Pressure!Q68</f>
        <v>5.6248793814249215E-2</v>
      </c>
      <c r="M68" s="10">
        <f t="shared" si="8"/>
        <v>1.457072275066305</v>
      </c>
      <c r="N68" s="10">
        <f t="shared" si="7"/>
        <v>2.5616829820695148</v>
      </c>
    </row>
    <row r="69" spans="3:14">
      <c r="C69" s="4">
        <f>Pressure!AB69*1000000</f>
        <v>5992965.8480852377</v>
      </c>
      <c r="D69" s="78">
        <f>Pressure!I69</f>
        <v>1.4782900988183603E-4</v>
      </c>
      <c r="E69" s="40">
        <f>Pressure!H69</f>
        <v>147.82900988183601</v>
      </c>
      <c r="F69" s="10">
        <f t="shared" si="1"/>
        <v>4.25</v>
      </c>
      <c r="G69" s="4">
        <f t="shared" si="0"/>
        <v>274079.49203964166</v>
      </c>
      <c r="H69" s="42">
        <f t="shared" si="2"/>
        <v>9.1623640292033528</v>
      </c>
      <c r="I69" s="10">
        <f t="shared" si="3"/>
        <v>1.2788461177193216</v>
      </c>
      <c r="J69" s="4">
        <f t="shared" si="4"/>
        <v>1132.9735219159948</v>
      </c>
      <c r="K69" s="4">
        <f t="shared" si="5"/>
        <v>254.70381770513799</v>
      </c>
      <c r="L69" s="42">
        <f>Pressure!Q69</f>
        <v>5.753653583774717E-2</v>
      </c>
      <c r="M69" s="10">
        <f t="shared" si="8"/>
        <v>1.4581826071090642</v>
      </c>
      <c r="N69" s="10">
        <f t="shared" si="7"/>
        <v>2.5616829820695148</v>
      </c>
    </row>
    <row r="70" spans="3:14">
      <c r="C70" s="4">
        <f>Pressure!AB70*1000000</f>
        <v>5999137.7507823678</v>
      </c>
      <c r="D70" s="78">
        <f>Pressure!I70</f>
        <v>1.4782900988183603E-4</v>
      </c>
      <c r="E70" s="40">
        <f>Pressure!H70</f>
        <v>147.82900988183601</v>
      </c>
      <c r="F70" s="10">
        <f t="shared" si="1"/>
        <v>4.25</v>
      </c>
      <c r="G70" s="4">
        <f t="shared" si="0"/>
        <v>274361.75494569313</v>
      </c>
      <c r="H70" s="42">
        <f t="shared" si="2"/>
        <v>9.1697910559423885</v>
      </c>
      <c r="I70" s="10">
        <f t="shared" si="3"/>
        <v>1.2789198060532569</v>
      </c>
      <c r="J70" s="4">
        <f t="shared" si="4"/>
        <v>1134.2056737965561</v>
      </c>
      <c r="K70" s="4">
        <f t="shared" si="5"/>
        <v>254.98081781317299</v>
      </c>
      <c r="L70" s="42">
        <f>Pressure!Q70</f>
        <v>5.8823853771093698E-2</v>
      </c>
      <c r="M70" s="10">
        <f t="shared" si="8"/>
        <v>1.4592902183754624</v>
      </c>
      <c r="N70" s="10">
        <f t="shared" si="7"/>
        <v>2.5616829820695148</v>
      </c>
    </row>
    <row r="71" spans="3:14">
      <c r="C71" s="4">
        <f>Pressure!AB71*1000000</f>
        <v>6005296.8514411859</v>
      </c>
      <c r="D71" s="78">
        <f>Pressure!I71</f>
        <v>1.4782900988183603E-4</v>
      </c>
      <c r="E71" s="40">
        <f>Pressure!H71</f>
        <v>147.82900988183601</v>
      </c>
      <c r="F71" s="10">
        <f t="shared" si="1"/>
        <v>4.25</v>
      </c>
      <c r="G71" s="4">
        <f t="shared" si="0"/>
        <v>274643.43236932287</v>
      </c>
      <c r="H71" s="42">
        <f t="shared" si="2"/>
        <v>9.1772013409545128</v>
      </c>
      <c r="I71" s="10">
        <f t="shared" si="3"/>
        <v>1.2789931905451117</v>
      </c>
      <c r="J71" s="4">
        <f t="shared" si="4"/>
        <v>1135.4352698922391</v>
      </c>
      <c r="K71" s="4">
        <f t="shared" si="5"/>
        <v>255.25724335511873</v>
      </c>
      <c r="L71" s="42">
        <f>Pressure!Q71</f>
        <v>6.0110749075789033E-2</v>
      </c>
      <c r="M71" s="10">
        <f t="shared" si="8"/>
        <v>1.4603951368886996</v>
      </c>
      <c r="N71" s="10">
        <f t="shared" si="7"/>
        <v>2.5616829820695148</v>
      </c>
    </row>
    <row r="72" spans="3:14">
      <c r="C72" s="4">
        <f>Pressure!AB72*1000000</f>
        <v>6011443.238845042</v>
      </c>
      <c r="D72" s="78">
        <f>Pressure!I72</f>
        <v>1.4782900988183603E-4</v>
      </c>
      <c r="E72" s="40">
        <f>Pressure!H72</f>
        <v>147.82900988183601</v>
      </c>
      <c r="F72" s="10">
        <f t="shared" si="1"/>
        <v>4.25</v>
      </c>
      <c r="G72" s="4">
        <f t="shared" si="0"/>
        <v>274924.52837090712</v>
      </c>
      <c r="H72" s="42">
        <f t="shared" si="2"/>
        <v>9.1845950010308304</v>
      </c>
      <c r="I72" s="10">
        <f t="shared" si="3"/>
        <v>1.2790662736522349</v>
      </c>
      <c r="J72" s="4">
        <f t="shared" si="4"/>
        <v>1136.662327927655</v>
      </c>
      <c r="K72" s="4">
        <f t="shared" si="5"/>
        <v>255.53309831564567</v>
      </c>
      <c r="L72" s="42">
        <f>Pressure!Q72</f>
        <v>6.1397223199799511E-2</v>
      </c>
      <c r="M72" s="10">
        <f t="shared" si="8"/>
        <v>1.46149738341083</v>
      </c>
      <c r="N72" s="10">
        <f t="shared" si="7"/>
        <v>2.5616829820695148</v>
      </c>
    </row>
    <row r="73" spans="3:14">
      <c r="C73" s="4">
        <f>Pressure!AB73*1000000</f>
        <v>6017576.9750482915</v>
      </c>
      <c r="D73" s="78">
        <f>Pressure!I73</f>
        <v>1.4782900988183603E-4</v>
      </c>
      <c r="E73" s="40">
        <f>Pressure!H73</f>
        <v>147.82900988183601</v>
      </c>
      <c r="F73" s="10">
        <f t="shared" si="1"/>
        <v>4.25</v>
      </c>
      <c r="G73" s="4">
        <f t="shared" si="0"/>
        <v>275205.0457884107</v>
      </c>
      <c r="H73" s="42">
        <f t="shared" si="2"/>
        <v>9.1919721206995693</v>
      </c>
      <c r="I73" s="10">
        <f t="shared" si="3"/>
        <v>1.2791390574969359</v>
      </c>
      <c r="J73" s="4">
        <f t="shared" si="4"/>
        <v>1137.8868602912673</v>
      </c>
      <c r="K73" s="4">
        <f t="shared" si="5"/>
        <v>255.80838547980471</v>
      </c>
      <c r="L73" s="42">
        <f>Pressure!Q73</f>
        <v>6.2683277580121197E-2</v>
      </c>
      <c r="M73" s="10">
        <f t="shared" si="8"/>
        <v>1.4625969733830397</v>
      </c>
      <c r="N73" s="10">
        <f t="shared" si="7"/>
        <v>2.5616829820695148</v>
      </c>
    </row>
    <row r="74" spans="3:14">
      <c r="C74" s="4">
        <f>Pressure!AB74*1000000</f>
        <v>6023698.1024901383</v>
      </c>
      <c r="D74" s="78">
        <f>Pressure!I74</f>
        <v>1.4782900988183603E-4</v>
      </c>
      <c r="E74" s="40">
        <f>Pressure!H74</f>
        <v>147.82900988183601</v>
      </c>
      <c r="F74" s="10">
        <f t="shared" si="1"/>
        <v>4.25</v>
      </c>
      <c r="G74" s="4">
        <f t="shared" si="0"/>
        <v>275484.98656272818</v>
      </c>
      <c r="H74" s="42">
        <f t="shared" si="2"/>
        <v>9.1993327608092539</v>
      </c>
      <c r="I74" s="10">
        <f t="shared" si="3"/>
        <v>1.2792115439540472</v>
      </c>
      <c r="J74" s="4">
        <f t="shared" si="4"/>
        <v>1139.1088754555913</v>
      </c>
      <c r="K74" s="4">
        <f t="shared" si="5"/>
        <v>256.08310675230234</v>
      </c>
      <c r="L74" s="42">
        <f>Pressure!Q74</f>
        <v>6.3968913644662978E-2</v>
      </c>
      <c r="M74" s="10">
        <f t="shared" si="8"/>
        <v>1.4636939183420046</v>
      </c>
      <c r="N74" s="10">
        <f t="shared" si="7"/>
        <v>2.5616829820695148</v>
      </c>
    </row>
    <row r="75" spans="3:14">
      <c r="C75" s="4">
        <f>Pressure!AB75*1000000</f>
        <v>6029806.6491919216</v>
      </c>
      <c r="D75" s="78">
        <f>Pressure!I75</f>
        <v>1.4782900988183603E-4</v>
      </c>
      <c r="E75" s="40">
        <f>Pressure!H75</f>
        <v>147.82900988183601</v>
      </c>
      <c r="F75" s="10">
        <f t="shared" si="1"/>
        <v>4.25</v>
      </c>
      <c r="G75" s="4">
        <f t="shared" si="0"/>
        <v>275764.35197537439</v>
      </c>
      <c r="H75" s="42">
        <f t="shared" si="2"/>
        <v>9.20667696479833</v>
      </c>
      <c r="I75" s="10">
        <f t="shared" si="3"/>
        <v>1.2792837347147872</v>
      </c>
      <c r="J75" s="4">
        <f t="shared" si="4"/>
        <v>1140.3283790147771</v>
      </c>
      <c r="K75" s="4">
        <f t="shared" si="5"/>
        <v>256.35726339075967</v>
      </c>
      <c r="L75" s="42">
        <f>Pressure!Q75</f>
        <v>6.5254132813632695E-2</v>
      </c>
      <c r="M75" s="10">
        <f t="shared" si="8"/>
        <v>1.4647882269545105</v>
      </c>
      <c r="N75" s="10">
        <f t="shared" si="7"/>
        <v>2.5616829820695148</v>
      </c>
    </row>
    <row r="76" spans="3:14">
      <c r="C76" s="4">
        <f>Pressure!AB76*1000000</f>
        <v>6035902.6325681088</v>
      </c>
      <c r="D76" s="78">
        <f>Pressure!I76</f>
        <v>1.4782900988183603E-4</v>
      </c>
      <c r="E76" s="40">
        <f>Pressure!H76</f>
        <v>147.82900988183601</v>
      </c>
      <c r="F76" s="10">
        <f t="shared" si="1"/>
        <v>4.25</v>
      </c>
      <c r="G76" s="4">
        <f t="shared" si="0"/>
        <v>276043.14282277453</v>
      </c>
      <c r="H76" s="42">
        <f t="shared" si="2"/>
        <v>9.2140047632916779</v>
      </c>
      <c r="I76" s="10">
        <f t="shared" si="3"/>
        <v>1.2793556313335073</v>
      </c>
      <c r="J76" s="4">
        <f t="shared" si="4"/>
        <v>1141.5453744454296</v>
      </c>
      <c r="K76" s="4">
        <f t="shared" si="5"/>
        <v>256.63085617675233</v>
      </c>
      <c r="L76" s="42">
        <f>Pressure!Q76</f>
        <v>6.65389365005606E-2</v>
      </c>
      <c r="M76" s="10">
        <f t="shared" si="8"/>
        <v>1.4658799057748451</v>
      </c>
      <c r="N76" s="10">
        <f t="shared" si="7"/>
        <v>2.5616829820695148</v>
      </c>
    </row>
    <row r="77" spans="3:14">
      <c r="C77" s="4">
        <f>Pressure!AB77*1000000</f>
        <v>6041986.0622193441</v>
      </c>
      <c r="D77" s="78">
        <f>Pressure!I77</f>
        <v>1.4782900988183603E-4</v>
      </c>
      <c r="E77" s="40">
        <f>Pressure!H77</f>
        <v>147.82900988183601</v>
      </c>
      <c r="F77" s="10">
        <f t="shared" si="1"/>
        <v>4.25</v>
      </c>
      <c r="G77" s="4">
        <f t="shared" si="0"/>
        <v>276321.35954399983</v>
      </c>
      <c r="H77" s="42">
        <f t="shared" si="2"/>
        <v>9.2213161774688484</v>
      </c>
      <c r="I77" s="10">
        <f t="shared" si="3"/>
        <v>1.2794272352619007</v>
      </c>
      <c r="J77" s="4">
        <f t="shared" si="4"/>
        <v>1142.759863664211</v>
      </c>
      <c r="K77" s="4">
        <f t="shared" si="5"/>
        <v>256.90388554116521</v>
      </c>
      <c r="L77" s="42">
        <f>Pressure!Q77</f>
        <v>6.7823326113057275E-2</v>
      </c>
      <c r="M77" s="10">
        <f t="shared" si="8"/>
        <v>1.4669689597998834</v>
      </c>
      <c r="N77" s="10">
        <f t="shared" si="7"/>
        <v>2.5616829820695148</v>
      </c>
    </row>
    <row r="78" spans="3:14">
      <c r="C78" s="4">
        <f>Pressure!AB78*1000000</f>
        <v>6048056.9419868207</v>
      </c>
      <c r="D78" s="78">
        <f>Pressure!I78</f>
        <v>1.4782900988183603E-4</v>
      </c>
      <c r="E78" s="40">
        <f>Pressure!H78</f>
        <v>147.82900988183601</v>
      </c>
      <c r="F78" s="10">
        <f t="shared" si="1"/>
        <v>4.25</v>
      </c>
      <c r="G78" s="4">
        <f t="shared" si="0"/>
        <v>276599.00231472164</v>
      </c>
      <c r="H78" s="42">
        <f t="shared" si="2"/>
        <v>9.2286112215410299</v>
      </c>
      <c r="I78" s="10">
        <f t="shared" si="3"/>
        <v>1.2794985478741263</v>
      </c>
      <c r="J78" s="4">
        <f t="shared" si="4"/>
        <v>1143.9718474379727</v>
      </c>
      <c r="K78" s="4">
        <f t="shared" si="5"/>
        <v>257.17635165639422</v>
      </c>
      <c r="L78" s="42">
        <f>Pressure!Q78</f>
        <v>6.9107303053377131E-2</v>
      </c>
      <c r="M78" s="10">
        <f t="shared" si="8"/>
        <v>1.4680553928766853</v>
      </c>
      <c r="N78" s="10">
        <f t="shared" si="7"/>
        <v>2.5616829820695148</v>
      </c>
    </row>
    <row r="79" spans="3:14">
      <c r="C79" s="4">
        <f>Pressure!AB79*1000000</f>
        <v>6054115.2714630822</v>
      </c>
      <c r="D79" s="78">
        <f>Pressure!I79</f>
        <v>1.4782900988183603E-4</v>
      </c>
      <c r="E79" s="40">
        <f>Pressure!H79</f>
        <v>147.82900988183601</v>
      </c>
      <c r="F79" s="10">
        <f t="shared" si="1"/>
        <v>4.25</v>
      </c>
      <c r="G79" s="4">
        <f t="shared" si="0"/>
        <v>276876.0711163056</v>
      </c>
      <c r="H79" s="42">
        <f t="shared" si="2"/>
        <v>9.2358899045723266</v>
      </c>
      <c r="I79" s="10">
        <f t="shared" si="3"/>
        <v>1.2795695704852637</v>
      </c>
      <c r="J79" s="4">
        <f t="shared" si="4"/>
        <v>1145.1813256853704</v>
      </c>
      <c r="K79" s="4">
        <f t="shared" si="5"/>
        <v>257.44825450415232</v>
      </c>
      <c r="L79" s="42">
        <f>Pressure!Q79</f>
        <v>7.0390868718839025E-2</v>
      </c>
      <c r="M79" s="10">
        <f t="shared" si="8"/>
        <v>1.4691392080021355</v>
      </c>
      <c r="N79" s="10">
        <f t="shared" si="7"/>
        <v>2.5616829820695148</v>
      </c>
    </row>
    <row r="80" spans="3:14">
      <c r="C80" s="4">
        <f>Pressure!AB80*1000000</f>
        <v>6060161.0471000848</v>
      </c>
      <c r="D80" s="78">
        <f>Pressure!I80</f>
        <v>1.4782900988183603E-4</v>
      </c>
      <c r="E80" s="40">
        <f>Pressure!H80</f>
        <v>147.82900988183601</v>
      </c>
      <c r="F80" s="10">
        <f t="shared" si="1"/>
        <v>4.25</v>
      </c>
      <c r="G80" s="4">
        <f t="shared" si="0"/>
        <v>277152.56578648707</v>
      </c>
      <c r="H80" s="42">
        <f t="shared" si="2"/>
        <v>9.2431522318154062</v>
      </c>
      <c r="I80" s="10">
        <f t="shared" si="3"/>
        <v>1.2796403043648363</v>
      </c>
      <c r="J80" s="4">
        <f t="shared" si="4"/>
        <v>1146.3882976980772</v>
      </c>
      <c r="K80" s="4">
        <f t="shared" si="5"/>
        <v>257.71959392520057</v>
      </c>
      <c r="L80" s="42">
        <f>Pressure!Q80</f>
        <v>7.1674024502141928E-2</v>
      </c>
      <c r="M80" s="10">
        <f t="shared" si="8"/>
        <v>1.4702204075428631</v>
      </c>
      <c r="N80" s="10">
        <f t="shared" si="7"/>
        <v>2.5616829820695148</v>
      </c>
    </row>
    <row r="81" spans="3:14">
      <c r="C81" s="4">
        <f>Pressure!AB81*1000000</f>
        <v>6066194.2630352592</v>
      </c>
      <c r="D81" s="78">
        <f>Pressure!I81</f>
        <v>1.4782900988183603E-4</v>
      </c>
      <c r="E81" s="40">
        <f>Pressure!H81</f>
        <v>147.82900988183601</v>
      </c>
      <c r="F81" s="10">
        <f t="shared" si="1"/>
        <v>4.25</v>
      </c>
      <c r="G81" s="4">
        <f t="shared" si="0"/>
        <v>277428.48605715012</v>
      </c>
      <c r="H81" s="42">
        <f t="shared" si="2"/>
        <v>9.2503982057069365</v>
      </c>
      <c r="I81" s="10">
        <f t="shared" si="3"/>
        <v>1.2797107507468835</v>
      </c>
      <c r="J81" s="4">
        <f t="shared" si="4"/>
        <v>1147.5927623056953</v>
      </c>
      <c r="K81" s="4">
        <f t="shared" si="5"/>
        <v>257.99036965642176</v>
      </c>
      <c r="L81" s="42">
        <f>Pressure!Q81</f>
        <v>7.2956771791603717E-2</v>
      </c>
      <c r="M81" s="10">
        <f t="shared" si="8"/>
        <v>1.4712989933982601</v>
      </c>
      <c r="N81" s="10">
        <f t="shared" si="7"/>
        <v>2.5616829820695148</v>
      </c>
    </row>
    <row r="82" spans="3:14">
      <c r="C82" s="4">
        <f>Pressure!AB82*1000000</f>
        <v>6072214.9116965476</v>
      </c>
      <c r="D82" s="78">
        <f>Pressure!I82</f>
        <v>1.4782900988183603E-4</v>
      </c>
      <c r="E82" s="40">
        <f>Pressure!H82</f>
        <v>147.82900988183601</v>
      </c>
      <c r="F82" s="10">
        <f t="shared" si="1"/>
        <v>4.25</v>
      </c>
      <c r="G82" s="4">
        <f t="shared" si="0"/>
        <v>277703.8315819978</v>
      </c>
      <c r="H82" s="42">
        <f t="shared" si="2"/>
        <v>9.2576278265966803</v>
      </c>
      <c r="I82" s="10">
        <f t="shared" si="3"/>
        <v>1.2797809108373384</v>
      </c>
      <c r="J82" s="4">
        <f t="shared" si="4"/>
        <v>1148.7947179965481</v>
      </c>
      <c r="K82" s="4">
        <f t="shared" si="5"/>
        <v>258.26058135797587</v>
      </c>
      <c r="L82" s="42">
        <f>Pressure!Q82</f>
        <v>7.4239111971342656E-2</v>
      </c>
      <c r="M82" s="10">
        <f t="shared" si="8"/>
        <v>1.472374967120514</v>
      </c>
      <c r="N82" s="10">
        <f t="shared" si="7"/>
        <v>2.5616829820695148</v>
      </c>
    </row>
    <row r="83" spans="3:14">
      <c r="C83" s="4">
        <f>Pressure!AB83*1000000</f>
        <v>6078222.9842503853</v>
      </c>
      <c r="D83" s="78">
        <f>Pressure!I83</f>
        <v>1.4782900988183603E-4</v>
      </c>
      <c r="E83" s="40">
        <f>Pressure!H83</f>
        <v>147.82900988183601</v>
      </c>
      <c r="F83" s="10">
        <f t="shared" si="1"/>
        <v>4.25</v>
      </c>
      <c r="G83" s="4">
        <f t="shared" si="0"/>
        <v>277978.60195703997</v>
      </c>
      <c r="H83" s="42">
        <f t="shared" si="2"/>
        <v>9.2648410932871776</v>
      </c>
      <c r="I83" s="10">
        <f t="shared" si="3"/>
        <v>1.279850785819493</v>
      </c>
      <c r="J83" s="4">
        <f t="shared" si="4"/>
        <v>1149.9941630071121</v>
      </c>
      <c r="K83" s="4">
        <f t="shared" si="5"/>
        <v>258.53022863340499</v>
      </c>
      <c r="L83" s="42">
        <f>Pressure!Q83</f>
        <v>7.5521046421416965E-2</v>
      </c>
      <c r="M83" s="10">
        <f t="shared" si="8"/>
        <v>1.4734483300031824</v>
      </c>
      <c r="N83" s="10">
        <f t="shared" si="7"/>
        <v>2.5616829820695148</v>
      </c>
    </row>
    <row r="84" spans="3:14">
      <c r="C84" s="4">
        <f>Pressure!AB84*1000000</f>
        <v>6084218.4709347133</v>
      </c>
      <c r="D84" s="78">
        <f>Pressure!I84</f>
        <v>1.4782900988183603E-4</v>
      </c>
      <c r="E84" s="40">
        <f>Pressure!H84</f>
        <v>147.82900988183601</v>
      </c>
      <c r="F84" s="10">
        <f t="shared" si="1"/>
        <v>4.25</v>
      </c>
      <c r="G84" s="4">
        <f t="shared" si="0"/>
        <v>278252.79673582315</v>
      </c>
      <c r="H84" s="42">
        <f t="shared" si="2"/>
        <v>9.2720380034349255</v>
      </c>
      <c r="I84" s="10">
        <f t="shared" si="3"/>
        <v>1.279920376858064</v>
      </c>
      <c r="J84" s="4">
        <f t="shared" si="4"/>
        <v>1151.1910953885006</v>
      </c>
      <c r="K84" s="4">
        <f t="shared" si="5"/>
        <v>258.79931104457995</v>
      </c>
      <c r="L84" s="42">
        <f>Pressure!Q84</f>
        <v>7.6802576517933319E-2</v>
      </c>
      <c r="M84" s="10">
        <f t="shared" si="8"/>
        <v>1.4745190831468695</v>
      </c>
      <c r="N84" s="10">
        <f t="shared" si="7"/>
        <v>2.5616829820695148</v>
      </c>
    </row>
    <row r="85" spans="3:14">
      <c r="C85" s="4">
        <f>Pressure!AB85*1000000</f>
        <v>6090201.361304543</v>
      </c>
      <c r="D85" s="78">
        <f>Pressure!I85</f>
        <v>1.4782900988183603E-4</v>
      </c>
      <c r="E85" s="40">
        <f>Pressure!H85</f>
        <v>147.82900988183601</v>
      </c>
      <c r="F85" s="10">
        <f t="shared" si="1"/>
        <v>4.25</v>
      </c>
      <c r="G85" s="4">
        <f t="shared" si="0"/>
        <v>278526.41544066119</v>
      </c>
      <c r="H85" s="42">
        <f t="shared" si="2"/>
        <v>9.279218553846114</v>
      </c>
      <c r="I85" s="10">
        <f t="shared" si="3"/>
        <v>1.2799896851022006</v>
      </c>
      <c r="J85" s="4">
        <f t="shared" si="4"/>
        <v>1152.3855130554875</v>
      </c>
      <c r="K85" s="4">
        <f t="shared" si="5"/>
        <v>259.06782812272098</v>
      </c>
      <c r="L85" s="42">
        <f>Pressure!Q85</f>
        <v>7.8083703633132315E-2</v>
      </c>
      <c r="M85" s="10">
        <f t="shared" si="8"/>
        <v>1.4755872275078672</v>
      </c>
      <c r="N85" s="10">
        <f t="shared" si="7"/>
        <v>2.5616829820695148</v>
      </c>
    </row>
    <row r="86" spans="3:14">
      <c r="C86" s="4">
        <f>Pressure!AB86*1000000</f>
        <v>6096171.6444187062</v>
      </c>
      <c r="D86" s="78">
        <f>Pressure!I86</f>
        <v>1.4782900988183603E-4</v>
      </c>
      <c r="E86" s="40">
        <f>Pressure!H86</f>
        <v>147.82900988183601</v>
      </c>
      <c r="F86" s="10">
        <f t="shared" si="1"/>
        <v>4.25</v>
      </c>
      <c r="G86" s="4">
        <f t="shared" si="0"/>
        <v>278799.45757117582</v>
      </c>
      <c r="H86" s="42">
        <f t="shared" si="2"/>
        <v>9.286382740701578</v>
      </c>
      <c r="I86" s="10">
        <f t="shared" si="3"/>
        <v>1.2800587116877742</v>
      </c>
      <c r="J86" s="4">
        <f t="shared" si="4"/>
        <v>1153.5774138237903</v>
      </c>
      <c r="K86" s="4">
        <f t="shared" si="5"/>
        <v>259.33577937677944</v>
      </c>
      <c r="L86" s="42">
        <f>Pressure!Q86</f>
        <v>7.9364429135456854E-2</v>
      </c>
      <c r="M86" s="10">
        <f t="shared" si="8"/>
        <v>1.4766527639346143</v>
      </c>
      <c r="N86" s="10">
        <f t="shared" si="7"/>
        <v>2.5616829820695148</v>
      </c>
    </row>
    <row r="87" spans="3:14">
      <c r="C87" s="4">
        <f>Pressure!AB87*1000000</f>
        <v>6102129.3089716379</v>
      </c>
      <c r="D87" s="78">
        <f>Pressure!I87</f>
        <v>1.4782900988183603E-4</v>
      </c>
      <c r="E87" s="40">
        <f>Pressure!H87</f>
        <v>147.82900988183601</v>
      </c>
      <c r="F87" s="10">
        <f t="shared" si="1"/>
        <v>4.25</v>
      </c>
      <c r="G87" s="4">
        <f t="shared" si="0"/>
        <v>279071.92261032364</v>
      </c>
      <c r="H87" s="42">
        <f t="shared" si="2"/>
        <v>9.2935305597154443</v>
      </c>
      <c r="I87" s="10">
        <f t="shared" si="3"/>
        <v>1.28012745773901</v>
      </c>
      <c r="J87" s="4">
        <f t="shared" si="4"/>
        <v>1154.7667954363781</v>
      </c>
      <c r="K87" s="4">
        <f t="shared" si="5"/>
        <v>259.6031642993521</v>
      </c>
      <c r="L87" s="42">
        <f>Pressure!Q87</f>
        <v>8.0644754389607665E-2</v>
      </c>
      <c r="M87" s="10">
        <f t="shared" si="8"/>
        <v>1.4777156931942881</v>
      </c>
      <c r="N87" s="10">
        <f t="shared" si="7"/>
        <v>2.5616829820695148</v>
      </c>
    </row>
    <row r="88" spans="3:14">
      <c r="C88" s="4">
        <f>Pressure!AB88*1000000</f>
        <v>6108074.3433986213</v>
      </c>
      <c r="D88" s="78">
        <f>Pressure!I88</f>
        <v>1.4782900988183603E-4</v>
      </c>
      <c r="E88" s="40">
        <f>Pressure!H88</f>
        <v>147.82900988183601</v>
      </c>
      <c r="F88" s="10">
        <f t="shared" si="1"/>
        <v>4.25</v>
      </c>
      <c r="G88" s="4">
        <f t="shared" si="0"/>
        <v>279343.8100292093</v>
      </c>
      <c r="H88" s="42">
        <f t="shared" si="2"/>
        <v>9.3006620062618897</v>
      </c>
      <c r="I88" s="10">
        <f t="shared" si="3"/>
        <v>1.2801959243697945</v>
      </c>
      <c r="J88" s="4">
        <f t="shared" si="4"/>
        <v>1155.9536555844836</v>
      </c>
      <c r="K88" s="4">
        <f t="shared" si="5"/>
        <v>259.869982371405</v>
      </c>
      <c r="L88" s="42">
        <f>Pressure!Q88</f>
        <v>8.1924680756589568E-2</v>
      </c>
      <c r="M88" s="10">
        <f t="shared" si="8"/>
        <v>1.4787760159929588</v>
      </c>
      <c r="N88" s="10">
        <f t="shared" si="7"/>
        <v>2.5616829820695148</v>
      </c>
    </row>
    <row r="89" spans="3:14">
      <c r="C89" s="4">
        <f>Pressure!AB89*1000000</f>
        <v>6114006.7359482842</v>
      </c>
      <c r="D89" s="78">
        <f>Pressure!I89</f>
        <v>1.4782900988183603E-4</v>
      </c>
      <c r="E89" s="40">
        <f>Pressure!H89</f>
        <v>147.82900988183601</v>
      </c>
      <c r="F89" s="10">
        <f t="shared" si="1"/>
        <v>4.25</v>
      </c>
      <c r="G89" s="4">
        <f t="shared" si="0"/>
        <v>279615.11929040105</v>
      </c>
      <c r="H89" s="42">
        <f t="shared" si="2"/>
        <v>9.3077770754624307</v>
      </c>
      <c r="I89" s="10">
        <f t="shared" si="3"/>
        <v>1.2802641126845882</v>
      </c>
      <c r="J89" s="4">
        <f t="shared" si="4"/>
        <v>1157.1379919220758</v>
      </c>
      <c r="K89" s="4">
        <f t="shared" si="5"/>
        <v>260.13623306552671</v>
      </c>
      <c r="L89" s="42">
        <f>Pressure!Q89</f>
        <v>8.3204209593750494E-2</v>
      </c>
      <c r="M89" s="10">
        <f t="shared" si="8"/>
        <v>1.4798337329903593</v>
      </c>
      <c r="N89" s="10">
        <f t="shared" si="7"/>
        <v>2.5616829820695148</v>
      </c>
    </row>
    <row r="90" spans="3:14">
      <c r="C90" s="4">
        <f>Pressure!AB90*1000000</f>
        <v>6119926.474742</v>
      </c>
      <c r="D90" s="78">
        <f>Pressure!I90</f>
        <v>1.4782900988183603E-4</v>
      </c>
      <c r="E90" s="40">
        <f>Pressure!H90</f>
        <v>147.82900988183601</v>
      </c>
      <c r="F90" s="10">
        <f t="shared" si="1"/>
        <v>4.25</v>
      </c>
      <c r="G90" s="4">
        <f t="shared" si="0"/>
        <v>279885.84985064738</v>
      </c>
      <c r="H90" s="42">
        <f t="shared" si="2"/>
        <v>9.3148757622574259</v>
      </c>
      <c r="I90" s="10">
        <f t="shared" si="3"/>
        <v>1.2803320237791824</v>
      </c>
      <c r="J90" s="4">
        <f t="shared" si="4"/>
        <v>1158.3198020777186</v>
      </c>
      <c r="K90" s="4">
        <f t="shared" si="5"/>
        <v>260.40191584859463</v>
      </c>
      <c r="L90" s="42">
        <f>Pressure!Q90</f>
        <v>8.4483342254815325E-2</v>
      </c>
      <c r="M90" s="10">
        <f t="shared" si="8"/>
        <v>1.480888844811129</v>
      </c>
      <c r="N90" s="10">
        <f t="shared" si="7"/>
        <v>2.5616829820695148</v>
      </c>
    </row>
    <row r="91" spans="3:14">
      <c r="C91" s="4">
        <f>Pressure!AB91*1000000</f>
        <v>6125833.5478130188</v>
      </c>
      <c r="D91" s="78">
        <f>Pressure!I91</f>
        <v>1.4782900988183603E-4</v>
      </c>
      <c r="E91" s="40">
        <f>Pressure!H91</f>
        <v>147.82900988183601</v>
      </c>
      <c r="F91" s="10">
        <f t="shared" si="1"/>
        <v>4.25</v>
      </c>
      <c r="G91" s="4">
        <f t="shared" si="0"/>
        <v>280156.00116266648</v>
      </c>
      <c r="H91" s="42">
        <f t="shared" si="2"/>
        <v>9.32195806145325</v>
      </c>
      <c r="I91" s="10">
        <f t="shared" si="3"/>
        <v>1.2803996587412119</v>
      </c>
      <c r="J91" s="4">
        <f t="shared" si="4"/>
        <v>1159.4990836623836</v>
      </c>
      <c r="K91" s="4">
        <f t="shared" si="5"/>
        <v>260.66703018353121</v>
      </c>
      <c r="L91" s="42">
        <f>Pressure!Q91</f>
        <v>8.576208008991569E-2</v>
      </c>
      <c r="M91" s="10">
        <f t="shared" si="8"/>
        <v>1.48194135205302</v>
      </c>
      <c r="N91" s="10">
        <f t="shared" si="7"/>
        <v>2.5616829820695148</v>
      </c>
    </row>
    <row r="92" spans="3:14">
      <c r="C92" s="4">
        <f>Pressure!AB92*1000000</f>
        <v>6131727.9431437058</v>
      </c>
      <c r="D92" s="78">
        <f>Pressure!I92</f>
        <v>1.4782900988183603E-4</v>
      </c>
      <c r="E92" s="40">
        <f>Pressure!H92</f>
        <v>147.82900988183601</v>
      </c>
      <c r="F92" s="10">
        <f t="shared" si="1"/>
        <v>4.25</v>
      </c>
      <c r="G92" s="4">
        <f t="shared" ref="G92:G155" si="9">IF(C92/(1+(k-1)/2*N92^2)^(k/(k-1))&lt;patm*1000000,patm*1000000,C92/(1+(k-1)/2*N92^2)^(k/(k-1)))</f>
        <v>280425.57267684949</v>
      </c>
      <c r="H92" s="42">
        <f t="shared" si="2"/>
        <v>9.3290239677670694</v>
      </c>
      <c r="I92" s="10">
        <f t="shared" si="3"/>
        <v>1.2804670186506415</v>
      </c>
      <c r="J92" s="4">
        <f t="shared" si="4"/>
        <v>1160.6758342768828</v>
      </c>
      <c r="K92" s="4">
        <f t="shared" si="5"/>
        <v>260.93157553097495</v>
      </c>
      <c r="L92" s="42">
        <f>Pressure!Q92</f>
        <v>8.7040424445616868E-2</v>
      </c>
      <c r="M92" s="10">
        <f t="shared" si="8"/>
        <v>1.482991255293552</v>
      </c>
      <c r="N92" s="10">
        <f t="shared" si="7"/>
        <v>2.5616829820695148</v>
      </c>
    </row>
    <row r="93" spans="3:14">
      <c r="C93" s="4">
        <f>Pressure!AB93*1000000</f>
        <v>6137609.6486811535</v>
      </c>
      <c r="D93" s="78">
        <f>Pressure!I93</f>
        <v>1.4782900988183603E-4</v>
      </c>
      <c r="E93" s="40">
        <f>Pressure!H93</f>
        <v>147.82900988183601</v>
      </c>
      <c r="F93" s="10">
        <f t="shared" ref="F93:F156" si="10">aexit/E93</f>
        <v>4.25</v>
      </c>
      <c r="G93" s="4">
        <f t="shared" si="9"/>
        <v>280694.56384197442</v>
      </c>
      <c r="H93" s="42">
        <f t="shared" ref="H93:H156" si="11">1/(((k+1)/2)^(1/(k-1))*(patm*1000000/C93)^(1/k)*SQRT((k+1)/(k-1)*(1-(patm*1000000/C93)^((k-1)/k))))</f>
        <v>9.3360734758456978</v>
      </c>
      <c r="I93" s="10">
        <f t="shared" ref="I93:I156" si="12">etanoz*SQRT(2*k^2/(k-1)*(2/(k+1))^((k+1)/(k-1))*(1-(G93/C93)^((k-1)/k)))+(G93-patm*1000000)/C93*(aexit/E93)</f>
        <v>1.2805341045800009</v>
      </c>
      <c r="J93" s="4">
        <f t="shared" ref="J93:J156" si="13">I93*D93*C93</f>
        <v>1161.8500515149872</v>
      </c>
      <c r="K93" s="4">
        <f t="shared" ref="K93:K156" si="14">J93/4.4482</f>
        <v>261.19555134998137</v>
      </c>
      <c r="L93" s="42">
        <f>Pressure!Q93</f>
        <v>8.8318376664942105E-2</v>
      </c>
      <c r="M93" s="10">
        <f t="shared" si="8"/>
        <v>1.4840385550940165</v>
      </c>
      <c r="N93" s="10">
        <f t="shared" si="7"/>
        <v>2.5616829820695148</v>
      </c>
    </row>
    <row r="94" spans="3:14">
      <c r="C94" s="4">
        <f>Pressure!AB94*1000000</f>
        <v>6143478.6523620375</v>
      </c>
      <c r="D94" s="78">
        <f>Pressure!I94</f>
        <v>1.4782900988183603E-4</v>
      </c>
      <c r="E94" s="40">
        <f>Pressure!H94</f>
        <v>147.82900988183601</v>
      </c>
      <c r="F94" s="10">
        <f t="shared" si="10"/>
        <v>4.25</v>
      </c>
      <c r="G94" s="4">
        <f t="shared" si="9"/>
        <v>280962.97410634282</v>
      </c>
      <c r="H94" s="42">
        <f t="shared" si="11"/>
        <v>9.3431065802955384</v>
      </c>
      <c r="I94" s="10">
        <f t="shared" si="12"/>
        <v>1.2806009175947217</v>
      </c>
      <c r="J94" s="4">
        <f t="shared" si="13"/>
        <v>1163.0217329683878</v>
      </c>
      <c r="K94" s="4">
        <f t="shared" si="14"/>
        <v>261.4589570991385</v>
      </c>
      <c r="L94" s="42">
        <f>Pressure!Q94</f>
        <v>8.9595938087395771E-2</v>
      </c>
      <c r="M94" s="10">
        <f t="shared" si="8"/>
        <v>1.4850832520034865</v>
      </c>
      <c r="N94" s="10">
        <f t="shared" ref="N94:N157" si="15">N93-1/834*(me-mef)</f>
        <v>2.5616829820695148</v>
      </c>
    </row>
    <row r="95" spans="3:14">
      <c r="C95" s="4">
        <f>Pressure!AB95*1000000</f>
        <v>6149334.942122329</v>
      </c>
      <c r="D95" s="78">
        <f>Pressure!I95</f>
        <v>1.4782900988183603E-4</v>
      </c>
      <c r="E95" s="40">
        <f>Pressure!H95</f>
        <v>147.82900988183601</v>
      </c>
      <c r="F95" s="10">
        <f t="shared" si="10"/>
        <v>4.25</v>
      </c>
      <c r="G95" s="4">
        <f t="shared" si="9"/>
        <v>281230.80291822413</v>
      </c>
      <c r="H95" s="42">
        <f t="shared" si="11"/>
        <v>9.3501232756943171</v>
      </c>
      <c r="I95" s="10">
        <f t="shared" si="12"/>
        <v>1.2806674587532985</v>
      </c>
      <c r="J95" s="4">
        <f t="shared" si="13"/>
        <v>1164.1908762286357</v>
      </c>
      <c r="K95" s="4">
        <f t="shared" si="14"/>
        <v>261.72179223700277</v>
      </c>
      <c r="L95" s="42">
        <f>Pressure!Q95</f>
        <v>9.0873110048984629E-2</v>
      </c>
      <c r="M95" s="10">
        <f t="shared" si="8"/>
        <v>1.4861253465612432</v>
      </c>
      <c r="N95" s="10">
        <f t="shared" si="15"/>
        <v>2.5616829820695148</v>
      </c>
    </row>
    <row r="96" spans="3:14">
      <c r="C96" s="4">
        <f>Pressure!AB96*1000000</f>
        <v>6155178.5059080869</v>
      </c>
      <c r="D96" s="78">
        <f>Pressure!I96</f>
        <v>1.4782900988183603E-4</v>
      </c>
      <c r="E96" s="40">
        <f>Pressure!H96</f>
        <v>147.82900988183601</v>
      </c>
      <c r="F96" s="10">
        <f t="shared" si="10"/>
        <v>4.25</v>
      </c>
      <c r="G96" s="4">
        <f t="shared" si="9"/>
        <v>281498.04972634889</v>
      </c>
      <c r="H96" s="42">
        <f t="shared" si="11"/>
        <v>9.3571235566040531</v>
      </c>
      <c r="I96" s="10">
        <f t="shared" si="12"/>
        <v>1.2807337291074607</v>
      </c>
      <c r="J96" s="4">
        <f t="shared" si="13"/>
        <v>1165.357478889295</v>
      </c>
      <c r="K96" s="4">
        <f t="shared" si="14"/>
        <v>261.98405622258326</v>
      </c>
      <c r="L96" s="42">
        <f>Pressure!Q96</f>
        <v>9.2149893882238446E-2</v>
      </c>
      <c r="M96" s="10">
        <f t="shared" si="8"/>
        <v>1.4871648392987973</v>
      </c>
      <c r="N96" s="10">
        <f t="shared" si="15"/>
        <v>2.5616829820695148</v>
      </c>
    </row>
    <row r="97" spans="3:14">
      <c r="C97" s="4">
        <f>Pressure!AB97*1000000</f>
        <v>6161009.3316819957</v>
      </c>
      <c r="D97" s="78">
        <f>Pressure!I97</f>
        <v>1.4782900988183603E-4</v>
      </c>
      <c r="E97" s="40">
        <f>Pressure!H97</f>
        <v>147.82900988183601</v>
      </c>
      <c r="F97" s="10">
        <f t="shared" si="10"/>
        <v>4.25</v>
      </c>
      <c r="G97" s="4">
        <f t="shared" si="9"/>
        <v>281764.71398020833</v>
      </c>
      <c r="H97" s="42">
        <f t="shared" si="11"/>
        <v>9.3641074175790227</v>
      </c>
      <c r="I97" s="10">
        <f t="shared" si="12"/>
        <v>1.2807997297022955</v>
      </c>
      <c r="J97" s="4">
        <f t="shared" si="13"/>
        <v>1166.5215385472488</v>
      </c>
      <c r="K97" s="4">
        <f t="shared" si="14"/>
        <v>262.24574851563528</v>
      </c>
      <c r="L97" s="42">
        <f>Pressure!Q97</f>
        <v>9.3426290916229726E-2</v>
      </c>
      <c r="M97" s="10">
        <f t="shared" si="8"/>
        <v>1.4882017307412532</v>
      </c>
      <c r="N97" s="10">
        <f t="shared" si="15"/>
        <v>2.5616829820695148</v>
      </c>
    </row>
    <row r="98" spans="3:14">
      <c r="C98" s="4">
        <f>Pressure!AB98*1000000</f>
        <v>6166827.4074325804</v>
      </c>
      <c r="D98" s="78">
        <f>Pressure!I98</f>
        <v>1.4782900988183603E-4</v>
      </c>
      <c r="E98" s="40">
        <f>Pressure!H98</f>
        <v>147.82900988183601</v>
      </c>
      <c r="F98" s="10">
        <f t="shared" si="10"/>
        <v>4.25</v>
      </c>
      <c r="G98" s="4">
        <f t="shared" si="9"/>
        <v>282030.79513047519</v>
      </c>
      <c r="H98" s="42">
        <f t="shared" si="11"/>
        <v>9.3710748531768342</v>
      </c>
      <c r="I98" s="10">
        <f t="shared" si="12"/>
        <v>1.280865461576397</v>
      </c>
      <c r="J98" s="4">
        <f t="shared" si="13"/>
        <v>1167.68305280454</v>
      </c>
      <c r="K98" s="4">
        <f t="shared" si="14"/>
        <v>262.50686857707387</v>
      </c>
      <c r="L98" s="42">
        <f>Pressure!Q98</f>
        <v>9.4702302476592892E-2</v>
      </c>
      <c r="M98" s="10">
        <f t="shared" si="8"/>
        <v>1.4892360214088312</v>
      </c>
      <c r="N98" s="10">
        <f t="shared" si="15"/>
        <v>2.5616829820695148</v>
      </c>
    </row>
    <row r="99" spans="3:14">
      <c r="C99" s="4">
        <f>Pressure!AB99*1000000</f>
        <v>6172632.7211732119</v>
      </c>
      <c r="D99" s="78">
        <f>Pressure!I99</f>
        <v>1.4782900988183603E-4</v>
      </c>
      <c r="E99" s="40">
        <f>Pressure!H99</f>
        <v>147.82900988183601</v>
      </c>
      <c r="F99" s="10">
        <f t="shared" si="10"/>
        <v>4.25</v>
      </c>
      <c r="G99" s="4">
        <f t="shared" si="9"/>
        <v>282296.29262895859</v>
      </c>
      <c r="H99" s="42">
        <f t="shared" si="11"/>
        <v>9.3780258579573132</v>
      </c>
      <c r="I99" s="10">
        <f t="shared" si="12"/>
        <v>1.2809309257619026</v>
      </c>
      <c r="J99" s="4">
        <f t="shared" si="13"/>
        <v>1168.842019268171</v>
      </c>
      <c r="K99" s="4">
        <f t="shared" si="14"/>
        <v>262.76741586892922</v>
      </c>
      <c r="L99" s="42">
        <f>Pressure!Q99</f>
        <v>9.5977929885542712E-2</v>
      </c>
      <c r="M99" s="10">
        <f t="shared" si="8"/>
        <v>1.4902677118172016</v>
      </c>
      <c r="N99" s="10">
        <f t="shared" si="15"/>
        <v>2.5616829820695148</v>
      </c>
    </row>
    <row r="100" spans="3:14">
      <c r="C100" s="4">
        <f>Pressure!AB100*1000000</f>
        <v>6178425.2609491991</v>
      </c>
      <c r="D100" s="78">
        <f>Pressure!I100</f>
        <v>1.4782900988183603E-4</v>
      </c>
      <c r="E100" s="40">
        <f>Pressure!H100</f>
        <v>147.82900988183601</v>
      </c>
      <c r="F100" s="10">
        <f t="shared" si="10"/>
        <v>4.25</v>
      </c>
      <c r="G100" s="4">
        <f t="shared" si="9"/>
        <v>282561.20592892828</v>
      </c>
      <c r="H100" s="42">
        <f t="shared" si="11"/>
        <v>9.3849604264910322</v>
      </c>
      <c r="I100" s="10">
        <f t="shared" si="12"/>
        <v>1.2809961232846157</v>
      </c>
      <c r="J100" s="4">
        <f t="shared" si="13"/>
        <v>1169.9984355515201</v>
      </c>
      <c r="K100" s="4">
        <f t="shared" si="14"/>
        <v>263.02738985466482</v>
      </c>
      <c r="L100" s="42">
        <f>Pressure!Q100</f>
        <v>9.7253174461892772E-2</v>
      </c>
      <c r="M100" s="10">
        <f t="shared" si="8"/>
        <v>1.4912968024784592</v>
      </c>
      <c r="N100" s="10">
        <f t="shared" si="15"/>
        <v>2.5616829820695148</v>
      </c>
    </row>
    <row r="101" spans="3:14">
      <c r="C101" s="4">
        <f>Pressure!AB101*1000000</f>
        <v>6184205.0148395579</v>
      </c>
      <c r="D101" s="78">
        <f>Pressure!I101</f>
        <v>1.4782900988183603E-4</v>
      </c>
      <c r="E101" s="40">
        <f>Pressure!H101</f>
        <v>147.82900988183601</v>
      </c>
      <c r="F101" s="10">
        <f t="shared" si="10"/>
        <v>4.25</v>
      </c>
      <c r="G101" s="4">
        <f t="shared" si="9"/>
        <v>282825.53448519559</v>
      </c>
      <c r="H101" s="42">
        <f t="shared" si="11"/>
        <v>9.3918785533615203</v>
      </c>
      <c r="I101" s="10">
        <f t="shared" si="12"/>
        <v>1.2810610551640713</v>
      </c>
      <c r="J101" s="4">
        <f t="shared" si="13"/>
        <v>1171.1522992746955</v>
      </c>
      <c r="K101" s="4">
        <f t="shared" si="14"/>
        <v>263.28678999925711</v>
      </c>
      <c r="L101" s="42">
        <f>Pressure!Q101</f>
        <v>9.8528037521073294E-2</v>
      </c>
      <c r="M101" s="10">
        <f t="shared" si="8"/>
        <v>1.4923232939016391</v>
      </c>
      <c r="N101" s="10">
        <f t="shared" si="15"/>
        <v>2.5616829820695148</v>
      </c>
    </row>
    <row r="102" spans="3:14">
      <c r="C102" s="4">
        <f>Pressure!AB102*1000000</f>
        <v>6189971.9709563833</v>
      </c>
      <c r="D102" s="78">
        <f>Pressure!I102</f>
        <v>1.4782900988183603E-4</v>
      </c>
      <c r="E102" s="40">
        <f>Pressure!H102</f>
        <v>147.82900988183601</v>
      </c>
      <c r="F102" s="10">
        <f t="shared" si="10"/>
        <v>4.25</v>
      </c>
      <c r="G102" s="4">
        <f t="shared" si="9"/>
        <v>283089.27775408461</v>
      </c>
      <c r="H102" s="42">
        <f t="shared" si="11"/>
        <v>9.3987802331645369</v>
      </c>
      <c r="I102" s="10">
        <f t="shared" si="12"/>
        <v>1.2811257224135721</v>
      </c>
      <c r="J102" s="4">
        <f t="shared" si="13"/>
        <v>1172.3036080644088</v>
      </c>
      <c r="K102" s="4">
        <f t="shared" si="14"/>
        <v>263.54561576916706</v>
      </c>
      <c r="L102" s="42">
        <f>Pressure!Q102</f>
        <v>9.9802520375148751E-2</v>
      </c>
      <c r="M102" s="10">
        <f t="shared" si="8"/>
        <v>1.4933471865927652</v>
      </c>
      <c r="N102" s="10">
        <f t="shared" si="15"/>
        <v>2.5616829820695148</v>
      </c>
    </row>
    <row r="103" spans="3:14">
      <c r="C103" s="4">
        <f>Pressure!AB103*1000000</f>
        <v>6195726.1174498089</v>
      </c>
      <c r="D103" s="78">
        <f>Pressure!I103</f>
        <v>1.4782900988183603E-4</v>
      </c>
      <c r="E103" s="40">
        <f>Pressure!H103</f>
        <v>147.82900988183601</v>
      </c>
      <c r="F103" s="10">
        <f t="shared" si="10"/>
        <v>4.25</v>
      </c>
      <c r="G103" s="4">
        <f t="shared" si="9"/>
        <v>283352.43519365916</v>
      </c>
      <c r="H103" s="42">
        <f t="shared" si="11"/>
        <v>9.4056654605140562</v>
      </c>
      <c r="I103" s="10">
        <f t="shared" si="12"/>
        <v>1.2811901260402865</v>
      </c>
      <c r="J103" s="4">
        <f t="shared" si="13"/>
        <v>1173.4523595549654</v>
      </c>
      <c r="K103" s="4">
        <f t="shared" si="14"/>
        <v>263.80386663256269</v>
      </c>
      <c r="L103" s="42">
        <f>Pressure!Q103</f>
        <v>0.10107662433283546</v>
      </c>
      <c r="M103" s="10">
        <f t="shared" si="8"/>
        <v>1.4943684810555271</v>
      </c>
      <c r="N103" s="10">
        <f t="shared" si="15"/>
        <v>2.5616829820695148</v>
      </c>
    </row>
    <row r="104" spans="3:14">
      <c r="C104" s="4">
        <f>Pressure!AB104*1000000</f>
        <v>6201467.4425056688</v>
      </c>
      <c r="D104" s="78">
        <f>Pressure!I104</f>
        <v>1.4782900988183603E-4</v>
      </c>
      <c r="E104" s="40">
        <f>Pressure!H104</f>
        <v>147.82900988183601</v>
      </c>
      <c r="F104" s="10">
        <f t="shared" si="10"/>
        <v>4.25</v>
      </c>
      <c r="G104" s="4">
        <f t="shared" si="9"/>
        <v>283615.00626361568</v>
      </c>
      <c r="H104" s="42">
        <f t="shared" si="11"/>
        <v>9.4125342300395385</v>
      </c>
      <c r="I104" s="10">
        <f t="shared" si="12"/>
        <v>1.2812542670452653</v>
      </c>
      <c r="J104" s="4">
        <f t="shared" si="13"/>
        <v>1174.5985513877984</v>
      </c>
      <c r="K104" s="4">
        <f t="shared" si="14"/>
        <v>264.06154205921462</v>
      </c>
      <c r="L104" s="42">
        <f>Pressure!Q104</f>
        <v>0.1023503506995187</v>
      </c>
      <c r="M104" s="10">
        <f t="shared" ref="M104:M167" si="16">(J104+J103)/2*(L104-L103)</f>
        <v>1.4953871777912018</v>
      </c>
      <c r="N104" s="10">
        <f t="shared" si="15"/>
        <v>2.5616829820695148</v>
      </c>
    </row>
    <row r="105" spans="3:14">
      <c r="C105" s="4">
        <f>Pressure!AB105*1000000</f>
        <v>6207195.934348844</v>
      </c>
      <c r="D105" s="78">
        <f>Pressure!I105</f>
        <v>1.4782900988183603E-4</v>
      </c>
      <c r="E105" s="40">
        <f>Pressure!H105</f>
        <v>147.82900988183601</v>
      </c>
      <c r="F105" s="10">
        <f t="shared" si="10"/>
        <v>4.25</v>
      </c>
      <c r="G105" s="4">
        <f t="shared" si="9"/>
        <v>283876.99042543635</v>
      </c>
      <c r="H105" s="42">
        <f t="shared" si="11"/>
        <v>9.4193865363899647</v>
      </c>
      <c r="I105" s="10">
        <f t="shared" si="12"/>
        <v>1.281318146423521</v>
      </c>
      <c r="J105" s="4">
        <f t="shared" si="13"/>
        <v>1175.7421812121361</v>
      </c>
      <c r="K105" s="4">
        <f t="shared" si="14"/>
        <v>264.31864152064566</v>
      </c>
      <c r="L105" s="42">
        <f>Pressure!Q105</f>
        <v>0.10362370077726991</v>
      </c>
      <c r="M105" s="10">
        <f t="shared" si="16"/>
        <v>1.4964032772989866</v>
      </c>
      <c r="N105" s="10">
        <f t="shared" si="15"/>
        <v>2.5616829820695148</v>
      </c>
    </row>
    <row r="106" spans="3:14">
      <c r="C106" s="4">
        <f>Pressure!AB106*1000000</f>
        <v>6212911.5812422279</v>
      </c>
      <c r="D106" s="78">
        <f>Pressure!I106</f>
        <v>1.4782900988183603E-4</v>
      </c>
      <c r="E106" s="40">
        <f>Pressure!H106</f>
        <v>147.82900988183601</v>
      </c>
      <c r="F106" s="10">
        <f t="shared" si="10"/>
        <v>4.25</v>
      </c>
      <c r="G106" s="4">
        <f t="shared" si="9"/>
        <v>284138.38714234193</v>
      </c>
      <c r="H106" s="42">
        <f t="shared" si="11"/>
        <v>9.4262223742326583</v>
      </c>
      <c r="I106" s="10">
        <f t="shared" si="12"/>
        <v>1.2813817651640582</v>
      </c>
      <c r="J106" s="4">
        <f t="shared" si="13"/>
        <v>1176.8832466847953</v>
      </c>
      <c r="K106" s="4">
        <f t="shared" si="14"/>
        <v>264.57516449008483</v>
      </c>
      <c r="L106" s="42">
        <f>Pressure!Q106</f>
        <v>0.10489667586486356</v>
      </c>
      <c r="M106" s="10">
        <f t="shared" si="16"/>
        <v>1.4974167800760725</v>
      </c>
      <c r="N106" s="10">
        <f t="shared" si="15"/>
        <v>2.5616829820695148</v>
      </c>
    </row>
    <row r="107" spans="3:14">
      <c r="C107" s="4">
        <f>Pressure!AB107*1000000</f>
        <v>6218614.3714871574</v>
      </c>
      <c r="D107" s="78">
        <f>Pressure!I107</f>
        <v>1.4782900988183603E-4</v>
      </c>
      <c r="E107" s="40">
        <f>Pressure!H107</f>
        <v>147.82900988183601</v>
      </c>
      <c r="F107" s="10">
        <f t="shared" si="10"/>
        <v>4.25</v>
      </c>
      <c r="G107" s="4">
        <f t="shared" si="9"/>
        <v>284399.19587931118</v>
      </c>
      <c r="H107" s="42">
        <f t="shared" si="11"/>
        <v>9.4330417382538325</v>
      </c>
      <c r="I107" s="10">
        <f t="shared" si="12"/>
        <v>1.2814451242499185</v>
      </c>
      <c r="J107" s="4">
        <f t="shared" si="13"/>
        <v>1178.0217454702677</v>
      </c>
      <c r="K107" s="4">
        <f t="shared" si="14"/>
        <v>264.83111044248631</v>
      </c>
      <c r="L107" s="42">
        <f>Pressure!Q107</f>
        <v>0.10616927725779403</v>
      </c>
      <c r="M107" s="10">
        <f t="shared" si="16"/>
        <v>1.4984276866177186</v>
      </c>
      <c r="N107" s="10">
        <f t="shared" si="15"/>
        <v>2.5616829820695148</v>
      </c>
    </row>
    <row r="108" spans="3:14">
      <c r="C108" s="4">
        <f>Pressure!AB108*1000000</f>
        <v>6224304.2934247991</v>
      </c>
      <c r="D108" s="78">
        <f>Pressure!I108</f>
        <v>1.4782900988183603E-4</v>
      </c>
      <c r="E108" s="40">
        <f>Pressure!H108</f>
        <v>147.82900988183601</v>
      </c>
      <c r="F108" s="10">
        <f t="shared" si="10"/>
        <v>4.25</v>
      </c>
      <c r="G108" s="4">
        <f t="shared" si="9"/>
        <v>284659.41610314447</v>
      </c>
      <c r="H108" s="42">
        <f t="shared" si="11"/>
        <v>9.439844623160317</v>
      </c>
      <c r="I108" s="10">
        <f t="shared" si="12"/>
        <v>1.2815082246582377</v>
      </c>
      <c r="J108" s="4">
        <f t="shared" si="13"/>
        <v>1179.1576752409962</v>
      </c>
      <c r="K108" s="4">
        <f t="shared" si="14"/>
        <v>265.08647885459203</v>
      </c>
      <c r="L108" s="42">
        <f>Pressure!Q108</f>
        <v>0.10744150624829225</v>
      </c>
      <c r="M108" s="10">
        <f t="shared" si="16"/>
        <v>1.4994359974173415</v>
      </c>
      <c r="N108" s="10">
        <f t="shared" si="15"/>
        <v>2.5616829820695148</v>
      </c>
    </row>
    <row r="109" spans="3:14">
      <c r="C109" s="4">
        <f>Pressure!AB109*1000000</f>
        <v>6229981.335434827</v>
      </c>
      <c r="D109" s="78">
        <f>Pressure!I109</f>
        <v>1.4782900988183603E-4</v>
      </c>
      <c r="E109" s="40">
        <f>Pressure!H109</f>
        <v>147.82900988183601</v>
      </c>
      <c r="F109" s="10">
        <f t="shared" si="10"/>
        <v>4.25</v>
      </c>
      <c r="G109" s="4">
        <f t="shared" si="9"/>
        <v>284919.04728240328</v>
      </c>
      <c r="H109" s="42">
        <f t="shared" si="11"/>
        <v>9.4466310236779929</v>
      </c>
      <c r="I109" s="10">
        <f t="shared" si="12"/>
        <v>1.2815710673602712</v>
      </c>
      <c r="J109" s="4">
        <f t="shared" si="13"/>
        <v>1180.2910336771124</v>
      </c>
      <c r="K109" s="4">
        <f t="shared" si="14"/>
        <v>265.34126920487216</v>
      </c>
      <c r="L109" s="42">
        <f>Pressure!Q109</f>
        <v>0.10871336412534234</v>
      </c>
      <c r="M109" s="10">
        <f t="shared" si="16"/>
        <v>1.5004417129665766</v>
      </c>
      <c r="N109" s="10">
        <f t="shared" si="15"/>
        <v>2.5616829820695148</v>
      </c>
    </row>
    <row r="110" spans="3:14">
      <c r="C110" s="4">
        <f>Pressure!AB110*1000000</f>
        <v>6235645.4859363595</v>
      </c>
      <c r="D110" s="78">
        <f>Pressure!I110</f>
        <v>1.4782900988183603E-4</v>
      </c>
      <c r="E110" s="40">
        <f>Pressure!H110</f>
        <v>147.82900988183601</v>
      </c>
      <c r="F110" s="10">
        <f t="shared" si="10"/>
        <v>4.25</v>
      </c>
      <c r="G110" s="4">
        <f t="shared" si="9"/>
        <v>285178.08888745302</v>
      </c>
      <c r="H110" s="42">
        <f t="shared" si="11"/>
        <v>9.4534009345529864</v>
      </c>
      <c r="I110" s="10">
        <f t="shared" si="12"/>
        <v>1.2816336533214447</v>
      </c>
      <c r="J110" s="4">
        <f t="shared" si="13"/>
        <v>1181.4218184666215</v>
      </c>
      <c r="K110" s="4">
        <f t="shared" si="14"/>
        <v>265.59548097356719</v>
      </c>
      <c r="L110" s="42">
        <f>Pressure!Q110</f>
        <v>0.10998485217469804</v>
      </c>
      <c r="M110" s="10">
        <f t="shared" si="16"/>
        <v>1.5014448337552631</v>
      </c>
      <c r="N110" s="10">
        <f t="shared" si="15"/>
        <v>2.5616829820695148</v>
      </c>
    </row>
    <row r="111" spans="3:14">
      <c r="C111" s="4">
        <f>Pressure!AB111*1000000</f>
        <v>6241296.7333889883</v>
      </c>
      <c r="D111" s="78">
        <f>Pressure!I111</f>
        <v>1.4782900988183603E-4</v>
      </c>
      <c r="E111" s="40">
        <f>Pressure!H111</f>
        <v>147.82900988183601</v>
      </c>
      <c r="F111" s="10">
        <f t="shared" si="10"/>
        <v>4.25</v>
      </c>
      <c r="G111" s="4">
        <f t="shared" si="9"/>
        <v>285436.54039051</v>
      </c>
      <c r="H111" s="42">
        <f t="shared" si="11"/>
        <v>9.4601543505529246</v>
      </c>
      <c r="I111" s="10">
        <f t="shared" si="12"/>
        <v>1.2816959835014046</v>
      </c>
      <c r="J111" s="4">
        <f t="shared" si="13"/>
        <v>1182.5500273056093</v>
      </c>
      <c r="K111" s="4">
        <f t="shared" si="14"/>
        <v>265.84911364273398</v>
      </c>
      <c r="L111" s="42">
        <f>Pressure!Q111</f>
        <v>0.11125597167889914</v>
      </c>
      <c r="M111" s="10">
        <f t="shared" si="16"/>
        <v>1.5024453602716772</v>
      </c>
      <c r="N111" s="10">
        <f t="shared" si="15"/>
        <v>2.5616829820695148</v>
      </c>
    </row>
    <row r="112" spans="3:14">
      <c r="C112" s="4">
        <f>Pressure!AB112*1000000</f>
        <v>6246935.0662906114</v>
      </c>
      <c r="D112" s="78">
        <f>Pressure!I112</f>
        <v>1.4782900988183603E-4</v>
      </c>
      <c r="E112" s="40">
        <f>Pressure!H112</f>
        <v>147.82900988183601</v>
      </c>
      <c r="F112" s="10">
        <f t="shared" si="10"/>
        <v>4.25</v>
      </c>
      <c r="G112" s="4">
        <f t="shared" si="9"/>
        <v>285694.40126554249</v>
      </c>
      <c r="H112" s="42">
        <f t="shared" si="11"/>
        <v>9.4668912664643869</v>
      </c>
      <c r="I112" s="10">
        <f t="shared" si="12"/>
        <v>1.2817580588540334</v>
      </c>
      <c r="J112" s="4">
        <f t="shared" si="13"/>
        <v>1183.6756578978082</v>
      </c>
      <c r="K112" s="4">
        <f t="shared" si="14"/>
        <v>266.10216669614857</v>
      </c>
      <c r="L112" s="42">
        <f>Pressure!Q112</f>
        <v>0.11252672391728767</v>
      </c>
      <c r="M112" s="10">
        <f t="shared" si="16"/>
        <v>1.5034432930023394</v>
      </c>
      <c r="N112" s="10">
        <f t="shared" si="15"/>
        <v>2.5616829820695148</v>
      </c>
    </row>
    <row r="113" spans="3:14">
      <c r="C113" s="4">
        <f>Pressure!AB113*1000000</f>
        <v>6252560.473178355</v>
      </c>
      <c r="D113" s="78">
        <f>Pressure!I113</f>
        <v>1.4782900988183603E-4</v>
      </c>
      <c r="E113" s="40">
        <f>Pressure!H113</f>
        <v>147.82900988183601</v>
      </c>
      <c r="F113" s="10">
        <f t="shared" si="10"/>
        <v>4.25</v>
      </c>
      <c r="G113" s="4">
        <f t="shared" si="9"/>
        <v>285951.67098831286</v>
      </c>
      <c r="H113" s="42">
        <f t="shared" si="11"/>
        <v>9.4736116770940715</v>
      </c>
      <c r="I113" s="10">
        <f t="shared" si="12"/>
        <v>1.2818198803275005</v>
      </c>
      <c r="J113" s="4">
        <f t="shared" si="13"/>
        <v>1184.7987079547831</v>
      </c>
      <c r="K113" s="4">
        <f t="shared" si="14"/>
        <v>266.35463961934784</v>
      </c>
      <c r="L113" s="42">
        <f>Pressure!Q113</f>
        <v>0.11379711016602417</v>
      </c>
      <c r="M113" s="10">
        <f t="shared" si="16"/>
        <v>1.5044386324320194</v>
      </c>
      <c r="N113" s="10">
        <f t="shared" si="15"/>
        <v>2.5616829820695148</v>
      </c>
    </row>
    <row r="114" spans="3:14">
      <c r="C114" s="4">
        <f>Pressure!AB114*1000000</f>
        <v>6258172.9426298765</v>
      </c>
      <c r="D114" s="78">
        <f>Pressure!I114</f>
        <v>1.4782900988183603E-4</v>
      </c>
      <c r="E114" s="40">
        <f>Pressure!H114</f>
        <v>147.82900988183601</v>
      </c>
      <c r="F114" s="10">
        <f t="shared" si="10"/>
        <v>4.25</v>
      </c>
      <c r="G114" s="4">
        <f t="shared" si="9"/>
        <v>286208.34903643699</v>
      </c>
      <c r="H114" s="42">
        <f t="shared" si="11"/>
        <v>9.48031557727038</v>
      </c>
      <c r="I114" s="10">
        <f t="shared" si="12"/>
        <v>1.2818814488643127</v>
      </c>
      <c r="J114" s="4">
        <f t="shared" si="13"/>
        <v>1185.9191751961898</v>
      </c>
      <c r="K114" s="4">
        <f t="shared" si="14"/>
        <v>266.60653189968747</v>
      </c>
      <c r="L114" s="42">
        <f>Pressure!Q114</f>
        <v>0.11506713169810379</v>
      </c>
      <c r="M114" s="10">
        <f t="shared" si="16"/>
        <v>1.5054313790439673</v>
      </c>
      <c r="N114" s="10">
        <f t="shared" si="15"/>
        <v>2.5616829820695148</v>
      </c>
    </row>
    <row r="115" spans="3:14">
      <c r="C115" s="4">
        <f>Pressure!AB115*1000000</f>
        <v>6263772.4632624388</v>
      </c>
      <c r="D115" s="78">
        <f>Pressure!I115</f>
        <v>1.4782900988183603E-4</v>
      </c>
      <c r="E115" s="40">
        <f>Pressure!H115</f>
        <v>147.82900988183601</v>
      </c>
      <c r="F115" s="10">
        <f t="shared" si="10"/>
        <v>4.25</v>
      </c>
      <c r="G115" s="4">
        <f t="shared" si="9"/>
        <v>286464.43488934211</v>
      </c>
      <c r="H115" s="42">
        <f t="shared" si="11"/>
        <v>9.487002961842359</v>
      </c>
      <c r="I115" s="10">
        <f t="shared" si="12"/>
        <v>1.2819427654013447</v>
      </c>
      <c r="J115" s="4">
        <f t="shared" si="13"/>
        <v>1187.0370573495916</v>
      </c>
      <c r="K115" s="4">
        <f t="shared" si="14"/>
        <v>266.85784302630088</v>
      </c>
      <c r="L115" s="42">
        <f>Pressure!Q115</f>
        <v>0.11633678978337218</v>
      </c>
      <c r="M115" s="10">
        <f t="shared" si="16"/>
        <v>1.5064215333198923</v>
      </c>
      <c r="N115" s="10">
        <f t="shared" si="15"/>
        <v>2.5616829820695148</v>
      </c>
    </row>
    <row r="116" spans="3:14">
      <c r="C116" s="4">
        <f>Pressure!AB116*1000000</f>
        <v>6269359.0237314925</v>
      </c>
      <c r="D116" s="78">
        <f>Pressure!I116</f>
        <v>1.4782900988183603E-4</v>
      </c>
      <c r="E116" s="40">
        <f>Pressure!H116</f>
        <v>147.82900988183601</v>
      </c>
      <c r="F116" s="10">
        <f t="shared" si="10"/>
        <v>4.25</v>
      </c>
      <c r="G116" s="4">
        <f t="shared" si="9"/>
        <v>286719.92802820192</v>
      </c>
      <c r="H116" s="42">
        <f t="shared" si="11"/>
        <v>9.4936738256780338</v>
      </c>
      <c r="I116" s="10">
        <f t="shared" si="12"/>
        <v>1.28200383086986</v>
      </c>
      <c r="J116" s="4">
        <f t="shared" si="13"/>
        <v>1188.1523521501745</v>
      </c>
      <c r="K116" s="4">
        <f t="shared" si="14"/>
        <v>267.10857249003516</v>
      </c>
      <c r="L116" s="42">
        <f>Pressure!Q116</f>
        <v>0.11760608568854151</v>
      </c>
      <c r="M116" s="10">
        <f t="shared" si="16"/>
        <v>1.5074090957398083</v>
      </c>
      <c r="N116" s="10">
        <f t="shared" si="15"/>
        <v>2.5616829820695148</v>
      </c>
    </row>
    <row r="117" spans="3:14">
      <c r="C117" s="4">
        <f>Pressure!AB117*1000000</f>
        <v>6274932.6127310023</v>
      </c>
      <c r="D117" s="78">
        <f>Pressure!I117</f>
        <v>1.4782900988183603E-4</v>
      </c>
      <c r="E117" s="40">
        <f>Pressure!H117</f>
        <v>147.82900988183601</v>
      </c>
      <c r="F117" s="10">
        <f t="shared" si="10"/>
        <v>4.25</v>
      </c>
      <c r="G117" s="4">
        <f t="shared" si="9"/>
        <v>286974.82793595147</v>
      </c>
      <c r="H117" s="42">
        <f t="shared" si="11"/>
        <v>9.5003281636648786</v>
      </c>
      <c r="I117" s="10">
        <f t="shared" si="12"/>
        <v>1.2820646461955532</v>
      </c>
      <c r="J117" s="4">
        <f t="shared" si="13"/>
        <v>1189.2650573408146</v>
      </c>
      <c r="K117" s="4">
        <f t="shared" si="14"/>
        <v>267.35871978346626</v>
      </c>
      <c r="L117" s="42">
        <f>Pressure!Q117</f>
        <v>0.11887502067720623</v>
      </c>
      <c r="M117" s="10">
        <f t="shared" si="16"/>
        <v>1.5083940667818767</v>
      </c>
      <c r="N117" s="10">
        <f t="shared" si="15"/>
        <v>2.5616829820695148</v>
      </c>
    </row>
    <row r="118" spans="3:14">
      <c r="C118" s="4">
        <f>Pressure!AB118*1000000</f>
        <v>6280493.2189968107</v>
      </c>
      <c r="D118" s="78">
        <f>Pressure!I118</f>
        <v>1.4782900988183603E-4</v>
      </c>
      <c r="E118" s="40">
        <f>Pressure!H118</f>
        <v>147.82900988183601</v>
      </c>
      <c r="F118" s="10">
        <f t="shared" si="10"/>
        <v>4.25</v>
      </c>
      <c r="G118" s="4">
        <f t="shared" si="9"/>
        <v>287229.13409744116</v>
      </c>
      <c r="H118" s="42">
        <f t="shared" si="11"/>
        <v>9.5069659707138339</v>
      </c>
      <c r="I118" s="10">
        <f t="shared" si="12"/>
        <v>1.2821252122986233</v>
      </c>
      <c r="J118" s="4">
        <f t="shared" si="13"/>
        <v>1190.3751706727471</v>
      </c>
      <c r="K118" s="4">
        <f t="shared" si="14"/>
        <v>267.60828440104922</v>
      </c>
      <c r="L118" s="42">
        <f>Pressure!Q118</f>
        <v>0.12014359600985897</v>
      </c>
      <c r="M118" s="10">
        <f t="shared" si="16"/>
        <v>1.5093764469230644</v>
      </c>
      <c r="N118" s="10">
        <f t="shared" si="15"/>
        <v>2.5616829820695148</v>
      </c>
    </row>
    <row r="119" spans="3:14">
      <c r="C119" s="4">
        <f>Pressure!AB119*1000000</f>
        <v>6286040.8313017488</v>
      </c>
      <c r="D119" s="78">
        <f>Pressure!I119</f>
        <v>1.4782900988183603E-4</v>
      </c>
      <c r="E119" s="40">
        <f>Pressure!H119</f>
        <v>147.82900988183601</v>
      </c>
      <c r="F119" s="10">
        <f t="shared" si="10"/>
        <v>4.25</v>
      </c>
      <c r="G119" s="4">
        <f t="shared" si="9"/>
        <v>287482.84599921282</v>
      </c>
      <c r="H119" s="42">
        <f t="shared" si="11"/>
        <v>9.5135872417535516</v>
      </c>
      <c r="I119" s="10">
        <f t="shared" si="12"/>
        <v>1.282185530093759</v>
      </c>
      <c r="J119" s="4">
        <f t="shared" si="13"/>
        <v>1191.4826899045934</v>
      </c>
      <c r="K119" s="4">
        <f t="shared" si="14"/>
        <v>267.85726583889965</v>
      </c>
      <c r="L119" s="42">
        <f>Pressure!Q119</f>
        <v>0.12141181294390595</v>
      </c>
      <c r="M119" s="10">
        <f t="shared" si="16"/>
        <v>1.5103562366385483</v>
      </c>
      <c r="N119" s="10">
        <f t="shared" si="15"/>
        <v>2.5616829820695148</v>
      </c>
    </row>
    <row r="120" spans="3:14">
      <c r="C120" s="4">
        <f>Pressure!AB120*1000000</f>
        <v>6291575.438458465</v>
      </c>
      <c r="D120" s="78">
        <f>Pressure!I120</f>
        <v>1.4782900988183603E-4</v>
      </c>
      <c r="E120" s="40">
        <f>Pressure!H120</f>
        <v>147.82900988183601</v>
      </c>
      <c r="F120" s="10">
        <f t="shared" si="10"/>
        <v>4.25</v>
      </c>
      <c r="G120" s="4">
        <f t="shared" si="9"/>
        <v>287735.96312962938</v>
      </c>
      <c r="H120" s="42">
        <f t="shared" si="11"/>
        <v>9.5201919717337677</v>
      </c>
      <c r="I120" s="10">
        <f t="shared" si="12"/>
        <v>1.2822456004902043</v>
      </c>
      <c r="J120" s="4">
        <f t="shared" si="13"/>
        <v>1192.587612802922</v>
      </c>
      <c r="K120" s="4">
        <f t="shared" si="14"/>
        <v>268.10566359491975</v>
      </c>
      <c r="L120" s="42">
        <f>Pressure!Q120</f>
        <v>0.12267967273368274</v>
      </c>
      <c r="M120" s="10">
        <f t="shared" si="16"/>
        <v>1.511333436401926</v>
      </c>
      <c r="N120" s="10">
        <f t="shared" si="15"/>
        <v>2.5616829820695148</v>
      </c>
    </row>
    <row r="121" spans="3:14">
      <c r="C121" s="4">
        <f>Pressure!AB121*1000000</f>
        <v>6297097.0293188104</v>
      </c>
      <c r="D121" s="78">
        <f>Pressure!I121</f>
        <v>1.4782900988183603E-4</v>
      </c>
      <c r="E121" s="40">
        <f>Pressure!H121</f>
        <v>147.82900988183601</v>
      </c>
      <c r="F121" s="10">
        <f t="shared" si="10"/>
        <v>4.25</v>
      </c>
      <c r="G121" s="4">
        <f t="shared" si="9"/>
        <v>287988.48497884662</v>
      </c>
      <c r="H121" s="42">
        <f t="shared" si="11"/>
        <v>9.5267801556246692</v>
      </c>
      <c r="I121" s="10">
        <f t="shared" si="12"/>
        <v>1.2823054243917895</v>
      </c>
      <c r="J121" s="4">
        <f t="shared" si="13"/>
        <v>1193.6899371421291</v>
      </c>
      <c r="K121" s="4">
        <f t="shared" si="14"/>
        <v>268.35347716877146</v>
      </c>
      <c r="L121" s="42">
        <f>Pressure!Q121</f>
        <v>0.12394717663046972</v>
      </c>
      <c r="M121" s="10">
        <f t="shared" si="16"/>
        <v>1.5123080466853209</v>
      </c>
      <c r="N121" s="10">
        <f t="shared" si="15"/>
        <v>2.5616829820695148</v>
      </c>
    </row>
    <row r="122" spans="3:14">
      <c r="C122" s="4">
        <f>Pressure!AB122*1000000</f>
        <v>6302605.59277282</v>
      </c>
      <c r="D122" s="78">
        <f>Pressure!I122</f>
        <v>1.4782900988183603E-4</v>
      </c>
      <c r="E122" s="40">
        <f>Pressure!H122</f>
        <v>147.82900988183601</v>
      </c>
      <c r="F122" s="10">
        <f t="shared" si="10"/>
        <v>4.25</v>
      </c>
      <c r="G122" s="4">
        <f t="shared" si="9"/>
        <v>288240.41103876656</v>
      </c>
      <c r="H122" s="42">
        <f t="shared" si="11"/>
        <v>9.5333517884156596</v>
      </c>
      <c r="I122" s="10">
        <f t="shared" si="12"/>
        <v>1.2823650026969569</v>
      </c>
      <c r="J122" s="4">
        <f t="shared" si="13"/>
        <v>1194.7896607042333</v>
      </c>
      <c r="K122" s="4">
        <f t="shared" si="14"/>
        <v>268.60070606183024</v>
      </c>
      <c r="L122" s="42">
        <f>Pressure!Q122</f>
        <v>0.12521432588250744</v>
      </c>
      <c r="M122" s="10">
        <f t="shared" si="16"/>
        <v>1.5132800679591853</v>
      </c>
      <c r="N122" s="10">
        <f t="shared" si="15"/>
        <v>2.5616829820695148</v>
      </c>
    </row>
    <row r="123" spans="3:14">
      <c r="C123" s="4">
        <f>Pressure!AB123*1000000</f>
        <v>6308101.1177494172</v>
      </c>
      <c r="D123" s="78">
        <f>Pressure!I123</f>
        <v>1.4782900988183603E-4</v>
      </c>
      <c r="E123" s="40">
        <f>Pressure!H123</f>
        <v>147.82900988183601</v>
      </c>
      <c r="F123" s="10">
        <f t="shared" si="10"/>
        <v>4.25</v>
      </c>
      <c r="G123" s="4">
        <f t="shared" si="9"/>
        <v>288491.74080306984</v>
      </c>
      <c r="H123" s="42">
        <f t="shared" si="11"/>
        <v>9.5399068651162793</v>
      </c>
      <c r="I123" s="10">
        <f t="shared" si="12"/>
        <v>1.282424336298803</v>
      </c>
      <c r="J123" s="4">
        <f t="shared" si="13"/>
        <v>1195.886781279017</v>
      </c>
      <c r="K123" s="4">
        <f t="shared" si="14"/>
        <v>268.84734977721706</v>
      </c>
      <c r="L123" s="42">
        <f>Pressure!Q123</f>
        <v>0.126481121735012</v>
      </c>
      <c r="M123" s="10">
        <f t="shared" si="16"/>
        <v>1.5142495006923629</v>
      </c>
      <c r="N123" s="10">
        <f t="shared" si="15"/>
        <v>2.5616829820695148</v>
      </c>
    </row>
    <row r="124" spans="3:14">
      <c r="C124" s="4">
        <f>Pressure!AB124*1000000</f>
        <v>6313583.5932171568</v>
      </c>
      <c r="D124" s="78">
        <f>Pressure!I124</f>
        <v>1.4782900988183603E-4</v>
      </c>
      <c r="E124" s="40">
        <f>Pressure!H124</f>
        <v>147.82900988183601</v>
      </c>
      <c r="F124" s="10">
        <f t="shared" si="10"/>
        <v>4.25</v>
      </c>
      <c r="G124" s="4">
        <f t="shared" si="9"/>
        <v>288742.47376724955</v>
      </c>
      <c r="H124" s="42">
        <f t="shared" si="11"/>
        <v>9.5464453807571292</v>
      </c>
      <c r="I124" s="10">
        <f t="shared" si="12"/>
        <v>1.2824834260851232</v>
      </c>
      <c r="J124" s="4">
        <f t="shared" si="13"/>
        <v>1196.9812966641748</v>
      </c>
      <c r="K124" s="4">
        <f t="shared" si="14"/>
        <v>269.09340781983155</v>
      </c>
      <c r="L124" s="42">
        <f>Pressure!Q124</f>
        <v>0.12774756543019031</v>
      </c>
      <c r="M124" s="10">
        <f t="shared" si="16"/>
        <v>1.5152163453522978</v>
      </c>
      <c r="N124" s="10">
        <f t="shared" si="15"/>
        <v>2.5616829820695148</v>
      </c>
    </row>
    <row r="125" spans="3:14">
      <c r="C125" s="4">
        <f>Pressure!AB125*1000000</f>
        <v>6319053.0081818169</v>
      </c>
      <c r="D125" s="78">
        <f>Pressure!I125</f>
        <v>1.4782900988183603E-4</v>
      </c>
      <c r="E125" s="40">
        <f>Pressure!H125</f>
        <v>147.82900988183601</v>
      </c>
      <c r="F125" s="10">
        <f t="shared" si="10"/>
        <v>4.25</v>
      </c>
      <c r="G125" s="4">
        <f t="shared" si="9"/>
        <v>288992.60942850093</v>
      </c>
      <c r="H125" s="42">
        <f t="shared" si="11"/>
        <v>9.5529673303870286</v>
      </c>
      <c r="I125" s="10">
        <f t="shared" si="12"/>
        <v>1.2825422729384206</v>
      </c>
      <c r="J125" s="4">
        <f t="shared" si="13"/>
        <v>1198.0732046648325</v>
      </c>
      <c r="K125" s="4">
        <f t="shared" si="14"/>
        <v>269.33887969624396</v>
      </c>
      <c r="L125" s="42">
        <f>Pressure!Q125</f>
        <v>0.12901365820725522</v>
      </c>
      <c r="M125" s="10">
        <f t="shared" si="16"/>
        <v>1.5161806024047269</v>
      </c>
      <c r="N125" s="10">
        <f t="shared" si="15"/>
        <v>2.5616829820695148</v>
      </c>
    </row>
    <row r="126" spans="3:14">
      <c r="C126" s="4">
        <f>Pressure!AB126*1000000</f>
        <v>6324509.3516887818</v>
      </c>
      <c r="D126" s="78">
        <f>Pressure!I126</f>
        <v>1.4782900988183603E-4</v>
      </c>
      <c r="E126" s="40">
        <f>Pressure!H126</f>
        <v>147.82900988183601</v>
      </c>
      <c r="F126" s="10">
        <f t="shared" si="10"/>
        <v>4.25</v>
      </c>
      <c r="G126" s="4">
        <f t="shared" si="9"/>
        <v>289242.14728583093</v>
      </c>
      <c r="H126" s="42">
        <f t="shared" si="11"/>
        <v>9.5594727090758962</v>
      </c>
      <c r="I126" s="10">
        <f t="shared" si="12"/>
        <v>1.2826008777359668</v>
      </c>
      <c r="J126" s="4">
        <f t="shared" si="13"/>
        <v>1199.162503094022</v>
      </c>
      <c r="K126" s="4">
        <f t="shared" si="14"/>
        <v>269.58376491480192</v>
      </c>
      <c r="L126" s="42">
        <f>Pressure!Q126</f>
        <v>0.13027940130244064</v>
      </c>
      <c r="M126" s="10">
        <f t="shared" si="16"/>
        <v>1.5171422723138621</v>
      </c>
      <c r="N126" s="10">
        <f t="shared" si="15"/>
        <v>2.5616829820695148</v>
      </c>
    </row>
    <row r="127" spans="3:14">
      <c r="C127" s="4">
        <f>Pressure!AB127*1000000</f>
        <v>6329952.6128208078</v>
      </c>
      <c r="D127" s="78">
        <f>Pressure!I127</f>
        <v>1.4782900988183603E-4</v>
      </c>
      <c r="E127" s="40">
        <f>Pressure!H127</f>
        <v>147.82900988183601</v>
      </c>
      <c r="F127" s="10">
        <f t="shared" si="10"/>
        <v>4.25</v>
      </c>
      <c r="G127" s="4">
        <f t="shared" si="9"/>
        <v>289491.08683995524</v>
      </c>
      <c r="H127" s="42">
        <f t="shared" si="11"/>
        <v>9.5659615119121604</v>
      </c>
      <c r="I127" s="10">
        <f t="shared" si="12"/>
        <v>1.282659241349813</v>
      </c>
      <c r="J127" s="4">
        <f t="shared" si="13"/>
        <v>1200.2491897722371</v>
      </c>
      <c r="K127" s="4">
        <f t="shared" si="14"/>
        <v>269.82806298553055</v>
      </c>
      <c r="L127" s="42">
        <f>Pressure!Q127</f>
        <v>0.13154479594901661</v>
      </c>
      <c r="M127" s="10">
        <f t="shared" si="16"/>
        <v>1.5181013555423657</v>
      </c>
      <c r="N127" s="10">
        <f t="shared" si="15"/>
        <v>2.5616829820695148</v>
      </c>
    </row>
    <row r="128" spans="3:14">
      <c r="C128" s="4">
        <f>Pressure!AB128*1000000</f>
        <v>6335382.7806997132</v>
      </c>
      <c r="D128" s="78">
        <f>Pressure!I128</f>
        <v>1.4782900988183603E-4</v>
      </c>
      <c r="E128" s="40">
        <f>Pressure!H128</f>
        <v>147.82900988183601</v>
      </c>
      <c r="F128" s="10">
        <f t="shared" si="10"/>
        <v>4.25</v>
      </c>
      <c r="G128" s="4">
        <f t="shared" si="9"/>
        <v>289739.42759337637</v>
      </c>
      <c r="H128" s="42">
        <f t="shared" si="11"/>
        <v>9.5724337340047558</v>
      </c>
      <c r="I128" s="10">
        <f t="shared" si="12"/>
        <v>1.2827173646468428</v>
      </c>
      <c r="J128" s="4">
        <f t="shared" si="13"/>
        <v>1201.3332625277696</v>
      </c>
      <c r="K128" s="4">
        <f t="shared" si="14"/>
        <v>270.0717734202081</v>
      </c>
      <c r="L128" s="42">
        <f>Pressure!Q128</f>
        <v>0.13280984337730417</v>
      </c>
      <c r="M128" s="10">
        <f t="shared" si="16"/>
        <v>1.5190578525513316</v>
      </c>
      <c r="N128" s="10">
        <f t="shared" si="15"/>
        <v>2.5616829820695148</v>
      </c>
    </row>
    <row r="129" spans="3:14">
      <c r="C129" s="4">
        <f>Pressure!AB129*1000000</f>
        <v>6340799.8444864852</v>
      </c>
      <c r="D129" s="78">
        <f>Pressure!I129</f>
        <v>1.4782900988183603E-4</v>
      </c>
      <c r="E129" s="40">
        <f>Pressure!H129</f>
        <v>147.82900988183601</v>
      </c>
      <c r="F129" s="10">
        <f t="shared" si="10"/>
        <v>4.25</v>
      </c>
      <c r="G129" s="4">
        <f t="shared" si="9"/>
        <v>289987.16905038786</v>
      </c>
      <c r="H129" s="42">
        <f t="shared" si="11"/>
        <v>9.5788893704833544</v>
      </c>
      <c r="I129" s="10">
        <f t="shared" si="12"/>
        <v>1.2827752484888064</v>
      </c>
      <c r="J129" s="4">
        <f t="shared" si="13"/>
        <v>1202.4147191967309</v>
      </c>
      <c r="K129" s="4">
        <f t="shared" si="14"/>
        <v>270.31489573237059</v>
      </c>
      <c r="L129" s="42">
        <f>Pressure!Q129</f>
        <v>0.13407454481469025</v>
      </c>
      <c r="M129" s="10">
        <f t="shared" si="16"/>
        <v>1.5200117638004307</v>
      </c>
      <c r="N129" s="10">
        <f t="shared" si="15"/>
        <v>2.5616829820695148</v>
      </c>
    </row>
    <row r="130" spans="3:14">
      <c r="C130" s="4">
        <f>Pressure!AB130*1000000</f>
        <v>6346203.7933779266</v>
      </c>
      <c r="D130" s="78">
        <f>Pressure!I130</f>
        <v>1.4782900988183603E-4</v>
      </c>
      <c r="E130" s="40">
        <f>Pressure!H130</f>
        <v>147.82900988183601</v>
      </c>
      <c r="F130" s="10">
        <f t="shared" si="10"/>
        <v>4.25</v>
      </c>
      <c r="G130" s="4">
        <f t="shared" si="9"/>
        <v>290234.31071692141</v>
      </c>
      <c r="H130" s="42">
        <f t="shared" si="11"/>
        <v>9.5853284164943684</v>
      </c>
      <c r="I130" s="10">
        <f t="shared" si="12"/>
        <v>1.2828328937323199</v>
      </c>
      <c r="J130" s="4">
        <f t="shared" si="13"/>
        <v>1203.4935576223825</v>
      </c>
      <c r="K130" s="4">
        <f t="shared" si="14"/>
        <v>270.55742943716166</v>
      </c>
      <c r="L130" s="42">
        <f>Pressure!Q130</f>
        <v>0.13533890148564237</v>
      </c>
      <c r="M130" s="10">
        <f t="shared" si="16"/>
        <v>1.5209630897475845</v>
      </c>
      <c r="N130" s="10">
        <f t="shared" si="15"/>
        <v>2.5616829820695148</v>
      </c>
    </row>
    <row r="131" spans="3:14">
      <c r="C131" s="4">
        <f>Pressure!AB131*1000000</f>
        <v>6351594.6166112125</v>
      </c>
      <c r="D131" s="78">
        <f>Pressure!I131</f>
        <v>1.4782900988183603E-4</v>
      </c>
      <c r="E131" s="40">
        <f>Pressure!H131</f>
        <v>147.82900988183601</v>
      </c>
      <c r="F131" s="10">
        <f t="shared" si="10"/>
        <v>4.25</v>
      </c>
      <c r="G131" s="4">
        <f t="shared" si="9"/>
        <v>290480.85210075503</v>
      </c>
      <c r="H131" s="42">
        <f t="shared" si="11"/>
        <v>9.5917508672064304</v>
      </c>
      <c r="I131" s="10">
        <f t="shared" si="12"/>
        <v>1.2828903012289472</v>
      </c>
      <c r="J131" s="4">
        <f t="shared" si="13"/>
        <v>1204.5697756560457</v>
      </c>
      <c r="K131" s="4">
        <f t="shared" si="14"/>
        <v>270.79937405153674</v>
      </c>
      <c r="L131" s="42">
        <f>Pressure!Q131</f>
        <v>0.13660291461172355</v>
      </c>
      <c r="M131" s="10">
        <f t="shared" si="16"/>
        <v>1.521911830849368</v>
      </c>
      <c r="N131" s="10">
        <f t="shared" si="15"/>
        <v>2.5616829820695148</v>
      </c>
    </row>
    <row r="132" spans="3:14">
      <c r="C132" s="4">
        <f>Pressure!AB132*1000000</f>
        <v>6356972.3034597915</v>
      </c>
      <c r="D132" s="78">
        <f>Pressure!I132</f>
        <v>1.4782900988183603E-4</v>
      </c>
      <c r="E132" s="40">
        <f>Pressure!H132</f>
        <v>147.82900988183601</v>
      </c>
      <c r="F132" s="10">
        <f t="shared" si="10"/>
        <v>4.25</v>
      </c>
      <c r="G132" s="4">
        <f t="shared" si="9"/>
        <v>290726.79271132563</v>
      </c>
      <c r="H132" s="42">
        <f t="shared" si="11"/>
        <v>9.5981567178055496</v>
      </c>
      <c r="I132" s="10">
        <f t="shared" si="12"/>
        <v>1.2829474718251892</v>
      </c>
      <c r="J132" s="4">
        <f t="shared" si="13"/>
        <v>1205.6433711562836</v>
      </c>
      <c r="K132" s="4">
        <f t="shared" si="14"/>
        <v>271.04072909407932</v>
      </c>
      <c r="L132" s="42">
        <f>Pressure!Q132</f>
        <v>0.13786658541160676</v>
      </c>
      <c r="M132" s="10">
        <f t="shared" si="16"/>
        <v>1.522857987560682</v>
      </c>
      <c r="N132" s="10">
        <f t="shared" si="15"/>
        <v>2.5616829820695148</v>
      </c>
    </row>
    <row r="133" spans="3:14">
      <c r="C133" s="4">
        <f>Pressure!AB133*1000000</f>
        <v>6362336.8432357349</v>
      </c>
      <c r="D133" s="78">
        <f>Pressure!I133</f>
        <v>1.4782900988183603E-4</v>
      </c>
      <c r="E133" s="40">
        <f>Pressure!H133</f>
        <v>147.82900988183601</v>
      </c>
      <c r="F133" s="10">
        <f t="shared" si="10"/>
        <v>4.25</v>
      </c>
      <c r="G133" s="4">
        <f t="shared" si="9"/>
        <v>290972.13205983647</v>
      </c>
      <c r="H133" s="42">
        <f t="shared" si="11"/>
        <v>9.6045459634979675</v>
      </c>
      <c r="I133" s="10">
        <f t="shared" si="12"/>
        <v>1.2830044063625434</v>
      </c>
      <c r="J133" s="4">
        <f t="shared" si="13"/>
        <v>1206.7143419893703</v>
      </c>
      <c r="K133" s="4">
        <f t="shared" si="14"/>
        <v>271.28149408510637</v>
      </c>
      <c r="L133" s="42">
        <f>Pressure!Q133</f>
        <v>0.13912991510108957</v>
      </c>
      <c r="M133" s="10">
        <f t="shared" si="16"/>
        <v>1.5238015603348825</v>
      </c>
      <c r="N133" s="10">
        <f t="shared" si="15"/>
        <v>2.5616829820695148</v>
      </c>
    </row>
    <row r="134" spans="3:14">
      <c r="C134" s="4">
        <f>Pressure!AB134*1000000</f>
        <v>6367688.2252888558</v>
      </c>
      <c r="D134" s="78">
        <f>Pressure!I134</f>
        <v>1.4782900988183603E-4</v>
      </c>
      <c r="E134" s="40">
        <f>Pressure!H134</f>
        <v>147.82900988183601</v>
      </c>
      <c r="F134" s="10">
        <f t="shared" si="10"/>
        <v>4.25</v>
      </c>
      <c r="G134" s="4">
        <f t="shared" si="9"/>
        <v>291216.8696592169</v>
      </c>
      <c r="H134" s="42">
        <f t="shared" si="11"/>
        <v>9.610918599509116</v>
      </c>
      <c r="I134" s="10">
        <f t="shared" si="12"/>
        <v>1.2830611056775254</v>
      </c>
      <c r="J134" s="4">
        <f t="shared" si="13"/>
        <v>1207.7826860291134</v>
      </c>
      <c r="K134" s="4">
        <f t="shared" si="14"/>
        <v>271.52166854662863</v>
      </c>
      <c r="L134" s="42">
        <f>Pressure!Q134</f>
        <v>0.14039290489310866</v>
      </c>
      <c r="M134" s="10">
        <f t="shared" si="16"/>
        <v>1.5247425496238771</v>
      </c>
      <c r="N134" s="10">
        <f t="shared" si="15"/>
        <v>2.5616829820695148</v>
      </c>
    </row>
    <row r="135" spans="3:14">
      <c r="C135" s="4">
        <f>Pressure!AB135*1000000</f>
        <v>6373026.4390066406</v>
      </c>
      <c r="D135" s="78">
        <f>Pressure!I135</f>
        <v>1.4782900988183603E-4</v>
      </c>
      <c r="E135" s="40">
        <f>Pressure!H135</f>
        <v>147.82900988183601</v>
      </c>
      <c r="F135" s="10">
        <f t="shared" si="10"/>
        <v>4.25</v>
      </c>
      <c r="G135" s="4">
        <f t="shared" si="9"/>
        <v>291461.00502411922</v>
      </c>
      <c r="H135" s="42">
        <f t="shared" si="11"/>
        <v>9.6172746210836024</v>
      </c>
      <c r="I135" s="10">
        <f t="shared" si="12"/>
        <v>1.2831175706017024</v>
      </c>
      <c r="J135" s="4">
        <f t="shared" si="13"/>
        <v>1208.848401156843</v>
      </c>
      <c r="K135" s="4">
        <f t="shared" si="14"/>
        <v>271.7612520023477</v>
      </c>
      <c r="L135" s="42">
        <f>Pressure!Q135</f>
        <v>0.14165555599775415</v>
      </c>
      <c r="M135" s="10">
        <f t="shared" si="16"/>
        <v>1.52568095587799</v>
      </c>
      <c r="N135" s="10">
        <f t="shared" si="15"/>
        <v>2.5616829820695148</v>
      </c>
    </row>
    <row r="136" spans="3:14">
      <c r="C136" s="4">
        <f>Pressure!AB136*1000000</f>
        <v>6378351.4738138914</v>
      </c>
      <c r="D136" s="78">
        <f>Pressure!I136</f>
        <v>1.4782900988183603E-4</v>
      </c>
      <c r="E136" s="40">
        <f>Pressure!H136</f>
        <v>147.82900988183601</v>
      </c>
      <c r="F136" s="10">
        <f t="shared" si="10"/>
        <v>4.25</v>
      </c>
      <c r="G136" s="4">
        <f t="shared" si="9"/>
        <v>291704.53767090233</v>
      </c>
      <c r="H136" s="42">
        <f t="shared" si="11"/>
        <v>9.6236140234848193</v>
      </c>
      <c r="I136" s="10">
        <f t="shared" si="12"/>
        <v>1.2831738019617211</v>
      </c>
      <c r="J136" s="4">
        <f t="shared" si="13"/>
        <v>1209.9114852613379</v>
      </c>
      <c r="K136" s="4">
        <f t="shared" si="14"/>
        <v>272.00024397763991</v>
      </c>
      <c r="L136" s="42">
        <f>Pressure!Q136</f>
        <v>0.14291786962228401</v>
      </c>
      <c r="M136" s="10">
        <f t="shared" si="16"/>
        <v>1.5266167795459824</v>
      </c>
      <c r="N136" s="10">
        <f t="shared" si="15"/>
        <v>2.5616829820695148</v>
      </c>
    </row>
    <row r="137" spans="3:14">
      <c r="C137" s="4">
        <f>Pressure!AB137*1000000</f>
        <v>6383663.3191738222</v>
      </c>
      <c r="D137" s="78">
        <f>Pressure!I137</f>
        <v>1.4782900988183603E-4</v>
      </c>
      <c r="E137" s="40">
        <f>Pressure!H137</f>
        <v>147.82900988183601</v>
      </c>
      <c r="F137" s="10">
        <f t="shared" si="10"/>
        <v>4.25</v>
      </c>
      <c r="G137" s="4">
        <f t="shared" si="9"/>
        <v>291947.46711768169</v>
      </c>
      <c r="H137" s="42">
        <f t="shared" si="11"/>
        <v>9.6299368019962781</v>
      </c>
      <c r="I137" s="10">
        <f t="shared" si="12"/>
        <v>1.2832298005793512</v>
      </c>
      <c r="J137" s="4">
        <f t="shared" si="13"/>
        <v>1210.9719362390458</v>
      </c>
      <c r="K137" s="4">
        <f t="shared" si="14"/>
        <v>272.23864399960564</v>
      </c>
      <c r="L137" s="42">
        <f>Pressure!Q137</f>
        <v>0.14417984697113834</v>
      </c>
      <c r="M137" s="10">
        <f t="shared" si="16"/>
        <v>1.5275500210752289</v>
      </c>
      <c r="N137" s="10">
        <f t="shared" si="15"/>
        <v>2.5616829820695148</v>
      </c>
    </row>
    <row r="138" spans="3:14">
      <c r="C138" s="4">
        <f>Pressure!AB138*1000000</f>
        <v>6388961.9645857736</v>
      </c>
      <c r="D138" s="78">
        <f>Pressure!I138</f>
        <v>1.4782900988183603E-4</v>
      </c>
      <c r="E138" s="40">
        <f>Pressure!H138</f>
        <v>147.82900988183601</v>
      </c>
      <c r="F138" s="10">
        <f t="shared" si="10"/>
        <v>4.25</v>
      </c>
      <c r="G138" s="4">
        <f t="shared" si="9"/>
        <v>292189.79288422508</v>
      </c>
      <c r="H138" s="42">
        <f t="shared" si="11"/>
        <v>9.6362429519189234</v>
      </c>
      <c r="I138" s="10">
        <f t="shared" si="12"/>
        <v>1.2832855672714933</v>
      </c>
      <c r="J138" s="4">
        <f t="shared" si="13"/>
        <v>1212.0297519936262</v>
      </c>
      <c r="K138" s="4">
        <f t="shared" si="14"/>
        <v>272.47645159696646</v>
      </c>
      <c r="L138" s="42">
        <f>Pressure!Q138</f>
        <v>0.14544148924595349</v>
      </c>
      <c r="M138" s="10">
        <f t="shared" si="16"/>
        <v>1.5284806809114087</v>
      </c>
      <c r="N138" s="10">
        <f t="shared" si="15"/>
        <v>2.5616829820695148</v>
      </c>
    </row>
    <row r="139" spans="3:14">
      <c r="C139" s="4">
        <f>Pressure!AB139*1000000</f>
        <v>6394247.3995868592</v>
      </c>
      <c r="D139" s="78">
        <f>Pressure!I139</f>
        <v>1.4782900988183603E-4</v>
      </c>
      <c r="E139" s="40">
        <f>Pressure!H139</f>
        <v>147.82900988183601</v>
      </c>
      <c r="F139" s="10">
        <f t="shared" si="10"/>
        <v>4.25</v>
      </c>
      <c r="G139" s="4">
        <f t="shared" si="9"/>
        <v>292431.51449202781</v>
      </c>
      <c r="H139" s="42">
        <f t="shared" si="11"/>
        <v>9.6425324685731741</v>
      </c>
      <c r="I139" s="10">
        <f t="shared" si="12"/>
        <v>1.2833411028502284</v>
      </c>
      <c r="J139" s="4">
        <f t="shared" si="13"/>
        <v>1213.0849304362805</v>
      </c>
      <c r="K139" s="4">
        <f t="shared" si="14"/>
        <v>272.71366630013949</v>
      </c>
      <c r="L139" s="42">
        <f>Pressure!Q139</f>
        <v>0.14670279764557626</v>
      </c>
      <c r="M139" s="10">
        <f t="shared" si="16"/>
        <v>1.5294087594986716</v>
      </c>
      <c r="N139" s="10">
        <f t="shared" si="15"/>
        <v>2.5616829820695148</v>
      </c>
    </row>
    <row r="140" spans="3:14">
      <c r="C140" s="4">
        <f>Pressure!AB140*1000000</f>
        <v>6399519.6137525979</v>
      </c>
      <c r="D140" s="78">
        <f>Pressure!I140</f>
        <v>1.4782900988183603E-4</v>
      </c>
      <c r="E140" s="40">
        <f>Pressure!H140</f>
        <v>147.82900988183601</v>
      </c>
      <c r="F140" s="10">
        <f t="shared" si="10"/>
        <v>4.25</v>
      </c>
      <c r="G140" s="4">
        <f t="shared" si="9"/>
        <v>292672.63146434154</v>
      </c>
      <c r="H140" s="42">
        <f t="shared" si="11"/>
        <v>9.6488053472996391</v>
      </c>
      <c r="I140" s="10">
        <f t="shared" si="12"/>
        <v>1.2833964081228548</v>
      </c>
      <c r="J140" s="4">
        <f t="shared" si="13"/>
        <v>1214.1374694858764</v>
      </c>
      <c r="K140" s="4">
        <f t="shared" si="14"/>
        <v>272.95028764126533</v>
      </c>
      <c r="L140" s="42">
        <f>Pressure!Q140</f>
        <v>0.14796377336607797</v>
      </c>
      <c r="M140" s="10">
        <f t="shared" si="16"/>
        <v>1.5303342572798675</v>
      </c>
      <c r="N140" s="10">
        <f t="shared" si="15"/>
        <v>2.5616829820695148</v>
      </c>
    </row>
    <row r="141" spans="3:14">
      <c r="C141" s="4">
        <f>Pressure!AB141*1000000</f>
        <v>6404778.596693188</v>
      </c>
      <c r="D141" s="78">
        <f>Pressure!I141</f>
        <v>1.4782900988183603E-4</v>
      </c>
      <c r="E141" s="40">
        <f>Pressure!H141</f>
        <v>147.82900988183601</v>
      </c>
      <c r="F141" s="10">
        <f t="shared" si="10"/>
        <v>4.25</v>
      </c>
      <c r="G141" s="4">
        <f t="shared" si="9"/>
        <v>292913.14332600392</v>
      </c>
      <c r="H141" s="42">
        <f t="shared" si="11"/>
        <v>9.655061583454799</v>
      </c>
      <c r="I141" s="10">
        <f t="shared" si="12"/>
        <v>1.2834514838918809</v>
      </c>
      <c r="J141" s="4">
        <f t="shared" si="13"/>
        <v>1215.1873670682055</v>
      </c>
      <c r="K141" s="4">
        <f t="shared" si="14"/>
        <v>273.1863151540411</v>
      </c>
      <c r="L141" s="42">
        <f>Pressure!Q141</f>
        <v>0.14922441760076832</v>
      </c>
      <c r="M141" s="10">
        <f t="shared" si="16"/>
        <v>1.5312571746959971</v>
      </c>
      <c r="N141" s="10">
        <f t="shared" si="15"/>
        <v>2.5616829820695148</v>
      </c>
    </row>
    <row r="142" spans="3:14">
      <c r="C142" s="4">
        <f>Pressure!AB142*1000000</f>
        <v>6410024.33805905</v>
      </c>
      <c r="D142" s="78">
        <f>Pressure!I142</f>
        <v>1.4782900988183603E-4</v>
      </c>
      <c r="E142" s="40">
        <f>Pressure!H142</f>
        <v>147.82900988183601</v>
      </c>
      <c r="F142" s="10">
        <f t="shared" si="10"/>
        <v>4.25</v>
      </c>
      <c r="G142" s="4">
        <f t="shared" si="9"/>
        <v>293153.0496036922</v>
      </c>
      <c r="H142" s="42">
        <f t="shared" si="11"/>
        <v>9.6613011724175912</v>
      </c>
      <c r="I142" s="10">
        <f t="shared" si="12"/>
        <v>1.2835063309551136</v>
      </c>
      <c r="J142" s="4">
        <f t="shared" si="13"/>
        <v>1216.2346211170891</v>
      </c>
      <c r="K142" s="4">
        <f t="shared" si="14"/>
        <v>273.42174837396902</v>
      </c>
      <c r="L142" s="42">
        <f>Pressure!Q142</f>
        <v>0.15048473154020953</v>
      </c>
      <c r="M142" s="10">
        <f t="shared" si="16"/>
        <v>1.532177512186887</v>
      </c>
      <c r="N142" s="10">
        <f t="shared" si="15"/>
        <v>2.5616829820695148</v>
      </c>
    </row>
    <row r="143" spans="3:14">
      <c r="C143" s="4">
        <f>Pressure!AB143*1000000</f>
        <v>6415256.8275352698</v>
      </c>
      <c r="D143" s="78">
        <f>Pressure!I143</f>
        <v>1.4782900988183603E-4</v>
      </c>
      <c r="E143" s="40">
        <f>Pressure!H143</f>
        <v>147.82900988183601</v>
      </c>
      <c r="F143" s="10">
        <f t="shared" si="10"/>
        <v>4.25</v>
      </c>
      <c r="G143" s="4">
        <f t="shared" si="9"/>
        <v>293392.34982566879</v>
      </c>
      <c r="H143" s="42">
        <f t="shared" si="11"/>
        <v>9.6675241095828692</v>
      </c>
      <c r="I143" s="10">
        <f t="shared" si="12"/>
        <v>1.2835609501056309</v>
      </c>
      <c r="J143" s="4">
        <f t="shared" si="13"/>
        <v>1217.279229573269</v>
      </c>
      <c r="K143" s="4">
        <f t="shared" si="14"/>
        <v>273.65658683810733</v>
      </c>
      <c r="L143" s="42">
        <f>Pressure!Q143</f>
        <v>0.15174471637222989</v>
      </c>
      <c r="M143" s="10">
        <f t="shared" si="16"/>
        <v>1.5330952701906564</v>
      </c>
      <c r="N143" s="10">
        <f t="shared" si="15"/>
        <v>2.5616829820695148</v>
      </c>
    </row>
    <row r="144" spans="3:14">
      <c r="C144" s="4">
        <f>Pressure!AB144*1000000</f>
        <v>6420476.0548436595</v>
      </c>
      <c r="D144" s="78">
        <f>Pressure!I144</f>
        <v>1.4782900988183603E-4</v>
      </c>
      <c r="E144" s="40">
        <f>Pressure!H144</f>
        <v>147.82900988183601</v>
      </c>
      <c r="F144" s="10">
        <f t="shared" si="10"/>
        <v>4.25</v>
      </c>
      <c r="G144" s="4">
        <f t="shared" si="9"/>
        <v>293631.04352187598</v>
      </c>
      <c r="H144" s="42">
        <f t="shared" si="11"/>
        <v>9.673730390363847</v>
      </c>
      <c r="I144" s="10">
        <f t="shared" si="12"/>
        <v>1.2836153421318339</v>
      </c>
      <c r="J144" s="4">
        <f t="shared" si="13"/>
        <v>1218.3211903848187</v>
      </c>
      <c r="K144" s="4">
        <f t="shared" si="14"/>
        <v>273.89083008516224</v>
      </c>
      <c r="L144" s="42">
        <f>Pressure!Q144</f>
        <v>0.15300437328193778</v>
      </c>
      <c r="M144" s="10">
        <f t="shared" si="16"/>
        <v>1.534010449143822</v>
      </c>
      <c r="N144" s="10">
        <f t="shared" si="15"/>
        <v>2.5616829820695148</v>
      </c>
    </row>
    <row r="145" spans="3:14">
      <c r="C145" s="4">
        <f>Pressure!AB145*1000000</f>
        <v>6425682.0097449683</v>
      </c>
      <c r="D145" s="78">
        <f>Pressure!I145</f>
        <v>1.4782900988183603E-4</v>
      </c>
      <c r="E145" s="40">
        <f>Pressure!H145</f>
        <v>147.82900988183601</v>
      </c>
      <c r="F145" s="10">
        <f t="shared" si="10"/>
        <v>4.25</v>
      </c>
      <c r="G145" s="4">
        <f t="shared" si="9"/>
        <v>293869.13022403663</v>
      </c>
      <c r="H145" s="42">
        <f t="shared" si="11"/>
        <v>9.6799200101948237</v>
      </c>
      <c r="I145" s="10">
        <f t="shared" si="12"/>
        <v>1.2836695078175002</v>
      </c>
      <c r="J145" s="4">
        <f t="shared" si="13"/>
        <v>1219.3605015075862</v>
      </c>
      <c r="K145" s="4">
        <f t="shared" si="14"/>
        <v>274.1244776555879</v>
      </c>
      <c r="L145" s="42">
        <f>Pressure!Q145</f>
        <v>0.15426370345173535</v>
      </c>
      <c r="M145" s="10">
        <f t="shared" si="16"/>
        <v>1.5349230494816424</v>
      </c>
      <c r="N145" s="10">
        <f t="shared" si="15"/>
        <v>2.5616829820695148</v>
      </c>
    </row>
    <row r="146" spans="3:14">
      <c r="C146" s="4">
        <f>Pressure!AB146*1000000</f>
        <v>6430874.6820344906</v>
      </c>
      <c r="D146" s="78">
        <f>Pressure!I146</f>
        <v>1.4782900988183603E-4</v>
      </c>
      <c r="E146" s="40">
        <f>Pressure!H146</f>
        <v>147.82900988183601</v>
      </c>
      <c r="F146" s="10">
        <f t="shared" si="10"/>
        <v>4.25</v>
      </c>
      <c r="G146" s="4">
        <f t="shared" si="9"/>
        <v>294106.60946545348</v>
      </c>
      <c r="H146" s="42">
        <f t="shared" si="11"/>
        <v>9.6860929645259564</v>
      </c>
      <c r="I146" s="10">
        <f t="shared" si="12"/>
        <v>1.2837234479417672</v>
      </c>
      <c r="J146" s="4">
        <f t="shared" si="13"/>
        <v>1220.3971609043144</v>
      </c>
      <c r="K146" s="4">
        <f t="shared" si="14"/>
        <v>274.35752909138853</v>
      </c>
      <c r="L146" s="42">
        <f>Pressure!Q146</f>
        <v>0.15552270806133198</v>
      </c>
      <c r="M146" s="10">
        <f t="shared" si="16"/>
        <v>1.5358330716376423</v>
      </c>
      <c r="N146" s="10">
        <f t="shared" si="15"/>
        <v>2.5616829820695148</v>
      </c>
    </row>
    <row r="147" spans="3:14">
      <c r="C147" s="4">
        <f>Pressure!AB147*1000000</f>
        <v>6436054.0615456272</v>
      </c>
      <c r="D147" s="78">
        <f>Pressure!I147</f>
        <v>1.4782900988183603E-4</v>
      </c>
      <c r="E147" s="40">
        <f>Pressure!H147</f>
        <v>147.82900988183601</v>
      </c>
      <c r="F147" s="10">
        <f t="shared" si="10"/>
        <v>4.25</v>
      </c>
      <c r="G147" s="4">
        <f t="shared" si="9"/>
        <v>294343.48078117217</v>
      </c>
      <c r="H147" s="42">
        <f t="shared" si="11"/>
        <v>9.6922492488275527</v>
      </c>
      <c r="I147" s="10">
        <f t="shared" si="12"/>
        <v>1.2837771632791994</v>
      </c>
      <c r="J147" s="4">
        <f t="shared" si="13"/>
        <v>1221.4311665453554</v>
      </c>
      <c r="K147" s="4">
        <f t="shared" si="14"/>
        <v>274.58998393627883</v>
      </c>
      <c r="L147" s="42">
        <f>Pressure!Q147</f>
        <v>0.15678138828775812</v>
      </c>
      <c r="M147" s="10">
        <f t="shared" si="16"/>
        <v>1.5367405160440564</v>
      </c>
      <c r="N147" s="10">
        <f t="shared" si="15"/>
        <v>2.5616829820695148</v>
      </c>
    </row>
    <row r="148" spans="3:14">
      <c r="C148" s="4">
        <f>Pressure!AB148*1000000</f>
        <v>6441220.1381474594</v>
      </c>
      <c r="D148" s="78">
        <f>Pressure!I148</f>
        <v>1.4782900988183603E-4</v>
      </c>
      <c r="E148" s="40">
        <f>Pressure!H148</f>
        <v>147.82900988183601</v>
      </c>
      <c r="F148" s="10">
        <f t="shared" si="10"/>
        <v>4.25</v>
      </c>
      <c r="G148" s="4">
        <f t="shared" si="9"/>
        <v>294579.74370786984</v>
      </c>
      <c r="H148" s="42">
        <f t="shared" si="11"/>
        <v>9.698388858587208</v>
      </c>
      <c r="I148" s="10">
        <f t="shared" si="12"/>
        <v>1.2838306545997926</v>
      </c>
      <c r="J148" s="4">
        <f t="shared" si="13"/>
        <v>1222.4625164081829</v>
      </c>
      <c r="K148" s="4">
        <f t="shared" si="14"/>
        <v>274.82184173557459</v>
      </c>
      <c r="L148" s="42">
        <f>Pressure!Q148</f>
        <v>0.15803974530537854</v>
      </c>
      <c r="M148" s="10">
        <f t="shared" si="16"/>
        <v>1.5376453831314001</v>
      </c>
      <c r="N148" s="10">
        <f t="shared" si="15"/>
        <v>2.5616829820695148</v>
      </c>
    </row>
    <row r="149" spans="3:14">
      <c r="C149" s="4">
        <f>Pressure!AB149*1000000</f>
        <v>6446372.9017452588</v>
      </c>
      <c r="D149" s="78">
        <f>Pressure!I149</f>
        <v>1.4782900988183603E-4</v>
      </c>
      <c r="E149" s="40">
        <f>Pressure!H149</f>
        <v>147.82900988183601</v>
      </c>
      <c r="F149" s="10">
        <f t="shared" si="10"/>
        <v>4.25</v>
      </c>
      <c r="G149" s="4">
        <f t="shared" si="9"/>
        <v>294815.39778387907</v>
      </c>
      <c r="H149" s="42">
        <f t="shared" si="11"/>
        <v>9.7045117893104749</v>
      </c>
      <c r="I149" s="10">
        <f t="shared" si="12"/>
        <v>1.283883922669008</v>
      </c>
      <c r="J149" s="4">
        <f t="shared" si="13"/>
        <v>1223.4912084774969</v>
      </c>
      <c r="K149" s="4">
        <f t="shared" si="14"/>
        <v>275.05310203621622</v>
      </c>
      <c r="L149" s="42">
        <f>Pressure!Q149</f>
        <v>0.15929778028590594</v>
      </c>
      <c r="M149" s="10">
        <f t="shared" si="16"/>
        <v>1.5385476733287393</v>
      </c>
      <c r="N149" s="10">
        <f t="shared" si="15"/>
        <v>2.5616829820695148</v>
      </c>
    </row>
    <row r="150" spans="3:14">
      <c r="C150" s="4">
        <f>Pressure!AB150*1000000</f>
        <v>6451512.3422821872</v>
      </c>
      <c r="D150" s="78">
        <f>Pressure!I150</f>
        <v>1.4782900988183603E-4</v>
      </c>
      <c r="E150" s="40">
        <f>Pressure!H150</f>
        <v>147.82900988183601</v>
      </c>
      <c r="F150" s="10">
        <f t="shared" si="10"/>
        <v>4.25</v>
      </c>
      <c r="G150" s="4">
        <f t="shared" si="9"/>
        <v>295050.44254926505</v>
      </c>
      <c r="H150" s="42">
        <f t="shared" si="11"/>
        <v>9.7106180365228791</v>
      </c>
      <c r="I150" s="10">
        <f t="shared" si="12"/>
        <v>1.283936968247819</v>
      </c>
      <c r="J150" s="4">
        <f t="shared" si="13"/>
        <v>1224.5172407455614</v>
      </c>
      <c r="K150" s="4">
        <f t="shared" si="14"/>
        <v>275.28376438684444</v>
      </c>
      <c r="L150" s="42">
        <f>Pressure!Q150</f>
        <v>0.16055549439841429</v>
      </c>
      <c r="M150" s="10">
        <f t="shared" si="16"/>
        <v>1.5394473870637686</v>
      </c>
      <c r="N150" s="10">
        <f t="shared" si="15"/>
        <v>2.5616829820695148</v>
      </c>
    </row>
    <row r="151" spans="3:14">
      <c r="C151" s="4">
        <f>Pressure!AB151*1000000</f>
        <v>6456638.4497360932</v>
      </c>
      <c r="D151" s="78">
        <f>Pressure!I151</f>
        <v>1.4782900988183603E-4</v>
      </c>
      <c r="E151" s="40">
        <f>Pressure!H151</f>
        <v>147.82900988183601</v>
      </c>
      <c r="F151" s="10">
        <f t="shared" si="10"/>
        <v>4.25</v>
      </c>
      <c r="G151" s="4">
        <f t="shared" si="9"/>
        <v>295284.8775456794</v>
      </c>
      <c r="H151" s="42">
        <f t="shared" si="11"/>
        <v>9.716707595766211</v>
      </c>
      <c r="I151" s="10">
        <f t="shared" si="12"/>
        <v>1.2839897920927068</v>
      </c>
      <c r="J151" s="4">
        <f t="shared" si="13"/>
        <v>1225.5406112115647</v>
      </c>
      <c r="K151" s="4">
        <f t="shared" si="14"/>
        <v>275.51382833765678</v>
      </c>
      <c r="L151" s="42">
        <f>Pressure!Q151</f>
        <v>0.1618128888093521</v>
      </c>
      <c r="M151" s="10">
        <f t="shared" si="16"/>
        <v>1.5403445247625893</v>
      </c>
      <c r="N151" s="10">
        <f t="shared" si="15"/>
        <v>2.5616829820695148</v>
      </c>
    </row>
    <row r="152" spans="3:14">
      <c r="C152" s="4">
        <f>Pressure!AB152*1000000</f>
        <v>6461751.2141214684</v>
      </c>
      <c r="D152" s="78">
        <f>Pressure!I152</f>
        <v>1.4782900988183603E-4</v>
      </c>
      <c r="E152" s="40">
        <f>Pressure!H152</f>
        <v>147.82900988183601</v>
      </c>
      <c r="F152" s="10">
        <f t="shared" si="10"/>
        <v>4.25</v>
      </c>
      <c r="G152" s="4">
        <f t="shared" si="9"/>
        <v>295518.70231644955</v>
      </c>
      <c r="H152" s="42">
        <f t="shared" si="11"/>
        <v>9.7227804626008272</v>
      </c>
      <c r="I152" s="10">
        <f t="shared" si="12"/>
        <v>1.2840423949557085</v>
      </c>
      <c r="J152" s="4">
        <f t="shared" si="13"/>
        <v>1226.5613178820108</v>
      </c>
      <c r="K152" s="4">
        <f t="shared" si="14"/>
        <v>275.74329344049522</v>
      </c>
      <c r="L152" s="42">
        <f>Pressure!Q152</f>
        <v>0.16306996468255566</v>
      </c>
      <c r="M152" s="10">
        <f t="shared" si="16"/>
        <v>1.5412390868497219</v>
      </c>
      <c r="N152" s="10">
        <f t="shared" si="15"/>
        <v>2.5616829820695148</v>
      </c>
    </row>
    <row r="153" spans="3:14">
      <c r="C153" s="4">
        <f>Pressure!AB153*1000000</f>
        <v>6466850.6254894743</v>
      </c>
      <c r="D153" s="78">
        <f>Pressure!I153</f>
        <v>1.4782900988183603E-4</v>
      </c>
      <c r="E153" s="40">
        <f>Pressure!H153</f>
        <v>147.82900988183601</v>
      </c>
      <c r="F153" s="10">
        <f t="shared" si="10"/>
        <v>4.25</v>
      </c>
      <c r="G153" s="4">
        <f t="shared" si="9"/>
        <v>295751.91640658001</v>
      </c>
      <c r="H153" s="42">
        <f t="shared" si="11"/>
        <v>9.7288366326057432</v>
      </c>
      <c r="I153" s="10">
        <f t="shared" si="12"/>
        <v>1.2840947775844469</v>
      </c>
      <c r="J153" s="4">
        <f t="shared" si="13"/>
        <v>1227.5793587707251</v>
      </c>
      <c r="K153" s="4">
        <f t="shared" si="14"/>
        <v>275.9721592488479</v>
      </c>
      <c r="L153" s="42">
        <f>Pressure!Q153</f>
        <v>0.16432672317926231</v>
      </c>
      <c r="M153" s="10">
        <f t="shared" si="16"/>
        <v>1.5421310737483602</v>
      </c>
      <c r="N153" s="10">
        <f t="shared" si="15"/>
        <v>2.5616829820695148</v>
      </c>
    </row>
    <row r="154" spans="3:14">
      <c r="C154" s="4">
        <f>Pressure!AB154*1000000</f>
        <v>6471936.6739272652</v>
      </c>
      <c r="D154" s="78">
        <f>Pressure!I154</f>
        <v>1.4782900988183603E-4</v>
      </c>
      <c r="E154" s="40">
        <f>Pressure!H154</f>
        <v>147.82900988183601</v>
      </c>
      <c r="F154" s="10">
        <f t="shared" si="10"/>
        <v>4.25</v>
      </c>
      <c r="G154" s="4">
        <f t="shared" si="9"/>
        <v>295984.51936272136</v>
      </c>
      <c r="H154" s="42">
        <f t="shared" si="11"/>
        <v>9.7348761013778766</v>
      </c>
      <c r="I154" s="10">
        <f t="shared" si="12"/>
        <v>1.28414694072215</v>
      </c>
      <c r="J154" s="4">
        <f t="shared" si="13"/>
        <v>1228.5947318987176</v>
      </c>
      <c r="K154" s="4">
        <f t="shared" si="14"/>
        <v>276.20042531781792</v>
      </c>
      <c r="L154" s="42">
        <f>Pressure!Q154</f>
        <v>0.16558316545812343</v>
      </c>
      <c r="M154" s="10">
        <f t="shared" si="16"/>
        <v>1.5430204858801833</v>
      </c>
      <c r="N154" s="10">
        <f t="shared" si="15"/>
        <v>2.5616829820695148</v>
      </c>
    </row>
    <row r="155" spans="3:14">
      <c r="C155" s="4">
        <f>Pressure!AB155*1000000</f>
        <v>6477009.3495567935</v>
      </c>
      <c r="D155" s="78">
        <f>Pressure!I155</f>
        <v>1.4782900988183603E-4</v>
      </c>
      <c r="E155" s="40">
        <f>Pressure!H155</f>
        <v>147.82900988183601</v>
      </c>
      <c r="F155" s="10">
        <f t="shared" si="10"/>
        <v>4.25</v>
      </c>
      <c r="G155" s="4">
        <f t="shared" si="9"/>
        <v>296216.5107331156</v>
      </c>
      <c r="H155" s="42">
        <f t="shared" si="11"/>
        <v>9.7408988645306458</v>
      </c>
      <c r="I155" s="10">
        <f t="shared" si="12"/>
        <v>1.2841988851076673</v>
      </c>
      <c r="J155" s="4">
        <f t="shared" si="13"/>
        <v>1229.6074352939454</v>
      </c>
      <c r="K155" s="4">
        <f t="shared" si="14"/>
        <v>276.42809120407026</v>
      </c>
      <c r="L155" s="42">
        <f>Pressure!Q155</f>
        <v>0.16683929267521755</v>
      </c>
      <c r="M155" s="10">
        <f t="shared" si="16"/>
        <v>1.5439073236652228</v>
      </c>
      <c r="N155" s="10">
        <f t="shared" si="15"/>
        <v>2.5616829820695148</v>
      </c>
    </row>
    <row r="156" spans="3:14">
      <c r="C156" s="4">
        <f>Pressure!AB156*1000000</f>
        <v>6482068.6425377177</v>
      </c>
      <c r="D156" s="78">
        <f>Pressure!I156</f>
        <v>1.4782900988183603E-4</v>
      </c>
      <c r="E156" s="40">
        <f>Pressure!H156</f>
        <v>147.82900988183601</v>
      </c>
      <c r="F156" s="10">
        <f t="shared" si="10"/>
        <v>4.25</v>
      </c>
      <c r="G156" s="4">
        <f t="shared" ref="G156:G219" si="17">IF(C156/(1+(k-1)/2*N156^2)^(k/(k-1))&lt;patm*1000000,patm*1000000,C156/(1+(k-1)/2*N156^2)^(k/(k-1)))</f>
        <v>296447.89006772911</v>
      </c>
      <c r="H156" s="42">
        <f t="shared" si="11"/>
        <v>9.7469049176974814</v>
      </c>
      <c r="I156" s="10">
        <f t="shared" si="12"/>
        <v>1.2842506114755279</v>
      </c>
      <c r="J156" s="4">
        <f t="shared" si="13"/>
        <v>1230.6174669918939</v>
      </c>
      <c r="K156" s="4">
        <f t="shared" si="14"/>
        <v>276.65515646596242</v>
      </c>
      <c r="L156" s="42">
        <f>Pressure!Q156</f>
        <v>0.16809510598406335</v>
      </c>
      <c r="M156" s="10">
        <f t="shared" si="16"/>
        <v>1.5447915875222131</v>
      </c>
      <c r="N156" s="10">
        <f t="shared" si="15"/>
        <v>2.5616829820695148</v>
      </c>
    </row>
    <row r="157" spans="3:14">
      <c r="C157" s="4">
        <f>Pressure!AB157*1000000</f>
        <v>6487114.5430639293</v>
      </c>
      <c r="D157" s="78">
        <f>Pressure!I157</f>
        <v>1.4782900988183603E-4</v>
      </c>
      <c r="E157" s="40">
        <f>Pressure!H157</f>
        <v>147.82900988183601</v>
      </c>
      <c r="F157" s="10">
        <f t="shared" ref="F157:F220" si="18">aexit/E157</f>
        <v>4.25</v>
      </c>
      <c r="G157" s="4">
        <f t="shared" si="17"/>
        <v>296678.65691809391</v>
      </c>
      <c r="H157" s="42">
        <f t="shared" ref="H157:H220" si="19">1/(((k+1)/2)^(1/(k-1))*(patm*1000000/C157)^(1/k)*SQRT((k+1)/(k-1)*(1-(patm*1000000/C157)^((k-1)/k))))</f>
        <v>9.7528942565277035</v>
      </c>
      <c r="I157" s="10">
        <f t="shared" ref="I157:I220" si="20">etanoz*SQRT(2*k^2/(k-1)*(2/(k+1))^((k+1)/(k-1))*(1-(G157/C157)^((k-1)/k)))+(G157-patm*1000000)/C157*(aexit/E157)</f>
        <v>1.2843021205559306</v>
      </c>
      <c r="J157" s="4">
        <f t="shared" ref="J157:J220" si="21">I157*D157*C157</f>
        <v>1231.6248250348824</v>
      </c>
      <c r="K157" s="4">
        <f t="shared" ref="K157:K220" si="22">J157/4.4482</f>
        <v>276.88162066338799</v>
      </c>
      <c r="L157" s="42">
        <f>Pressure!Q157</f>
        <v>0.16935060653563253</v>
      </c>
      <c r="M157" s="10">
        <f t="shared" si="16"/>
        <v>1.54567327786828</v>
      </c>
      <c r="N157" s="10">
        <f t="shared" si="15"/>
        <v>2.5616829820695148</v>
      </c>
    </row>
    <row r="158" spans="3:14">
      <c r="C158" s="4">
        <f>Pressure!AB158*1000000</f>
        <v>6492147.0413653683</v>
      </c>
      <c r="D158" s="78">
        <f>Pressure!I158</f>
        <v>1.4782900988183603E-4</v>
      </c>
      <c r="E158" s="40">
        <f>Pressure!H158</f>
        <v>147.82900988183601</v>
      </c>
      <c r="F158" s="10">
        <f t="shared" si="18"/>
        <v>4.25</v>
      </c>
      <c r="G158" s="4">
        <f t="shared" si="17"/>
        <v>296908.81083739072</v>
      </c>
      <c r="H158" s="42">
        <f t="shared" si="19"/>
        <v>9.7588668766887583</v>
      </c>
      <c r="I158" s="10">
        <f t="shared" si="20"/>
        <v>1.2843534130747916</v>
      </c>
      <c r="J158" s="4">
        <f t="shared" si="21"/>
        <v>1232.6295074724269</v>
      </c>
      <c r="K158" s="4">
        <f t="shared" si="22"/>
        <v>277.10748335785865</v>
      </c>
      <c r="L158" s="42">
        <f>Pressure!Q158</f>
        <v>0.17060579547836274</v>
      </c>
      <c r="M158" s="10">
        <f t="shared" si="16"/>
        <v>1.5465523951191038</v>
      </c>
      <c r="N158" s="10">
        <f t="shared" ref="N158:N221" si="23">N157-1/834*(me-mef)</f>
        <v>2.5616829820695148</v>
      </c>
    </row>
    <row r="159" spans="3:14">
      <c r="C159" s="4">
        <f>Pressure!AB159*1000000</f>
        <v>6497166.1277085012</v>
      </c>
      <c r="D159" s="78">
        <f>Pressure!I159</f>
        <v>1.4782900988183603E-4</v>
      </c>
      <c r="E159" s="40">
        <f>Pressure!H159</f>
        <v>147.82900988183601</v>
      </c>
      <c r="F159" s="10">
        <f t="shared" si="18"/>
        <v>4.25</v>
      </c>
      <c r="G159" s="4">
        <f t="shared" si="17"/>
        <v>297138.35138047067</v>
      </c>
      <c r="H159" s="42">
        <f t="shared" si="19"/>
        <v>9.764822773866781</v>
      </c>
      <c r="I159" s="10">
        <f t="shared" si="20"/>
        <v>1.2844044897537745</v>
      </c>
      <c r="J159" s="4">
        <f t="shared" si="21"/>
        <v>1233.6315123613354</v>
      </c>
      <c r="K159" s="4">
        <f t="shared" si="22"/>
        <v>277.33274411252535</v>
      </c>
      <c r="L159" s="42">
        <f>Pressure!Q159</f>
        <v>0.1718606739581704</v>
      </c>
      <c r="M159" s="10">
        <f t="shared" si="16"/>
        <v>1.5474289396889318</v>
      </c>
      <c r="N159" s="10">
        <f t="shared" si="23"/>
        <v>2.5616829820695148</v>
      </c>
    </row>
    <row r="160" spans="3:14">
      <c r="C160" s="4">
        <f>Pressure!AB160*1000000</f>
        <v>6502171.7923941091</v>
      </c>
      <c r="D160" s="78">
        <f>Pressure!I160</f>
        <v>1.4782900988183603E-4</v>
      </c>
      <c r="E160" s="40">
        <f>Pressure!H160</f>
        <v>147.82900988183601</v>
      </c>
      <c r="F160" s="10">
        <f t="shared" si="18"/>
        <v>4.25</v>
      </c>
      <c r="G160" s="4">
        <f t="shared" si="17"/>
        <v>297367.27810375416</v>
      </c>
      <c r="H160" s="42">
        <f t="shared" si="19"/>
        <v>9.7707619437640236</v>
      </c>
      <c r="I160" s="10">
        <f t="shared" si="20"/>
        <v>1.2844553513102956</v>
      </c>
      <c r="J160" s="4">
        <f t="shared" si="21"/>
        <v>1234.6308377652658</v>
      </c>
      <c r="K160" s="4">
        <f t="shared" si="22"/>
        <v>277.55740249207901</v>
      </c>
      <c r="L160" s="42">
        <f>Pressure!Q160</f>
        <v>0.1731152431184633</v>
      </c>
      <c r="M160" s="10">
        <f t="shared" si="16"/>
        <v>1.5483029119904561</v>
      </c>
      <c r="N160" s="10">
        <f t="shared" si="23"/>
        <v>2.5616829820695148</v>
      </c>
    </row>
    <row r="161" spans="3:14">
      <c r="C161" s="4">
        <f>Pressure!AB161*1000000</f>
        <v>6507164.0257596867</v>
      </c>
      <c r="D161" s="78">
        <f>Pressure!I161</f>
        <v>1.4782900988183603E-4</v>
      </c>
      <c r="E161" s="40">
        <f>Pressure!H161</f>
        <v>147.82900988183601</v>
      </c>
      <c r="F161" s="10">
        <f t="shared" si="18"/>
        <v>4.25</v>
      </c>
      <c r="G161" s="4">
        <f t="shared" si="17"/>
        <v>297595.59056534077</v>
      </c>
      <c r="H161" s="42">
        <f t="shared" si="19"/>
        <v>9.7766843821017595</v>
      </c>
      <c r="I161" s="10">
        <f t="shared" si="20"/>
        <v>1.2845059984575748</v>
      </c>
      <c r="J161" s="4">
        <f t="shared" si="21"/>
        <v>1235.6274817552071</v>
      </c>
      <c r="K161" s="4">
        <f t="shared" si="22"/>
        <v>277.78145806285846</v>
      </c>
      <c r="L161" s="42">
        <f>Pressure!Q161</f>
        <v>0.17436950410015339</v>
      </c>
      <c r="M161" s="10">
        <f t="shared" si="16"/>
        <v>1.5491743124349393</v>
      </c>
      <c r="N161" s="10">
        <f t="shared" si="23"/>
        <v>2.5616829820695148</v>
      </c>
    </row>
    <row r="162" spans="3:14">
      <c r="C162" s="4">
        <f>Pressure!AB162*1000000</f>
        <v>6512142.8181763254</v>
      </c>
      <c r="D162" s="78">
        <f>Pressure!I162</f>
        <v>1.4782900988183603E-4</v>
      </c>
      <c r="E162" s="40">
        <f>Pressure!H162</f>
        <v>147.82900988183601</v>
      </c>
      <c r="F162" s="10">
        <f t="shared" si="18"/>
        <v>4.25</v>
      </c>
      <c r="G162" s="4">
        <f t="shared" si="17"/>
        <v>297823.2883248665</v>
      </c>
      <c r="H162" s="42">
        <f t="shared" si="19"/>
        <v>9.7825900846165652</v>
      </c>
      <c r="I162" s="10">
        <f t="shared" si="20"/>
        <v>1.2845564319046296</v>
      </c>
      <c r="J162" s="4">
        <f t="shared" si="21"/>
        <v>1236.6214424088541</v>
      </c>
      <c r="K162" s="4">
        <f t="shared" si="22"/>
        <v>278.00491039271037</v>
      </c>
      <c r="L162" s="42">
        <f>Pressure!Q162</f>
        <v>0.17562345804166937</v>
      </c>
      <c r="M162" s="10">
        <f t="shared" si="16"/>
        <v>1.550043141432081</v>
      </c>
      <c r="N162" s="10">
        <f t="shared" si="23"/>
        <v>2.5616829820695148</v>
      </c>
    </row>
    <row r="163" spans="3:14">
      <c r="C163" s="4">
        <f>Pressure!AB163*1000000</f>
        <v>6517108.1600528061</v>
      </c>
      <c r="D163" s="78">
        <f>Pressure!I163</f>
        <v>1.4782900988183603E-4</v>
      </c>
      <c r="E163" s="40">
        <f>Pressure!H163</f>
        <v>147.82900988183601</v>
      </c>
      <c r="F163" s="10">
        <f t="shared" si="18"/>
        <v>4.25</v>
      </c>
      <c r="G163" s="4">
        <f t="shared" si="17"/>
        <v>298050.370943691</v>
      </c>
      <c r="H163" s="42">
        <f t="shared" si="19"/>
        <v>9.7884790470652661</v>
      </c>
      <c r="I163" s="10">
        <f t="shared" si="20"/>
        <v>1.2846066523563435</v>
      </c>
      <c r="J163" s="4">
        <f t="shared" si="21"/>
        <v>1237.6127178114264</v>
      </c>
      <c r="K163" s="4">
        <f t="shared" si="22"/>
        <v>278.22775905117271</v>
      </c>
      <c r="L163" s="42">
        <f>Pressure!Q163</f>
        <v>0.17687710607896928</v>
      </c>
      <c r="M163" s="10">
        <f t="shared" si="16"/>
        <v>1.5509093993902718</v>
      </c>
      <c r="N163" s="10">
        <f t="shared" si="23"/>
        <v>2.5616829820695148</v>
      </c>
    </row>
    <row r="164" spans="3:14">
      <c r="C164" s="4">
        <f>Pressure!AB164*1000000</f>
        <v>6522060.041831255</v>
      </c>
      <c r="D164" s="78">
        <f>Pressure!I164</f>
        <v>1.4782900988183603E-4</v>
      </c>
      <c r="E164" s="40">
        <f>Pressure!H164</f>
        <v>147.82900988183601</v>
      </c>
      <c r="F164" s="10">
        <f t="shared" si="18"/>
        <v>4.25</v>
      </c>
      <c r="G164" s="4">
        <f t="shared" si="17"/>
        <v>298276.837984699</v>
      </c>
      <c r="H164" s="42">
        <f t="shared" si="19"/>
        <v>9.7943512652197882</v>
      </c>
      <c r="I164" s="10">
        <f t="shared" si="20"/>
        <v>1.2846566605134473</v>
      </c>
      <c r="J164" s="4">
        <f t="shared" si="21"/>
        <v>1238.6013060548007</v>
      </c>
      <c r="K164" s="4">
        <f t="shared" si="22"/>
        <v>278.45000360928032</v>
      </c>
      <c r="L164" s="42">
        <f>Pressure!Q164</f>
        <v>0.17813044934555292</v>
      </c>
      <c r="M164" s="10">
        <f t="shared" si="16"/>
        <v>1.5517730867163508</v>
      </c>
      <c r="N164" s="10">
        <f t="shared" si="23"/>
        <v>2.5616829820695148</v>
      </c>
    </row>
    <row r="165" spans="3:14">
      <c r="C165" s="4">
        <f>Pressure!AB165*1000000</f>
        <v>6526998.4539893903</v>
      </c>
      <c r="D165" s="78">
        <f>Pressure!I165</f>
        <v>1.4782900988183603E-4</v>
      </c>
      <c r="E165" s="40">
        <f>Pressure!H165</f>
        <v>147.82900988183601</v>
      </c>
      <c r="F165" s="10">
        <f t="shared" si="18"/>
        <v>4.25</v>
      </c>
      <c r="G165" s="4">
        <f t="shared" si="17"/>
        <v>298502.68901240284</v>
      </c>
      <c r="H165" s="42">
        <f t="shared" si="19"/>
        <v>9.8002067348698709</v>
      </c>
      <c r="I165" s="10">
        <f t="shared" si="20"/>
        <v>1.2847064570725673</v>
      </c>
      <c r="J165" s="4">
        <f t="shared" si="21"/>
        <v>1239.5872052379589</v>
      </c>
      <c r="K165" s="4">
        <f t="shared" si="22"/>
        <v>278.67164363966521</v>
      </c>
      <c r="L165" s="42">
        <f>Pressure!Q165</f>
        <v>0.1793834889724743</v>
      </c>
      <c r="M165" s="10">
        <f t="shared" si="16"/>
        <v>1.5526342038155736</v>
      </c>
      <c r="N165" s="10">
        <f t="shared" si="23"/>
        <v>2.5616829820695148</v>
      </c>
    </row>
    <row r="166" spans="3:14">
      <c r="C166" s="4">
        <f>Pressure!AB166*1000000</f>
        <v>6531923.3870408302</v>
      </c>
      <c r="D166" s="78">
        <f>Pressure!I166</f>
        <v>1.4782900988183603E-4</v>
      </c>
      <c r="E166" s="40">
        <f>Pressure!H166</f>
        <v>147.82900988183601</v>
      </c>
      <c r="F166" s="10">
        <f t="shared" si="18"/>
        <v>4.25</v>
      </c>
      <c r="G166" s="4">
        <f t="shared" si="17"/>
        <v>298727.92359295679</v>
      </c>
      <c r="H166" s="42">
        <f t="shared" si="19"/>
        <v>9.806045451823465</v>
      </c>
      <c r="I166" s="10">
        <f t="shared" si="20"/>
        <v>1.2847560427262552</v>
      </c>
      <c r="J166" s="4">
        <f t="shared" si="21"/>
        <v>1240.5704134670502</v>
      </c>
      <c r="K166" s="4">
        <f t="shared" si="22"/>
        <v>278.8926787165708</v>
      </c>
      <c r="L166" s="42">
        <f>Pressure!Q166</f>
        <v>0.18063622608835408</v>
      </c>
      <c r="M166" s="10">
        <f t="shared" si="16"/>
        <v>1.5534927510918903</v>
      </c>
      <c r="N166" s="10">
        <f t="shared" si="23"/>
        <v>2.5616829820695148</v>
      </c>
    </row>
    <row r="167" spans="3:14">
      <c r="C167" s="4">
        <f>Pressure!AB167*1000000</f>
        <v>6536834.831532686</v>
      </c>
      <c r="D167" s="78">
        <f>Pressure!I167</f>
        <v>1.4782900988183603E-4</v>
      </c>
      <c r="E167" s="40">
        <f>Pressure!H167</f>
        <v>147.82900988183601</v>
      </c>
      <c r="F167" s="10">
        <f t="shared" si="18"/>
        <v>4.25</v>
      </c>
      <c r="G167" s="4">
        <f t="shared" si="17"/>
        <v>298952.54129404697</v>
      </c>
      <c r="H167" s="42">
        <f t="shared" si="19"/>
        <v>9.8118674119038936</v>
      </c>
      <c r="I167" s="10">
        <f t="shared" si="20"/>
        <v>1.284805418162988</v>
      </c>
      <c r="J167" s="4">
        <f t="shared" si="21"/>
        <v>1241.5509288549106</v>
      </c>
      <c r="K167" s="4">
        <f t="shared" si="22"/>
        <v>279.11310841574357</v>
      </c>
      <c r="L167" s="42">
        <f>Pressure!Q167</f>
        <v>0.18188866181939184</v>
      </c>
      <c r="M167" s="10">
        <f t="shared" si="16"/>
        <v>1.5543487289477083</v>
      </c>
      <c r="N167" s="10">
        <f t="shared" si="23"/>
        <v>2.5616829820695148</v>
      </c>
    </row>
    <row r="168" spans="3:14">
      <c r="C168" s="4">
        <f>Pressure!AB168*1000000</f>
        <v>6541732.7780490024</v>
      </c>
      <c r="D168" s="78">
        <f>Pressure!I168</f>
        <v>1.4782900988183603E-4</v>
      </c>
      <c r="E168" s="40">
        <f>Pressure!H168</f>
        <v>147.82900988183601</v>
      </c>
      <c r="F168" s="10">
        <f t="shared" si="18"/>
        <v>4.25</v>
      </c>
      <c r="G168" s="4">
        <f t="shared" si="17"/>
        <v>299176.54168504843</v>
      </c>
      <c r="H168" s="42">
        <f t="shared" si="19"/>
        <v>9.8176726109540002</v>
      </c>
      <c r="I168" s="10">
        <f t="shared" si="20"/>
        <v>1.2848545840672279</v>
      </c>
      <c r="J168" s="4">
        <f t="shared" si="21"/>
        <v>1242.5287495217488</v>
      </c>
      <c r="K168" s="4">
        <f t="shared" si="22"/>
        <v>279.33293231458765</v>
      </c>
      <c r="L168" s="42">
        <f>Pressure!Q168</f>
        <v>0.18314079728937838</v>
      </c>
      <c r="M168" s="10">
        <f t="shared" ref="M168:M231" si="24">(J168+J167)/2*(L168-L167)</f>
        <v>1.5552021377840821</v>
      </c>
      <c r="N168" s="10">
        <f t="shared" si="23"/>
        <v>2.5616829820695148</v>
      </c>
    </row>
    <row r="169" spans="3:14">
      <c r="C169" s="4">
        <f>Pressure!AB169*1000000</f>
        <v>6546617.2172063794</v>
      </c>
      <c r="D169" s="78">
        <f>Pressure!I169</f>
        <v>1.4782900988183603E-4</v>
      </c>
      <c r="E169" s="40">
        <f>Pressure!H169</f>
        <v>147.82900988183601</v>
      </c>
      <c r="F169" s="10">
        <f t="shared" si="18"/>
        <v>4.25</v>
      </c>
      <c r="G169" s="4">
        <f t="shared" si="17"/>
        <v>299399.92433682509</v>
      </c>
      <c r="H169" s="42">
        <f t="shared" si="19"/>
        <v>9.8234610448309638</v>
      </c>
      <c r="I169" s="10">
        <f t="shared" si="20"/>
        <v>1.2849035411194027</v>
      </c>
      <c r="J169" s="4">
        <f t="shared" si="21"/>
        <v>1243.5038735942728</v>
      </c>
      <c r="K169" s="4">
        <f t="shared" si="22"/>
        <v>279.55214999196818</v>
      </c>
      <c r="L169" s="42">
        <f>Pressure!Q169</f>
        <v>0.18439263361970779</v>
      </c>
      <c r="M169" s="10">
        <f t="shared" si="24"/>
        <v>1.5560529780003773</v>
      </c>
      <c r="N169" s="10">
        <f t="shared" si="23"/>
        <v>2.5616829820695148</v>
      </c>
    </row>
    <row r="170" spans="3:14">
      <c r="C170" s="4">
        <f>Pressure!AB170*1000000</f>
        <v>6551488.1396573866</v>
      </c>
      <c r="D170" s="78">
        <f>Pressure!I170</f>
        <v>1.4782900988183603E-4</v>
      </c>
      <c r="E170" s="40">
        <f>Pressure!H170</f>
        <v>147.82900988183601</v>
      </c>
      <c r="F170" s="10">
        <f t="shared" si="18"/>
        <v>4.25</v>
      </c>
      <c r="G170" s="4">
        <f t="shared" si="17"/>
        <v>299622.68882188603</v>
      </c>
      <c r="H170" s="42">
        <f t="shared" si="19"/>
        <v>9.8292327094103999</v>
      </c>
      <c r="I170" s="10">
        <f t="shared" si="20"/>
        <v>1.2849522899959669</v>
      </c>
      <c r="J170" s="4">
        <f t="shared" si="21"/>
        <v>1244.4762992063725</v>
      </c>
      <c r="K170" s="4">
        <f t="shared" si="22"/>
        <v>279.77076102836486</v>
      </c>
      <c r="L170" s="42">
        <f>Pressure!Q170</f>
        <v>0.18564417192938978</v>
      </c>
      <c r="M170" s="10">
        <f t="shared" si="24"/>
        <v>1.5569012499946233</v>
      </c>
      <c r="N170" s="10">
        <f t="shared" si="23"/>
        <v>2.5616829820695148</v>
      </c>
    </row>
    <row r="171" spans="3:14">
      <c r="C171" s="4">
        <f>Pressure!AB171*1000000</f>
        <v>6556345.5360897891</v>
      </c>
      <c r="D171" s="78">
        <f>Pressure!I171</f>
        <v>1.4782900988183603E-4</v>
      </c>
      <c r="E171" s="40">
        <f>Pressure!H171</f>
        <v>147.82900988183601</v>
      </c>
      <c r="F171" s="10">
        <f t="shared" si="18"/>
        <v>4.25</v>
      </c>
      <c r="G171" s="4">
        <f t="shared" si="17"/>
        <v>299844.83471434988</v>
      </c>
      <c r="H171" s="42">
        <f t="shared" si="19"/>
        <v>9.8349876005854746</v>
      </c>
      <c r="I171" s="10">
        <f t="shared" si="20"/>
        <v>1.2850008313694159</v>
      </c>
      <c r="J171" s="4">
        <f t="shared" si="21"/>
        <v>1245.4460244989634</v>
      </c>
      <c r="K171" s="4">
        <f t="shared" si="22"/>
        <v>279.98876500583685</v>
      </c>
      <c r="L171" s="42">
        <f>Pressure!Q171</f>
        <v>0.18689541333506171</v>
      </c>
      <c r="M171" s="10">
        <f t="shared" si="24"/>
        <v>1.5577469541634872</v>
      </c>
      <c r="N171" s="10">
        <f t="shared" si="23"/>
        <v>2.5616829820695148</v>
      </c>
    </row>
    <row r="172" spans="3:14">
      <c r="C172" s="4">
        <f>Pressure!AB172*1000000</f>
        <v>6561189.3972249227</v>
      </c>
      <c r="D172" s="78">
        <f>Pressure!I172</f>
        <v>1.4782900988183603E-4</v>
      </c>
      <c r="E172" s="40">
        <f>Pressure!H172</f>
        <v>147.82900988183601</v>
      </c>
      <c r="F172" s="10">
        <f t="shared" si="18"/>
        <v>4.25</v>
      </c>
      <c r="G172" s="4">
        <f t="shared" si="17"/>
        <v>300066.36158987047</v>
      </c>
      <c r="H172" s="42">
        <f t="shared" si="19"/>
        <v>9.8407257142649929</v>
      </c>
      <c r="I172" s="10">
        <f t="shared" si="20"/>
        <v>1.2850491659082952</v>
      </c>
      <c r="J172" s="4">
        <f t="shared" si="21"/>
        <v>1246.4130476196628</v>
      </c>
      <c r="K172" s="4">
        <f t="shared" si="22"/>
        <v>280.2061615079499</v>
      </c>
      <c r="L172" s="42">
        <f>Pressure!Q172</f>
        <v>0.18814635895100051</v>
      </c>
      <c r="M172" s="10">
        <f t="shared" si="24"/>
        <v>1.5585900909020649</v>
      </c>
      <c r="N172" s="10">
        <f t="shared" si="23"/>
        <v>2.5616829820695148</v>
      </c>
    </row>
    <row r="173" spans="3:14">
      <c r="C173" s="4">
        <f>Pressure!AB173*1000000</f>
        <v>6566019.7138191378</v>
      </c>
      <c r="D173" s="78">
        <f>Pressure!I173</f>
        <v>1.4782900988183603E-4</v>
      </c>
      <c r="E173" s="40">
        <f>Pressure!H173</f>
        <v>147.82900988183601</v>
      </c>
      <c r="F173" s="10">
        <f t="shared" si="18"/>
        <v>4.25</v>
      </c>
      <c r="G173" s="4">
        <f t="shared" si="17"/>
        <v>300287.26902570308</v>
      </c>
      <c r="H173" s="42">
        <f t="shared" si="19"/>
        <v>9.8464470463751468</v>
      </c>
      <c r="I173" s="10">
        <f t="shared" si="20"/>
        <v>1.2850972942772394</v>
      </c>
      <c r="J173" s="4">
        <f t="shared" si="21"/>
        <v>1247.3773667230789</v>
      </c>
      <c r="K173" s="4">
        <f t="shared" si="22"/>
        <v>280.42295011984152</v>
      </c>
      <c r="L173" s="42">
        <f>Pressure!Q173</f>
        <v>0.18939700988913477</v>
      </c>
      <c r="M173" s="10">
        <f t="shared" si="24"/>
        <v>1.5594306606039834</v>
      </c>
      <c r="N173" s="10">
        <f t="shared" si="23"/>
        <v>2.5616829820695148</v>
      </c>
    </row>
    <row r="174" spans="3:14">
      <c r="C174" s="4">
        <f>Pressure!AB174*1000000</f>
        <v>6570836.4766633697</v>
      </c>
      <c r="D174" s="78">
        <f>Pressure!I174</f>
        <v>1.4782900988183603E-4</v>
      </c>
      <c r="E174" s="40">
        <f>Pressure!H174</f>
        <v>147.82900988183601</v>
      </c>
      <c r="F174" s="10">
        <f t="shared" si="18"/>
        <v>4.25</v>
      </c>
      <c r="G174" s="4">
        <f t="shared" si="17"/>
        <v>300507.55660068477</v>
      </c>
      <c r="H174" s="42">
        <f t="shared" si="19"/>
        <v>9.8521515928590961</v>
      </c>
      <c r="I174" s="10">
        <f t="shared" si="20"/>
        <v>1.285145217136991</v>
      </c>
      <c r="J174" s="4">
        <f t="shared" si="21"/>
        <v>1248.3389799707243</v>
      </c>
      <c r="K174" s="4">
        <f t="shared" si="22"/>
        <v>280.63913042820116</v>
      </c>
      <c r="L174" s="42">
        <f>Pressure!Q174</f>
        <v>0.19064736725905659</v>
      </c>
      <c r="M174" s="10">
        <f t="shared" si="24"/>
        <v>1.560268663661482</v>
      </c>
      <c r="N174" s="10">
        <f t="shared" si="23"/>
        <v>2.5616829820695148</v>
      </c>
    </row>
    <row r="175" spans="3:14">
      <c r="C175" s="4">
        <f>Pressure!AB175*1000000</f>
        <v>6575639.676582329</v>
      </c>
      <c r="D175" s="78">
        <f>Pressure!I175</f>
        <v>1.4782900988183603E-4</v>
      </c>
      <c r="E175" s="40">
        <f>Pressure!H175</f>
        <v>147.82900988183601</v>
      </c>
      <c r="F175" s="10">
        <f t="shared" si="18"/>
        <v>4.25</v>
      </c>
      <c r="G175" s="4">
        <f t="shared" si="17"/>
        <v>300727.22389519698</v>
      </c>
      <c r="H175" s="42">
        <f t="shared" si="19"/>
        <v>9.8578393496759471</v>
      </c>
      <c r="I175" s="10">
        <f t="shared" si="20"/>
        <v>1.2851929351444167</v>
      </c>
      <c r="J175" s="4">
        <f t="shared" si="21"/>
        <v>1249.2978855308538</v>
      </c>
      <c r="K175" s="4">
        <f t="shared" si="22"/>
        <v>280.85470202123417</v>
      </c>
      <c r="L175" s="42">
        <f>Pressure!Q175</f>
        <v>0.19189743216803351</v>
      </c>
      <c r="M175" s="10">
        <f t="shared" si="24"/>
        <v>1.5611041004653108</v>
      </c>
      <c r="N175" s="10">
        <f t="shared" si="23"/>
        <v>2.5616829820695148</v>
      </c>
    </row>
    <row r="176" spans="3:14">
      <c r="C176" s="4">
        <f>Pressure!AB176*1000000</f>
        <v>6580429.3044357467</v>
      </c>
      <c r="D176" s="78">
        <f>Pressure!I176</f>
        <v>1.4782900988183603E-4</v>
      </c>
      <c r="E176" s="40">
        <f>Pressure!H176</f>
        <v>147.82900988183601</v>
      </c>
      <c r="F176" s="10">
        <f t="shared" si="18"/>
        <v>4.25</v>
      </c>
      <c r="G176" s="4">
        <f t="shared" si="17"/>
        <v>300946.27049122308</v>
      </c>
      <c r="H176" s="42">
        <f t="shared" si="19"/>
        <v>9.863510312802342</v>
      </c>
      <c r="I176" s="10">
        <f t="shared" si="20"/>
        <v>1.2852404489525433</v>
      </c>
      <c r="J176" s="4">
        <f t="shared" si="21"/>
        <v>1250.2540815787147</v>
      </c>
      <c r="K176" s="4">
        <f t="shared" si="22"/>
        <v>281.06966448871782</v>
      </c>
      <c r="L176" s="42">
        <f>Pressure!Q176</f>
        <v>0.19314720572102029</v>
      </c>
      <c r="M176" s="10">
        <f t="shared" si="24"/>
        <v>1.5619369714048066</v>
      </c>
      <c r="N176" s="10">
        <f t="shared" si="23"/>
        <v>2.5616829820695148</v>
      </c>
    </row>
    <row r="177" spans="3:14">
      <c r="C177" s="4">
        <f>Pressure!AB177*1000000</f>
        <v>6585205.3511172812</v>
      </c>
      <c r="D177" s="78">
        <f>Pressure!I177</f>
        <v>1.4782900988183603E-4</v>
      </c>
      <c r="E177" s="40">
        <f>Pressure!H177</f>
        <v>147.82900988183601</v>
      </c>
      <c r="F177" s="10">
        <f t="shared" si="18"/>
        <v>4.25</v>
      </c>
      <c r="G177" s="4">
        <f t="shared" si="17"/>
        <v>301164.69597229786</v>
      </c>
      <c r="H177" s="42">
        <f t="shared" si="19"/>
        <v>9.8691644782311503</v>
      </c>
      <c r="I177" s="10">
        <f t="shared" si="20"/>
        <v>1.2852877592105696</v>
      </c>
      <c r="J177" s="4">
        <f t="shared" si="21"/>
        <v>1251.2075662963264</v>
      </c>
      <c r="K177" s="4">
        <f t="shared" si="22"/>
        <v>281.28401742195189</v>
      </c>
      <c r="L177" s="42">
        <f>Pressure!Q177</f>
        <v>0.19439668902067062</v>
      </c>
      <c r="M177" s="10">
        <f t="shared" si="24"/>
        <v>1.5627672768678267</v>
      </c>
      <c r="N177" s="10">
        <f t="shared" si="23"/>
        <v>2.5616829820695148</v>
      </c>
    </row>
    <row r="178" spans="3:14">
      <c r="C178" s="4">
        <f>Pressure!AB178*1000000</f>
        <v>6589967.8075544434</v>
      </c>
      <c r="D178" s="78">
        <f>Pressure!I178</f>
        <v>1.4782900988183603E-4</v>
      </c>
      <c r="E178" s="40">
        <f>Pressure!H178</f>
        <v>147.82900988183601</v>
      </c>
      <c r="F178" s="10">
        <f t="shared" si="18"/>
        <v>4.25</v>
      </c>
      <c r="G178" s="4">
        <f t="shared" si="17"/>
        <v>301382.49992350431</v>
      </c>
      <c r="H178" s="42">
        <f t="shared" si="19"/>
        <v>9.8748018419714469</v>
      </c>
      <c r="I178" s="10">
        <f t="shared" si="20"/>
        <v>1.28533486656389</v>
      </c>
      <c r="J178" s="4">
        <f t="shared" si="21"/>
        <v>1252.1583378724674</v>
      </c>
      <c r="K178" s="4">
        <f t="shared" si="22"/>
        <v>281.49776041375554</v>
      </c>
      <c r="L178" s="42">
        <f>Pressure!Q178</f>
        <v>0.19564588316734888</v>
      </c>
      <c r="M178" s="10">
        <f t="shared" si="24"/>
        <v>1.563595017240796</v>
      </c>
      <c r="N178" s="10">
        <f t="shared" si="23"/>
        <v>2.5616829820695148</v>
      </c>
    </row>
    <row r="179" spans="3:14">
      <c r="C179" s="4">
        <f>Pressure!AB179*1000000</f>
        <v>6594716.664709188</v>
      </c>
      <c r="D179" s="78">
        <f>Pressure!I179</f>
        <v>1.4782900988183603E-4</v>
      </c>
      <c r="E179" s="40">
        <f>Pressure!H179</f>
        <v>147.82900988183601</v>
      </c>
      <c r="F179" s="10">
        <f t="shared" si="18"/>
        <v>4.25</v>
      </c>
      <c r="G179" s="4">
        <f t="shared" si="17"/>
        <v>301599.68193150073</v>
      </c>
      <c r="H179" s="42">
        <f t="shared" si="19"/>
        <v>9.8804224000492162</v>
      </c>
      <c r="I179" s="10">
        <f t="shared" si="20"/>
        <v>1.2853817716541225</v>
      </c>
      <c r="J179" s="4">
        <f t="shared" si="21"/>
        <v>1253.1063945027925</v>
      </c>
      <c r="K179" s="4">
        <f t="shared" si="22"/>
        <v>281.71089305849387</v>
      </c>
      <c r="L179" s="42">
        <f>Pressure!Q179</f>
        <v>0.19689478925914172</v>
      </c>
      <c r="M179" s="10">
        <f t="shared" si="24"/>
        <v>1.564420192908617</v>
      </c>
      <c r="N179" s="10">
        <f t="shared" si="23"/>
        <v>2.5616829820695148</v>
      </c>
    </row>
    <row r="180" spans="3:14">
      <c r="C180" s="4">
        <f>Pressure!AB180*1000000</f>
        <v>6599451.9135774393</v>
      </c>
      <c r="D180" s="78">
        <f>Pressure!I180</f>
        <v>1.4782900988183603E-4</v>
      </c>
      <c r="E180" s="40">
        <f>Pressure!H180</f>
        <v>147.82900988183601</v>
      </c>
      <c r="F180" s="10">
        <f t="shared" si="18"/>
        <v>4.25</v>
      </c>
      <c r="G180" s="4">
        <f t="shared" si="17"/>
        <v>301816.24158449896</v>
      </c>
      <c r="H180" s="42">
        <f t="shared" si="19"/>
        <v>9.8860261485068293</v>
      </c>
      <c r="I180" s="10">
        <f t="shared" si="20"/>
        <v>1.2854284751191276</v>
      </c>
      <c r="J180" s="4">
        <f t="shared" si="21"/>
        <v>1254.0517343897377</v>
      </c>
      <c r="K180" s="4">
        <f t="shared" si="22"/>
        <v>281.92341495205648</v>
      </c>
      <c r="L180" s="42">
        <f>Pressure!Q180</f>
        <v>0.1981434083918697</v>
      </c>
      <c r="M180" s="10">
        <f t="shared" si="24"/>
        <v>1.5652428042548403</v>
      </c>
      <c r="N180" s="10">
        <f t="shared" si="23"/>
        <v>2.5616829820695148</v>
      </c>
    </row>
    <row r="181" spans="3:14">
      <c r="C181" s="4">
        <f>Pressure!AB181*1000000</f>
        <v>6604173.5451889951</v>
      </c>
      <c r="D181" s="78">
        <f>Pressure!I181</f>
        <v>1.4782900988183603E-4</v>
      </c>
      <c r="E181" s="40">
        <f>Pressure!H181</f>
        <v>147.82900988183601</v>
      </c>
      <c r="F181" s="10">
        <f t="shared" si="18"/>
        <v>4.25</v>
      </c>
      <c r="G181" s="4">
        <f t="shared" si="17"/>
        <v>302032.17847225996</v>
      </c>
      <c r="H181" s="42">
        <f t="shared" si="19"/>
        <v>9.8916130834029818</v>
      </c>
      <c r="I181" s="10">
        <f t="shared" si="20"/>
        <v>1.285474977593029</v>
      </c>
      <c r="J181" s="4">
        <f t="shared" si="21"/>
        <v>1254.9943557425017</v>
      </c>
      <c r="K181" s="4">
        <f t="shared" si="22"/>
        <v>282.13532569185327</v>
      </c>
      <c r="L181" s="42">
        <f>Pressure!Q181</f>
        <v>0.19939174165909881</v>
      </c>
      <c r="M181" s="10">
        <f t="shared" si="24"/>
        <v>1.5660628516616113</v>
      </c>
      <c r="N181" s="10">
        <f t="shared" si="23"/>
        <v>2.5616829820695148</v>
      </c>
    </row>
    <row r="182" spans="3:14">
      <c r="C182" s="4">
        <f>Pressure!AB182*1000000</f>
        <v>6608881.5506075341</v>
      </c>
      <c r="D182" s="78">
        <f>Pressure!I182</f>
        <v>1.4782900988183603E-4</v>
      </c>
      <c r="E182" s="40">
        <f>Pressure!H182</f>
        <v>147.82900988183601</v>
      </c>
      <c r="F182" s="10">
        <f t="shared" si="18"/>
        <v>4.25</v>
      </c>
      <c r="G182" s="4">
        <f t="shared" si="17"/>
        <v>302247.49218609423</v>
      </c>
      <c r="H182" s="42">
        <f t="shared" si="19"/>
        <v>9.8971832008127141</v>
      </c>
      <c r="I182" s="10">
        <f t="shared" si="20"/>
        <v>1.285521279706237</v>
      </c>
      <c r="J182" s="4">
        <f t="shared" si="21"/>
        <v>1255.9342567770468</v>
      </c>
      <c r="K182" s="4">
        <f t="shared" si="22"/>
        <v>282.34662487681464</v>
      </c>
      <c r="L182" s="42">
        <f>Pressure!Q182</f>
        <v>0.20063979015215197</v>
      </c>
      <c r="M182" s="10">
        <f t="shared" si="24"/>
        <v>1.5668803355095364</v>
      </c>
      <c r="N182" s="10">
        <f t="shared" si="23"/>
        <v>2.5616829820695148</v>
      </c>
    </row>
    <row r="183" spans="3:14">
      <c r="C183" s="4">
        <f>Pressure!AB183*1000000</f>
        <v>6613575.9209301434</v>
      </c>
      <c r="D183" s="78">
        <f>Pressure!I183</f>
        <v>1.4782900988183603E-4</v>
      </c>
      <c r="E183" s="40">
        <f>Pressure!H183</f>
        <v>147.82900988183601</v>
      </c>
      <c r="F183" s="10">
        <f t="shared" si="18"/>
        <v>4.25</v>
      </c>
      <c r="G183" s="4">
        <f t="shared" si="17"/>
        <v>302462.18231884006</v>
      </c>
      <c r="H183" s="42">
        <f t="shared" si="19"/>
        <v>9.902736496826904</v>
      </c>
      <c r="I183" s="10">
        <f t="shared" si="20"/>
        <v>1.2855673820854665</v>
      </c>
      <c r="J183" s="4">
        <f t="shared" si="21"/>
        <v>1256.8714357160056</v>
      </c>
      <c r="K183" s="4">
        <f t="shared" si="22"/>
        <v>282.55731210737054</v>
      </c>
      <c r="L183" s="42">
        <f>Pressure!Q183</f>
        <v>0.2018875549601204</v>
      </c>
      <c r="M183" s="10">
        <f t="shared" si="24"/>
        <v>1.5676952561777815</v>
      </c>
      <c r="N183" s="10">
        <f t="shared" si="23"/>
        <v>2.5616829820695148</v>
      </c>
    </row>
    <row r="184" spans="3:14">
      <c r="C184" s="4">
        <f>Pressure!AB184*1000000</f>
        <v>6618256.6472885506</v>
      </c>
      <c r="D184" s="78">
        <f>Pressure!I184</f>
        <v>1.4782900988183603E-4</v>
      </c>
      <c r="E184" s="40">
        <f>Pressure!H184</f>
        <v>147.82900988183601</v>
      </c>
      <c r="F184" s="10">
        <f t="shared" si="18"/>
        <v>4.25</v>
      </c>
      <c r="G184" s="4">
        <f t="shared" si="17"/>
        <v>302676.24846492009</v>
      </c>
      <c r="H184" s="42">
        <f t="shared" si="19"/>
        <v>9.9082729675537173</v>
      </c>
      <c r="I184" s="10">
        <f t="shared" si="20"/>
        <v>1.2856132853537703</v>
      </c>
      <c r="J184" s="4">
        <f t="shared" si="21"/>
        <v>1257.805890788926</v>
      </c>
      <c r="K184" s="4">
        <f t="shared" si="22"/>
        <v>282.7673869855056</v>
      </c>
      <c r="L184" s="42">
        <f>Pressure!Q184</f>
        <v>0.20313503716987508</v>
      </c>
      <c r="M184" s="10">
        <f t="shared" si="24"/>
        <v>1.5685076140441814</v>
      </c>
      <c r="N184" s="10">
        <f t="shared" si="23"/>
        <v>2.5616829820695148</v>
      </c>
    </row>
    <row r="185" spans="3:14">
      <c r="C185" s="4">
        <f>Pressure!AB185*1000000</f>
        <v>6622923.7208468774</v>
      </c>
      <c r="D185" s="78">
        <f>Pressure!I185</f>
        <v>1.4782900988183603E-4</v>
      </c>
      <c r="E185" s="40">
        <f>Pressure!H185</f>
        <v>147.82900988183601</v>
      </c>
      <c r="F185" s="10">
        <f t="shared" si="18"/>
        <v>4.25</v>
      </c>
      <c r="G185" s="4">
        <f t="shared" si="17"/>
        <v>302889.69022023835</v>
      </c>
      <c r="H185" s="42">
        <f t="shared" si="19"/>
        <v>9.9137926091160455</v>
      </c>
      <c r="I185" s="10">
        <f t="shared" si="20"/>
        <v>1.2856589901305397</v>
      </c>
      <c r="J185" s="4">
        <f t="shared" si="21"/>
        <v>1258.7376202318228</v>
      </c>
      <c r="K185" s="4">
        <f t="shared" si="22"/>
        <v>282.97684911465825</v>
      </c>
      <c r="L185" s="42">
        <f>Pressure!Q185</f>
        <v>0.20438223786607801</v>
      </c>
      <c r="M185" s="10">
        <f t="shared" si="24"/>
        <v>1.5693174094850253</v>
      </c>
      <c r="N185" s="10">
        <f t="shared" si="23"/>
        <v>2.5616829820695148</v>
      </c>
    </row>
    <row r="186" spans="3:14">
      <c r="C186" s="4">
        <f>Pressure!AB186*1000000</f>
        <v>6627577.1328039244</v>
      </c>
      <c r="D186" s="78">
        <f>Pressure!I186</f>
        <v>1.4782900988183603E-4</v>
      </c>
      <c r="E186" s="40">
        <f>Pressure!H186</f>
        <v>147.82900988183601</v>
      </c>
      <c r="F186" s="10">
        <f t="shared" si="18"/>
        <v>4.25</v>
      </c>
      <c r="G186" s="4">
        <f t="shared" si="17"/>
        <v>303102.50718228502</v>
      </c>
      <c r="H186" s="42">
        <f t="shared" si="19"/>
        <v>9.919295417654185</v>
      </c>
      <c r="I186" s="10">
        <f t="shared" si="20"/>
        <v>1.2857044970315485</v>
      </c>
      <c r="J186" s="4">
        <f t="shared" si="21"/>
        <v>1259.666622287634</v>
      </c>
      <c r="K186" s="4">
        <f t="shared" si="22"/>
        <v>283.1856980998233</v>
      </c>
      <c r="L186" s="42">
        <f>Pressure!Q186</f>
        <v>0.20562915813119356</v>
      </c>
      <c r="M186" s="10">
        <f t="shared" si="24"/>
        <v>1.5701246428752473</v>
      </c>
      <c r="N186" s="10">
        <f t="shared" si="23"/>
        <v>2.5616829820695148</v>
      </c>
    </row>
    <row r="187" spans="3:14">
      <c r="C187" s="4">
        <f>Pressure!AB187*1000000</f>
        <v>6632216.8743911386</v>
      </c>
      <c r="D187" s="78">
        <f>Pressure!I187</f>
        <v>1.4782900988183603E-4</v>
      </c>
      <c r="E187" s="40">
        <f>Pressure!H187</f>
        <v>147.82900988183601</v>
      </c>
      <c r="F187" s="10">
        <f t="shared" si="18"/>
        <v>4.25</v>
      </c>
      <c r="G187" s="4">
        <f t="shared" si="17"/>
        <v>303314.69895004306</v>
      </c>
      <c r="H187" s="42">
        <f t="shared" si="19"/>
        <v>9.9247813893234831</v>
      </c>
      <c r="I187" s="10">
        <f t="shared" si="20"/>
        <v>1.2857498066689552</v>
      </c>
      <c r="J187" s="4">
        <f t="shared" si="21"/>
        <v>1260.5928952058159</v>
      </c>
      <c r="K187" s="4">
        <f t="shared" si="22"/>
        <v>283.39393354746096</v>
      </c>
      <c r="L187" s="42">
        <f>Pressure!Q187</f>
        <v>0.20687579904549963</v>
      </c>
      <c r="M187" s="10">
        <f t="shared" si="24"/>
        <v>1.570929314588303</v>
      </c>
      <c r="N187" s="10">
        <f t="shared" si="23"/>
        <v>2.5616829820695148</v>
      </c>
    </row>
    <row r="188" spans="3:14">
      <c r="C188" s="4">
        <f>Pressure!AB188*1000000</f>
        <v>6636842.9368742779</v>
      </c>
      <c r="D188" s="78">
        <f>Pressure!I188</f>
        <v>1.4782900988183603E-4</v>
      </c>
      <c r="E188" s="40">
        <f>Pressure!H188</f>
        <v>147.82900988183601</v>
      </c>
      <c r="F188" s="10">
        <f t="shared" si="18"/>
        <v>4.25</v>
      </c>
      <c r="G188" s="4">
        <f t="shared" si="17"/>
        <v>303526.26512406481</v>
      </c>
      <c r="H188" s="42">
        <f t="shared" si="19"/>
        <v>9.9302505202963491</v>
      </c>
      <c r="I188" s="10">
        <f t="shared" si="20"/>
        <v>1.2857949196513396</v>
      </c>
      <c r="J188" s="4">
        <f t="shared" si="21"/>
        <v>1261.5164372426734</v>
      </c>
      <c r="K188" s="4">
        <f t="shared" si="22"/>
        <v>283.60155506557112</v>
      </c>
      <c r="L188" s="42">
        <f>Pressure!Q188</f>
        <v>0.20812216168709879</v>
      </c>
      <c r="M188" s="10">
        <f t="shared" si="24"/>
        <v>1.5717314249962009</v>
      </c>
      <c r="N188" s="10">
        <f t="shared" si="23"/>
        <v>2.5616829820695148</v>
      </c>
    </row>
    <row r="189" spans="3:14">
      <c r="C189" s="4">
        <f>Pressure!AB189*1000000</f>
        <v>6641455.3115519239</v>
      </c>
      <c r="D189" s="78">
        <f>Pressure!I189</f>
        <v>1.4782900988183603E-4</v>
      </c>
      <c r="E189" s="40">
        <f>Pressure!H189</f>
        <v>147.82900988183601</v>
      </c>
      <c r="F189" s="10">
        <f t="shared" si="18"/>
        <v>4.25</v>
      </c>
      <c r="G189" s="4">
        <f t="shared" si="17"/>
        <v>303737.20530640369</v>
      </c>
      <c r="H189" s="42">
        <f t="shared" si="19"/>
        <v>9.9357028067605153</v>
      </c>
      <c r="I189" s="10">
        <f t="shared" si="20"/>
        <v>1.2858398365837111</v>
      </c>
      <c r="J189" s="4">
        <f t="shared" si="21"/>
        <v>1262.437246661065</v>
      </c>
      <c r="K189" s="4">
        <f t="shared" si="22"/>
        <v>283.80856226362687</v>
      </c>
      <c r="L189" s="42">
        <f>Pressure!Q189</f>
        <v>0.2093682471319295</v>
      </c>
      <c r="M189" s="10">
        <f t="shared" si="24"/>
        <v>1.5725309744696467</v>
      </c>
      <c r="N189" s="10">
        <f t="shared" si="23"/>
        <v>2.5616829820695148</v>
      </c>
    </row>
    <row r="190" spans="3:14">
      <c r="C190" s="4">
        <f>Pressure!AB190*1000000</f>
        <v>6646053.989755189</v>
      </c>
      <c r="D190" s="78">
        <f>Pressure!I190</f>
        <v>1.4782900988183603E-4</v>
      </c>
      <c r="E190" s="40">
        <f>Pressure!H190</f>
        <v>147.82900988183601</v>
      </c>
      <c r="F190" s="10">
        <f t="shared" si="18"/>
        <v>4.25</v>
      </c>
      <c r="G190" s="4">
        <f t="shared" si="17"/>
        <v>303947.5191006008</v>
      </c>
      <c r="H190" s="42">
        <f t="shared" si="19"/>
        <v>9.9411382449187133</v>
      </c>
      <c r="I190" s="10">
        <f t="shared" si="20"/>
        <v>1.285884558067526</v>
      </c>
      <c r="J190" s="4">
        <f t="shared" si="21"/>
        <v>1263.3553217303436</v>
      </c>
      <c r="K190" s="4">
        <f t="shared" si="22"/>
        <v>284.01495475256138</v>
      </c>
      <c r="L190" s="42">
        <f>Pressure!Q190</f>
        <v>0.21061405645377712</v>
      </c>
      <c r="M190" s="10">
        <f t="shared" si="24"/>
        <v>1.5733279633777277</v>
      </c>
      <c r="N190" s="10">
        <f t="shared" si="23"/>
        <v>2.5616829820695148</v>
      </c>
    </row>
    <row r="191" spans="3:14">
      <c r="C191" s="4">
        <f>Pressure!AB191*1000000</f>
        <v>6650638.9628499551</v>
      </c>
      <c r="D191" s="78">
        <f>Pressure!I191</f>
        <v>1.4782900988183603E-4</v>
      </c>
      <c r="E191" s="40">
        <f>Pressure!H191</f>
        <v>147.82900988183601</v>
      </c>
      <c r="F191" s="10">
        <f t="shared" si="18"/>
        <v>4.25</v>
      </c>
      <c r="G191" s="4">
        <f t="shared" si="17"/>
        <v>304157.20611178753</v>
      </c>
      <c r="H191" s="42">
        <f t="shared" si="19"/>
        <v>9.9465568309913817</v>
      </c>
      <c r="I191" s="10">
        <f t="shared" si="20"/>
        <v>1.2859290847007312</v>
      </c>
      <c r="J191" s="4">
        <f t="shared" si="21"/>
        <v>1264.2706607268035</v>
      </c>
      <c r="K191" s="4">
        <f t="shared" si="22"/>
        <v>284.22073214486835</v>
      </c>
      <c r="L191" s="42">
        <f>Pressure!Q191</f>
        <v>0.21185959072428495</v>
      </c>
      <c r="M191" s="10">
        <f t="shared" si="24"/>
        <v>1.574122392088201</v>
      </c>
      <c r="N191" s="10">
        <f t="shared" si="23"/>
        <v>2.5616829820695148</v>
      </c>
    </row>
    <row r="192" spans="3:14">
      <c r="C192" s="4">
        <f>Pressure!AB192*1000000</f>
        <v>6655210.2222343143</v>
      </c>
      <c r="D192" s="78">
        <f>Pressure!I192</f>
        <v>1.4782900988183603E-4</v>
      </c>
      <c r="E192" s="40">
        <f>Pressure!H192</f>
        <v>147.82900988183601</v>
      </c>
      <c r="F192" s="10">
        <f t="shared" si="18"/>
        <v>4.25</v>
      </c>
      <c r="G192" s="4">
        <f t="shared" si="17"/>
        <v>304366.26594656811</v>
      </c>
      <c r="H192" s="42">
        <f t="shared" si="19"/>
        <v>9.9519585612136492</v>
      </c>
      <c r="I192" s="10">
        <f t="shared" si="20"/>
        <v>1.2859734170777586</v>
      </c>
      <c r="J192" s="4">
        <f t="shared" si="21"/>
        <v>1265.183261933169</v>
      </c>
      <c r="K192" s="4">
        <f t="shared" si="22"/>
        <v>284.425894054487</v>
      </c>
      <c r="L192" s="42">
        <f>Pressure!Q192</f>
        <v>0.2131048510129652</v>
      </c>
      <c r="M192" s="10">
        <f t="shared" si="24"/>
        <v>1.5749142609674671</v>
      </c>
      <c r="N192" s="10">
        <f t="shared" si="23"/>
        <v>2.5616829820695148</v>
      </c>
    </row>
    <row r="193" spans="3:14">
      <c r="C193" s="4">
        <f>Pressure!AB193*1000000</f>
        <v>6659767.7593392218</v>
      </c>
      <c r="D193" s="78">
        <f>Pressure!I193</f>
        <v>1.4782900988183603E-4</v>
      </c>
      <c r="E193" s="40">
        <f>Pressure!H193</f>
        <v>147.82900988183601</v>
      </c>
      <c r="F193" s="10">
        <f t="shared" si="18"/>
        <v>4.25</v>
      </c>
      <c r="G193" s="4">
        <f t="shared" si="17"/>
        <v>304574.69821305003</v>
      </c>
      <c r="H193" s="42">
        <f t="shared" si="19"/>
        <v>9.9573434318361294</v>
      </c>
      <c r="I193" s="10">
        <f t="shared" si="20"/>
        <v>1.2860175557895539</v>
      </c>
      <c r="J193" s="4">
        <f t="shared" si="21"/>
        <v>1266.0931236387255</v>
      </c>
      <c r="K193" s="4">
        <f t="shared" si="22"/>
        <v>284.63044009683142</v>
      </c>
      <c r="L193" s="42">
        <f>Pressure!Q193</f>
        <v>0.21434983838720989</v>
      </c>
      <c r="M193" s="10">
        <f t="shared" si="24"/>
        <v>1.5757035703803759</v>
      </c>
      <c r="N193" s="10">
        <f t="shared" si="23"/>
        <v>2.5616829820695148</v>
      </c>
    </row>
    <row r="194" spans="3:14">
      <c r="C194" s="4">
        <f>Pressure!AB194*1000000</f>
        <v>6664311.5656291638</v>
      </c>
      <c r="D194" s="78">
        <f>Pressure!I194</f>
        <v>1.4782900988183603E-4</v>
      </c>
      <c r="E194" s="40">
        <f>Pressure!H194</f>
        <v>147.82900988183601</v>
      </c>
      <c r="F194" s="10">
        <f t="shared" si="18"/>
        <v>4.25</v>
      </c>
      <c r="G194" s="4">
        <f t="shared" si="17"/>
        <v>304782.50252087391</v>
      </c>
      <c r="H194" s="42">
        <f t="shared" si="19"/>
        <v>9.9627114391257692</v>
      </c>
      <c r="I194" s="10">
        <f t="shared" si="20"/>
        <v>1.2860615014236023</v>
      </c>
      <c r="J194" s="4">
        <f t="shared" si="21"/>
        <v>1267.0002441394522</v>
      </c>
      <c r="K194" s="4">
        <f t="shared" si="22"/>
        <v>284.83436988882067</v>
      </c>
      <c r="L194" s="42">
        <f>Pressure!Q194</f>
        <v>0.21559455391230181</v>
      </c>
      <c r="M194" s="10">
        <f t="shared" si="24"/>
        <v>1.5764903206904395</v>
      </c>
      <c r="N194" s="10">
        <f t="shared" si="23"/>
        <v>2.5616829820695148</v>
      </c>
    </row>
    <row r="195" spans="3:14">
      <c r="C195" s="4">
        <f>Pressure!AB195*1000000</f>
        <v>6668841.6326015806</v>
      </c>
      <c r="D195" s="78">
        <f>Pressure!I195</f>
        <v>1.4782900988183603E-4</v>
      </c>
      <c r="E195" s="40">
        <f>Pressure!H195</f>
        <v>147.82900988183601</v>
      </c>
      <c r="F195" s="10">
        <f t="shared" si="18"/>
        <v>4.25</v>
      </c>
      <c r="G195" s="4">
        <f t="shared" si="17"/>
        <v>304989.67848118785</v>
      </c>
      <c r="H195" s="42">
        <f t="shared" si="19"/>
        <v>9.9680625793651583</v>
      </c>
      <c r="I195" s="10">
        <f t="shared" si="20"/>
        <v>1.2861052545639444</v>
      </c>
      <c r="J195" s="4">
        <f t="shared" si="21"/>
        <v>1267.9046217379077</v>
      </c>
      <c r="K195" s="4">
        <f t="shared" si="22"/>
        <v>285.03768304885295</v>
      </c>
      <c r="L195" s="42">
        <f>Pressure!Q195</f>
        <v>0.21683899865142522</v>
      </c>
      <c r="M195" s="10">
        <f t="shared" si="24"/>
        <v>1.5772745122597103</v>
      </c>
      <c r="N195" s="10">
        <f t="shared" si="23"/>
        <v>2.5616829820695148</v>
      </c>
    </row>
    <row r="196" spans="3:14">
      <c r="C196" s="4">
        <f>Pressure!AB196*1000000</f>
        <v>6673357.9517864473</v>
      </c>
      <c r="D196" s="78">
        <f>Pressure!I196</f>
        <v>1.4782900988183603E-4</v>
      </c>
      <c r="E196" s="40">
        <f>Pressure!H196</f>
        <v>147.82900988183601</v>
      </c>
      <c r="F196" s="10">
        <f t="shared" si="18"/>
        <v>4.25</v>
      </c>
      <c r="G196" s="4">
        <f t="shared" si="17"/>
        <v>305196.22570662759</v>
      </c>
      <c r="H196" s="42">
        <f t="shared" si="19"/>
        <v>9.9733968488521167</v>
      </c>
      <c r="I196" s="10">
        <f t="shared" si="20"/>
        <v>1.2861488157911911</v>
      </c>
      <c r="J196" s="4">
        <f t="shared" si="21"/>
        <v>1268.8062547431455</v>
      </c>
      <c r="K196" s="4">
        <f t="shared" si="22"/>
        <v>285.24037919678648</v>
      </c>
      <c r="L196" s="42">
        <f>Pressure!Q196</f>
        <v>0.21808317366567673</v>
      </c>
      <c r="M196" s="10">
        <f t="shared" si="24"/>
        <v>1.5780561454488784</v>
      </c>
      <c r="N196" s="10">
        <f t="shared" si="23"/>
        <v>2.5616829820695148</v>
      </c>
    </row>
    <row r="197" spans="3:14">
      <c r="C197" s="4">
        <f>Pressure!AB197*1000000</f>
        <v>6677860.5147464657</v>
      </c>
      <c r="D197" s="78">
        <f>Pressure!I197</f>
        <v>1.4782900988183603E-4</v>
      </c>
      <c r="E197" s="40">
        <f>Pressure!H197</f>
        <v>147.82900988183601</v>
      </c>
      <c r="F197" s="10">
        <f t="shared" si="18"/>
        <v>4.25</v>
      </c>
      <c r="G197" s="4">
        <f t="shared" si="17"/>
        <v>305402.14381132572</v>
      </c>
      <c r="H197" s="42">
        <f t="shared" si="19"/>
        <v>9.978714243899903</v>
      </c>
      <c r="I197" s="10">
        <f t="shared" si="20"/>
        <v>1.2861921856825465</v>
      </c>
      <c r="J197" s="4">
        <f t="shared" si="21"/>
        <v>1269.7051414707526</v>
      </c>
      <c r="K197" s="4">
        <f t="shared" si="22"/>
        <v>285.44245795394824</v>
      </c>
      <c r="L197" s="42">
        <f>Pressure!Q197</f>
        <v>0.21932708001407594</v>
      </c>
      <c r="M197" s="10">
        <f t="shared" si="24"/>
        <v>1.5788352206171117</v>
      </c>
      <c r="N197" s="10">
        <f t="shared" si="23"/>
        <v>2.5616829820695148</v>
      </c>
    </row>
    <row r="198" spans="3:14">
      <c r="C198" s="4">
        <f>Pressure!AB198*1000000</f>
        <v>6682349.3130775904</v>
      </c>
      <c r="D198" s="78">
        <f>Pressure!I198</f>
        <v>1.4782900988183603E-4</v>
      </c>
      <c r="E198" s="40">
        <f>Pressure!H198</f>
        <v>147.82900988183601</v>
      </c>
      <c r="F198" s="10">
        <f t="shared" si="18"/>
        <v>4.25</v>
      </c>
      <c r="G198" s="4">
        <f t="shared" si="17"/>
        <v>305607.43241093558</v>
      </c>
      <c r="H198" s="42">
        <f t="shared" si="19"/>
        <v>9.9840147608378942</v>
      </c>
      <c r="I198" s="10">
        <f t="shared" si="20"/>
        <v>1.2862353648118323</v>
      </c>
      <c r="J198" s="4">
        <f t="shared" si="21"/>
        <v>1270.6012802429543</v>
      </c>
      <c r="K198" s="4">
        <f t="shared" si="22"/>
        <v>285.64391894315776</v>
      </c>
      <c r="L198" s="42">
        <f>Pressure!Q198</f>
        <v>0.22057071875357623</v>
      </c>
      <c r="M198" s="10">
        <f t="shared" si="24"/>
        <v>1.5796117381222579</v>
      </c>
      <c r="N198" s="10">
        <f t="shared" si="23"/>
        <v>2.5616829820695148</v>
      </c>
    </row>
    <row r="199" spans="3:14">
      <c r="C199" s="4">
        <f>Pressure!AB199*1000000</f>
        <v>6686824.3384079756</v>
      </c>
      <c r="D199" s="78">
        <f>Pressure!I199</f>
        <v>1.4782900988183603E-4</v>
      </c>
      <c r="E199" s="40">
        <f>Pressure!H199</f>
        <v>147.82900988183601</v>
      </c>
      <c r="F199" s="10">
        <f t="shared" si="18"/>
        <v>4.25</v>
      </c>
      <c r="G199" s="4">
        <f t="shared" si="17"/>
        <v>305812.09112258308</v>
      </c>
      <c r="H199" s="42">
        <f t="shared" si="19"/>
        <v>9.9892983960103532</v>
      </c>
      <c r="I199" s="10">
        <f t="shared" si="20"/>
        <v>1.2862783537494979</v>
      </c>
      <c r="J199" s="4">
        <f t="shared" si="21"/>
        <v>1271.4946693884046</v>
      </c>
      <c r="K199" s="4">
        <f t="shared" si="22"/>
        <v>285.84476178867959</v>
      </c>
      <c r="L199" s="42">
        <f>Pressure!Q199</f>
        <v>0.22181409093907531</v>
      </c>
      <c r="M199" s="10">
        <f t="shared" si="24"/>
        <v>1.580385698320752</v>
      </c>
      <c r="N199" s="10">
        <f t="shared" si="23"/>
        <v>2.5616829820695148</v>
      </c>
    </row>
    <row r="200" spans="3:14">
      <c r="C200" s="4">
        <f>Pressure!AB200*1000000</f>
        <v>6691285.5823984165</v>
      </c>
      <c r="D200" s="78">
        <f>Pressure!I200</f>
        <v>1.4782900988183603E-4</v>
      </c>
      <c r="E200" s="40">
        <f>Pressure!H200</f>
        <v>147.82900988183601</v>
      </c>
      <c r="F200" s="10">
        <f t="shared" si="18"/>
        <v>4.25</v>
      </c>
      <c r="G200" s="4">
        <f t="shared" si="17"/>
        <v>306016.1195648869</v>
      </c>
      <c r="H200" s="42">
        <f t="shared" si="19"/>
        <v>9.9945651457770008</v>
      </c>
      <c r="I200" s="10">
        <f t="shared" si="20"/>
        <v>1.2863211530626442</v>
      </c>
      <c r="J200" s="4">
        <f t="shared" si="21"/>
        <v>1272.3853072422744</v>
      </c>
      <c r="K200" s="4">
        <f t="shared" si="22"/>
        <v>286.04498611624354</v>
      </c>
      <c r="L200" s="42">
        <f>Pressure!Q200</f>
        <v>0.22305719762342585</v>
      </c>
      <c r="M200" s="10">
        <f t="shared" si="24"/>
        <v>1.5811571015675494</v>
      </c>
      <c r="N200" s="10">
        <f t="shared" si="23"/>
        <v>2.5616829820695148</v>
      </c>
    </row>
    <row r="201" spans="3:14">
      <c r="C201" s="4">
        <f>Pressure!AB201*1000000</f>
        <v>6695733.0367424982</v>
      </c>
      <c r="D201" s="78">
        <f>Pressure!I201</f>
        <v>1.4782900988183603E-4</v>
      </c>
      <c r="E201" s="40">
        <f>Pressure!H201</f>
        <v>147.82900988183601</v>
      </c>
      <c r="F201" s="10">
        <f t="shared" si="18"/>
        <v>4.25</v>
      </c>
      <c r="G201" s="4">
        <f t="shared" si="17"/>
        <v>306219.51735796541</v>
      </c>
      <c r="H201" s="42">
        <f t="shared" si="19"/>
        <v>9.9998150065132059</v>
      </c>
      <c r="I201" s="10">
        <f t="shared" si="20"/>
        <v>1.2863637633150433</v>
      </c>
      <c r="J201" s="4">
        <f t="shared" si="21"/>
        <v>1273.2731921462796</v>
      </c>
      <c r="K201" s="4">
        <f t="shared" si="22"/>
        <v>286.24459155305061</v>
      </c>
      <c r="L201" s="42">
        <f>Pressure!Q201</f>
        <v>0.22430003985744601</v>
      </c>
      <c r="M201" s="10">
        <f t="shared" si="24"/>
        <v>1.5819259482162371</v>
      </c>
      <c r="N201" s="10">
        <f t="shared" si="23"/>
        <v>2.5616829820695148</v>
      </c>
    </row>
    <row r="202" spans="3:14">
      <c r="C202" s="4">
        <f>Pressure!AB202*1000000</f>
        <v>6700166.6931655761</v>
      </c>
      <c r="D202" s="78">
        <f>Pressure!I202</f>
        <v>1.4782900988183603E-4</v>
      </c>
      <c r="E202" s="40">
        <f>Pressure!H202</f>
        <v>147.82900988183601</v>
      </c>
      <c r="F202" s="10">
        <f t="shared" si="18"/>
        <v>4.25</v>
      </c>
      <c r="G202" s="4">
        <f t="shared" si="17"/>
        <v>306422.28412338987</v>
      </c>
      <c r="H202" s="42">
        <f t="shared" si="19"/>
        <v>10.00504797460883</v>
      </c>
      <c r="I202" s="10">
        <f t="shared" si="20"/>
        <v>1.2864061850671502</v>
      </c>
      <c r="J202" s="4">
        <f t="shared" si="21"/>
        <v>1274.1583224484791</v>
      </c>
      <c r="K202" s="4">
        <f t="shared" si="22"/>
        <v>286.44357772772787</v>
      </c>
      <c r="L202" s="42">
        <f>Pressure!Q202</f>
        <v>0.22554261868992995</v>
      </c>
      <c r="M202" s="10">
        <f t="shared" si="24"/>
        <v>1.5826922386189712</v>
      </c>
      <c r="N202" s="10">
        <f t="shared" si="23"/>
        <v>2.5616829820695148</v>
      </c>
    </row>
    <row r="203" spans="3:14">
      <c r="C203" s="4">
        <f>Pressure!AB203*1000000</f>
        <v>6704586.5434267586</v>
      </c>
      <c r="D203" s="78">
        <f>Pressure!I203</f>
        <v>1.4782900988183603E-4</v>
      </c>
      <c r="E203" s="40">
        <f>Pressure!H203</f>
        <v>147.82900988183601</v>
      </c>
      <c r="F203" s="10">
        <f t="shared" si="18"/>
        <v>4.25</v>
      </c>
      <c r="G203" s="4">
        <f t="shared" si="17"/>
        <v>306624.41948427522</v>
      </c>
      <c r="H203" s="42">
        <f t="shared" si="19"/>
        <v>10.010264046470549</v>
      </c>
      <c r="I203" s="10">
        <f t="shared" si="20"/>
        <v>1.2864484188761391</v>
      </c>
      <c r="J203" s="4">
        <f t="shared" si="21"/>
        <v>1275.0406965036709</v>
      </c>
      <c r="K203" s="4">
        <f t="shared" si="22"/>
        <v>286.64194427041747</v>
      </c>
      <c r="L203" s="42">
        <f>Pressure!Q203</f>
        <v>0.22678493516765824</v>
      </c>
      <c r="M203" s="10">
        <f t="shared" si="24"/>
        <v>1.5834559731265299</v>
      </c>
      <c r="N203" s="10">
        <f t="shared" si="23"/>
        <v>2.5616829820695148</v>
      </c>
    </row>
    <row r="204" spans="3:14">
      <c r="C204" s="4">
        <f>Pressure!AB204*1000000</f>
        <v>6708992.5793158542</v>
      </c>
      <c r="D204" s="78">
        <f>Pressure!I204</f>
        <v>1.4782900988183603E-4</v>
      </c>
      <c r="E204" s="40">
        <f>Pressure!H204</f>
        <v>147.82900988183601</v>
      </c>
      <c r="F204" s="10">
        <f t="shared" si="18"/>
        <v>4.25</v>
      </c>
      <c r="G204" s="4">
        <f t="shared" si="17"/>
        <v>306825.92306514038</v>
      </c>
      <c r="H204" s="42">
        <f t="shared" si="19"/>
        <v>10.015463218518361</v>
      </c>
      <c r="I204" s="10">
        <f t="shared" si="20"/>
        <v>1.2864904652958935</v>
      </c>
      <c r="J204" s="4">
        <f t="shared" si="21"/>
        <v>1275.9203126727807</v>
      </c>
      <c r="K204" s="4">
        <f t="shared" si="22"/>
        <v>286.83969081263899</v>
      </c>
      <c r="L204" s="42">
        <f>Pressure!Q204</f>
        <v>0.2280269903354083</v>
      </c>
      <c r="M204" s="10">
        <f t="shared" si="24"/>
        <v>1.5842171520882546</v>
      </c>
      <c r="N204" s="10">
        <f t="shared" si="23"/>
        <v>2.5616829820695148</v>
      </c>
    </row>
    <row r="205" spans="3:14">
      <c r="C205" s="4">
        <f>Pressure!AB205*1000000</f>
        <v>6713384.7926559942</v>
      </c>
      <c r="D205" s="78">
        <f>Pressure!I205</f>
        <v>1.4782900988183603E-4</v>
      </c>
      <c r="E205" s="40">
        <f>Pressure!H205</f>
        <v>147.82900988183601</v>
      </c>
      <c r="F205" s="10">
        <f t="shared" si="18"/>
        <v>4.25</v>
      </c>
      <c r="G205" s="4">
        <f t="shared" si="17"/>
        <v>307026.79449202825</v>
      </c>
      <c r="H205" s="42">
        <f t="shared" si="19"/>
        <v>10.020645487188617</v>
      </c>
      <c r="I205" s="10">
        <f t="shared" si="20"/>
        <v>1.2865323248770515</v>
      </c>
      <c r="J205" s="4">
        <f t="shared" si="21"/>
        <v>1276.7971693233883</v>
      </c>
      <c r="K205" s="4">
        <f t="shared" si="22"/>
        <v>287.03681698740803</v>
      </c>
      <c r="L205" s="42">
        <f>Pressure!Q205</f>
        <v>0.22926878523596478</v>
      </c>
      <c r="M205" s="10">
        <f t="shared" si="24"/>
        <v>1.5849757758521117</v>
      </c>
      <c r="N205" s="10">
        <f t="shared" si="23"/>
        <v>2.5616829820695148</v>
      </c>
    </row>
    <row r="206" spans="3:14">
      <c r="C206" s="4">
        <f>Pressure!AB206*1000000</f>
        <v>6717763.1753020408</v>
      </c>
      <c r="D206" s="78">
        <f>Pressure!I206</f>
        <v>1.4782900988183603E-4</v>
      </c>
      <c r="E206" s="40">
        <f>Pressure!H206</f>
        <v>147.82900988183601</v>
      </c>
      <c r="F206" s="10">
        <f t="shared" si="18"/>
        <v>4.25</v>
      </c>
      <c r="G206" s="4">
        <f t="shared" si="17"/>
        <v>307227.03339243296</v>
      </c>
      <c r="H206" s="42">
        <f t="shared" si="19"/>
        <v>10.025810848932254</v>
      </c>
      <c r="I206" s="10">
        <f t="shared" si="20"/>
        <v>1.286573998167007</v>
      </c>
      <c r="J206" s="4">
        <f t="shared" si="21"/>
        <v>1277.6712648294063</v>
      </c>
      <c r="K206" s="4">
        <f t="shared" si="22"/>
        <v>287.23332242916376</v>
      </c>
      <c r="L206" s="42">
        <f>Pressure!Q206</f>
        <v>0.2305103209101298</v>
      </c>
      <c r="M206" s="10">
        <f t="shared" si="24"/>
        <v>1.5857318447645732</v>
      </c>
      <c r="N206" s="10">
        <f t="shared" si="23"/>
        <v>2.5616829820695148</v>
      </c>
    </row>
    <row r="207" spans="3:14">
      <c r="C207" s="4">
        <f>Pressure!AB207*1000000</f>
        <v>6722127.7191416742</v>
      </c>
      <c r="D207" s="78">
        <f>Pressure!I207</f>
        <v>1.4782900988183603E-4</v>
      </c>
      <c r="E207" s="40">
        <f>Pressure!H207</f>
        <v>147.82900988183601</v>
      </c>
      <c r="F207" s="10">
        <f t="shared" si="18"/>
        <v>4.25</v>
      </c>
      <c r="G207" s="4">
        <f t="shared" si="17"/>
        <v>307426.63939534948</v>
      </c>
      <c r="H207" s="42">
        <f t="shared" si="19"/>
        <v>10.030959300216047</v>
      </c>
      <c r="I207" s="10">
        <f t="shared" si="20"/>
        <v>1.2866154857099412</v>
      </c>
      <c r="J207" s="4">
        <f t="shared" si="21"/>
        <v>1278.5425975713006</v>
      </c>
      <c r="K207" s="4">
        <f t="shared" si="22"/>
        <v>287.42920677381875</v>
      </c>
      <c r="L207" s="42">
        <f>Pressure!Q207</f>
        <v>0.23175159839673329</v>
      </c>
      <c r="M207" s="10">
        <f t="shared" si="24"/>
        <v>1.5864853591708776</v>
      </c>
      <c r="N207" s="10">
        <f t="shared" si="23"/>
        <v>2.5616829820695148</v>
      </c>
    </row>
    <row r="208" spans="3:14">
      <c r="C208" s="4">
        <f>Pressure!AB208*1000000</f>
        <v>6726478.4160935236</v>
      </c>
      <c r="D208" s="78">
        <f>Pressure!I208</f>
        <v>1.4782900988183603E-4</v>
      </c>
      <c r="E208" s="40">
        <f>Pressure!H208</f>
        <v>147.82900988183601</v>
      </c>
      <c r="F208" s="10">
        <f t="shared" si="18"/>
        <v>4.25</v>
      </c>
      <c r="G208" s="4">
        <f t="shared" si="17"/>
        <v>307625.61213118816</v>
      </c>
      <c r="H208" s="42">
        <f t="shared" si="19"/>
        <v>10.036090837520476</v>
      </c>
      <c r="I208" s="10">
        <f t="shared" si="20"/>
        <v>1.2866567880468214</v>
      </c>
      <c r="J208" s="4">
        <f t="shared" si="21"/>
        <v>1279.4111659357156</v>
      </c>
      <c r="K208" s="4">
        <f t="shared" si="22"/>
        <v>287.62446965867446</v>
      </c>
      <c r="L208" s="42">
        <f>Pressure!Q208</f>
        <v>0.23299261873264315</v>
      </c>
      <c r="M208" s="10">
        <f t="shared" si="24"/>
        <v>1.5872363194146903</v>
      </c>
      <c r="N208" s="10">
        <f t="shared" si="23"/>
        <v>2.5616829820695148</v>
      </c>
    </row>
    <row r="209" spans="3:14">
      <c r="C209" s="4">
        <f>Pressure!AB209*1000000</f>
        <v>6730815.2581088571</v>
      </c>
      <c r="D209" s="78">
        <f>Pressure!I209</f>
        <v>1.4782900988183603E-4</v>
      </c>
      <c r="E209" s="40">
        <f>Pressure!H209</f>
        <v>147.82900988183601</v>
      </c>
      <c r="F209" s="10">
        <f t="shared" si="18"/>
        <v>4.25</v>
      </c>
      <c r="G209" s="4">
        <f t="shared" si="17"/>
        <v>307823.95123185206</v>
      </c>
      <c r="H209" s="42">
        <f t="shared" si="19"/>
        <v>10.041205457341707</v>
      </c>
      <c r="I209" s="10">
        <f t="shared" si="20"/>
        <v>1.2866979057154355</v>
      </c>
      <c r="J209" s="4">
        <f t="shared" si="21"/>
        <v>1280.2769683158106</v>
      </c>
      <c r="K209" s="4">
        <f t="shared" si="22"/>
        <v>287.81911072249687</v>
      </c>
      <c r="L209" s="42">
        <f>Pressure!Q209</f>
        <v>0.23423338295277554</v>
      </c>
      <c r="M209" s="10">
        <f t="shared" si="24"/>
        <v>1.5879847258383635</v>
      </c>
      <c r="N209" s="10">
        <f t="shared" si="23"/>
        <v>2.5616829820695148</v>
      </c>
    </row>
    <row r="210" spans="3:14">
      <c r="C210" s="4">
        <f>Pressure!AB210*1000000</f>
        <v>6735138.2371712876</v>
      </c>
      <c r="D210" s="78">
        <f>Pressure!I210</f>
        <v>1.4782900988183603E-4</v>
      </c>
      <c r="E210" s="40">
        <f>Pressure!H210</f>
        <v>147.82900988183601</v>
      </c>
      <c r="F210" s="10">
        <f t="shared" si="18"/>
        <v>4.25</v>
      </c>
      <c r="G210" s="4">
        <f t="shared" si="17"/>
        <v>308021.65633072355</v>
      </c>
      <c r="H210" s="42">
        <f t="shared" si="19"/>
        <v>10.04630315619133</v>
      </c>
      <c r="I210" s="10">
        <f t="shared" si="20"/>
        <v>1.2867388392504084</v>
      </c>
      <c r="J210" s="4">
        <f t="shared" si="21"/>
        <v>1281.1400031112032</v>
      </c>
      <c r="K210" s="4">
        <f t="shared" si="22"/>
        <v>288.0131296055041</v>
      </c>
      <c r="L210" s="42">
        <f>Pressure!Q210</f>
        <v>0.23547389209010489</v>
      </c>
      <c r="M210" s="10">
        <f t="shared" si="24"/>
        <v>1.5887305787828319</v>
      </c>
      <c r="N210" s="10">
        <f t="shared" si="23"/>
        <v>2.5616829820695148</v>
      </c>
    </row>
    <row r="211" spans="3:14">
      <c r="C211" s="4">
        <f>Pressure!AB211*1000000</f>
        <v>6739447.3452955848</v>
      </c>
      <c r="D211" s="78">
        <f>Pressure!I211</f>
        <v>1.4782900988183603E-4</v>
      </c>
      <c r="E211" s="40">
        <f>Pressure!H211</f>
        <v>147.82900988183601</v>
      </c>
      <c r="F211" s="10">
        <f t="shared" si="18"/>
        <v>4.25</v>
      </c>
      <c r="G211" s="4">
        <f t="shared" si="17"/>
        <v>308218.72706260975</v>
      </c>
      <c r="H211" s="42">
        <f t="shared" si="19"/>
        <v>10.051383930594902</v>
      </c>
      <c r="I211" s="10">
        <f t="shared" si="20"/>
        <v>1.2867795891832083</v>
      </c>
      <c r="J211" s="4">
        <f t="shared" si="21"/>
        <v>1282.0002687277306</v>
      </c>
      <c r="K211" s="4">
        <f t="shared" si="22"/>
        <v>288.20652594931221</v>
      </c>
      <c r="L211" s="42">
        <f>Pressure!Q211</f>
        <v>0.23671414717567404</v>
      </c>
      <c r="M211" s="10">
        <f t="shared" si="24"/>
        <v>1.5894738785876765</v>
      </c>
      <c r="N211" s="10">
        <f t="shared" si="23"/>
        <v>2.5616829820695148</v>
      </c>
    </row>
    <row r="212" spans="3:14">
      <c r="C212" s="4">
        <f>Pressure!AB212*1000000</f>
        <v>6743742.574528601</v>
      </c>
      <c r="D212" s="78">
        <f>Pressure!I212</f>
        <v>1.4782900988183603E-4</v>
      </c>
      <c r="E212" s="40">
        <f>Pressure!H212</f>
        <v>147.82900988183601</v>
      </c>
      <c r="F212" s="10">
        <f t="shared" si="18"/>
        <v>4.25</v>
      </c>
      <c r="G212" s="4">
        <f t="shared" si="17"/>
        <v>308415.16306378524</v>
      </c>
      <c r="H212" s="42">
        <f t="shared" si="19"/>
        <v>10.056447777093167</v>
      </c>
      <c r="I212" s="10">
        <f t="shared" si="20"/>
        <v>1.2868201560421728</v>
      </c>
      <c r="J212" s="4">
        <f t="shared" si="21"/>
        <v>1282.8577635776353</v>
      </c>
      <c r="K212" s="4">
        <f t="shared" si="22"/>
        <v>288.39929939697748</v>
      </c>
      <c r="L212" s="42">
        <f>Pressure!Q212</f>
        <v>0.23795414923860436</v>
      </c>
      <c r="M212" s="10">
        <f t="shared" si="24"/>
        <v>1.5902146255910243</v>
      </c>
      <c r="N212" s="10">
        <f t="shared" si="23"/>
        <v>2.5616829820695148</v>
      </c>
    </row>
    <row r="213" spans="3:14">
      <c r="C213" s="4">
        <f>Pressure!AB213*1000000</f>
        <v>6748023.9169483604</v>
      </c>
      <c r="D213" s="78">
        <f>Pressure!I213</f>
        <v>1.4782900988183603E-4</v>
      </c>
      <c r="E213" s="40">
        <f>Pressure!H213</f>
        <v>147.82900988183601</v>
      </c>
      <c r="F213" s="10">
        <f t="shared" si="18"/>
        <v>4.25</v>
      </c>
      <c r="G213" s="4">
        <f t="shared" si="17"/>
        <v>308610.96397194994</v>
      </c>
      <c r="H213" s="42">
        <f t="shared" si="19"/>
        <v>10.061494692240942</v>
      </c>
      <c r="I213" s="10">
        <f t="shared" si="20"/>
        <v>1.2868605403525184</v>
      </c>
      <c r="J213" s="4">
        <f t="shared" si="21"/>
        <v>1283.7124860793829</v>
      </c>
      <c r="K213" s="4">
        <f t="shared" si="22"/>
        <v>288.59144959295509</v>
      </c>
      <c r="L213" s="42">
        <f>Pressure!Q213</f>
        <v>0.23919389930610566</v>
      </c>
      <c r="M213" s="10">
        <f t="shared" si="24"/>
        <v>1.5909528201295509</v>
      </c>
      <c r="N213" s="10">
        <f t="shared" si="23"/>
        <v>2.5616829820695148</v>
      </c>
    </row>
    <row r="214" spans="3:14">
      <c r="C214" s="4">
        <f>Pressure!AB214*1000000</f>
        <v>6752291.3646660605</v>
      </c>
      <c r="D214" s="78">
        <f>Pressure!I214</f>
        <v>1.4782900988183603E-4</v>
      </c>
      <c r="E214" s="40">
        <f>Pressure!H214</f>
        <v>147.82900988183601</v>
      </c>
      <c r="F214" s="10">
        <f t="shared" si="18"/>
        <v>4.25</v>
      </c>
      <c r="G214" s="4">
        <f t="shared" si="17"/>
        <v>308806.12942632119</v>
      </c>
      <c r="H214" s="42">
        <f t="shared" si="19"/>
        <v>10.066524672609498</v>
      </c>
      <c r="I214" s="10">
        <f t="shared" si="20"/>
        <v>1.2869007426363777</v>
      </c>
      <c r="J214" s="4">
        <f t="shared" si="21"/>
        <v>1284.5644346580614</v>
      </c>
      <c r="K214" s="4">
        <f t="shared" si="22"/>
        <v>288.78297618318902</v>
      </c>
      <c r="L214" s="42">
        <f>Pressure!Q214</f>
        <v>0.24043339840348621</v>
      </c>
      <c r="M214" s="10">
        <f t="shared" si="24"/>
        <v>1.591688462538684</v>
      </c>
      <c r="N214" s="10">
        <f t="shared" si="23"/>
        <v>2.5616829820695148</v>
      </c>
    </row>
    <row r="215" spans="3:14">
      <c r="C215" s="4">
        <f>Pressure!AB215*1000000</f>
        <v>6756544.9098232202</v>
      </c>
      <c r="D215" s="78">
        <f>Pressure!I215</f>
        <v>1.4782900988183603E-4</v>
      </c>
      <c r="E215" s="40">
        <f>Pressure!H215</f>
        <v>147.82900988183601</v>
      </c>
      <c r="F215" s="10">
        <f t="shared" si="18"/>
        <v>4.25</v>
      </c>
      <c r="G215" s="4">
        <f t="shared" si="17"/>
        <v>309000.65906750289</v>
      </c>
      <c r="H215" s="42">
        <f t="shared" si="19"/>
        <v>10.071537714783299</v>
      </c>
      <c r="I215" s="10">
        <f t="shared" si="20"/>
        <v>1.2869407634127883</v>
      </c>
      <c r="J215" s="4">
        <f t="shared" si="21"/>
        <v>1285.413607744812</v>
      </c>
      <c r="K215" s="4">
        <f t="shared" si="22"/>
        <v>288.97387881498406</v>
      </c>
      <c r="L215" s="42">
        <f>Pressure!Q215</f>
        <v>0.2416726475541626</v>
      </c>
      <c r="M215" s="10">
        <f t="shared" si="24"/>
        <v>1.5924215531523607</v>
      </c>
      <c r="N215" s="10">
        <f t="shared" si="23"/>
        <v>2.5616829820695148</v>
      </c>
    </row>
    <row r="216" spans="3:14">
      <c r="C216" s="4">
        <f>Pressure!AB216*1000000</f>
        <v>6760784.5445931647</v>
      </c>
      <c r="D216" s="78">
        <f>Pressure!I216</f>
        <v>1.4782900988183603E-4</v>
      </c>
      <c r="E216" s="40">
        <f>Pressure!H216</f>
        <v>147.82900988183601</v>
      </c>
      <c r="F216" s="10">
        <f t="shared" si="18"/>
        <v>4.25</v>
      </c>
      <c r="G216" s="4">
        <f t="shared" si="17"/>
        <v>309194.55253755348</v>
      </c>
      <c r="H216" s="42">
        <f t="shared" si="19"/>
        <v>10.076533815361699</v>
      </c>
      <c r="I216" s="10">
        <f t="shared" si="20"/>
        <v>1.286980603197726</v>
      </c>
      <c r="J216" s="4">
        <f t="shared" si="21"/>
        <v>1286.260003777126</v>
      </c>
      <c r="K216" s="4">
        <f t="shared" si="22"/>
        <v>289.16415713707255</v>
      </c>
      <c r="L216" s="42">
        <f>Pressure!Q216</f>
        <v>0.2429116477796697</v>
      </c>
      <c r="M216" s="10">
        <f t="shared" si="24"/>
        <v>1.5931520923031739</v>
      </c>
      <c r="N216" s="10">
        <f t="shared" si="23"/>
        <v>2.5616829820695148</v>
      </c>
    </row>
    <row r="217" spans="3:14">
      <c r="C217" s="4">
        <f>Pressure!AB217*1000000</f>
        <v>6765010.2611806449</v>
      </c>
      <c r="D217" s="78">
        <f>Pressure!I217</f>
        <v>1.4782900988183603E-4</v>
      </c>
      <c r="E217" s="40">
        <f>Pressure!H217</f>
        <v>147.82900988183601</v>
      </c>
      <c r="F217" s="10">
        <f t="shared" si="18"/>
        <v>4.25</v>
      </c>
      <c r="G217" s="4">
        <f t="shared" si="17"/>
        <v>309387.80947996874</v>
      </c>
      <c r="H217" s="42">
        <f t="shared" si="19"/>
        <v>10.08151297095856</v>
      </c>
      <c r="I217" s="10">
        <f t="shared" si="20"/>
        <v>1.2870202625041174</v>
      </c>
      <c r="J217" s="4">
        <f t="shared" si="21"/>
        <v>1287.1036211987685</v>
      </c>
      <c r="K217" s="4">
        <f t="shared" si="22"/>
        <v>289.35381079959723</v>
      </c>
      <c r="L217" s="42">
        <f>Pressure!Q217</f>
        <v>0.24415040009967046</v>
      </c>
      <c r="M217" s="10">
        <f t="shared" si="24"/>
        <v>1.5938800803222248</v>
      </c>
      <c r="N217" s="10">
        <f t="shared" si="23"/>
        <v>2.5616829820695148</v>
      </c>
    </row>
    <row r="218" spans="3:14">
      <c r="C218" s="4">
        <f>Pressure!AB218*1000000</f>
        <v>6769222.0518224053</v>
      </c>
      <c r="D218" s="78">
        <f>Pressure!I218</f>
        <v>1.4782900988183603E-4</v>
      </c>
      <c r="E218" s="40">
        <f>Pressure!H218</f>
        <v>147.82900988183601</v>
      </c>
      <c r="F218" s="10">
        <f t="shared" si="18"/>
        <v>4.25</v>
      </c>
      <c r="G218" s="4">
        <f t="shared" si="17"/>
        <v>309580.42953970761</v>
      </c>
      <c r="H218" s="42">
        <f t="shared" si="19"/>
        <v>10.086475178202956</v>
      </c>
      <c r="I218" s="10">
        <f t="shared" si="20"/>
        <v>1.2870597418418628</v>
      </c>
      <c r="J218" s="4">
        <f t="shared" si="21"/>
        <v>1287.9444584598923</v>
      </c>
      <c r="K218" s="4">
        <f t="shared" si="22"/>
        <v>289.54283945413704</v>
      </c>
      <c r="L218" s="42">
        <f>Pressure!Q218</f>
        <v>0.24538890553196574</v>
      </c>
      <c r="M218" s="10">
        <f t="shared" si="24"/>
        <v>1.5946055175393949</v>
      </c>
      <c r="N218" s="10">
        <f t="shared" si="23"/>
        <v>2.5616829820695148</v>
      </c>
    </row>
    <row r="219" spans="3:14">
      <c r="C219" s="4">
        <f>Pressure!AB219*1000000</f>
        <v>6773419.9087859793</v>
      </c>
      <c r="D219" s="78">
        <f>Pressure!I219</f>
        <v>1.4782900988183603E-4</v>
      </c>
      <c r="E219" s="40">
        <f>Pressure!H219</f>
        <v>147.82900988183601</v>
      </c>
      <c r="F219" s="10">
        <f t="shared" si="18"/>
        <v>4.25</v>
      </c>
      <c r="G219" s="4">
        <f t="shared" si="17"/>
        <v>309772.412363137</v>
      </c>
      <c r="H219" s="42">
        <f t="shared" si="19"/>
        <v>10.091420433737749</v>
      </c>
      <c r="I219" s="10">
        <f t="shared" si="20"/>
        <v>1.2870990417178405</v>
      </c>
      <c r="J219" s="4">
        <f t="shared" si="21"/>
        <v>1288.7825140167949</v>
      </c>
      <c r="K219" s="4">
        <f t="shared" si="22"/>
        <v>289.73124275365205</v>
      </c>
      <c r="L219" s="42">
        <f>Pressure!Q219</f>
        <v>0.24662716509250399</v>
      </c>
      <c r="M219" s="10">
        <f t="shared" si="24"/>
        <v>1.5953284042830145</v>
      </c>
      <c r="N219" s="10">
        <f t="shared" si="23"/>
        <v>2.5616829820695148</v>
      </c>
    </row>
    <row r="220" spans="3:14">
      <c r="C220" s="4">
        <f>Pressure!AB220*1000000</f>
        <v>6777603.82437032</v>
      </c>
      <c r="D220" s="78">
        <f>Pressure!I220</f>
        <v>1.4782900988183603E-4</v>
      </c>
      <c r="E220" s="40">
        <f>Pressure!H220</f>
        <v>147.82900988183601</v>
      </c>
      <c r="F220" s="10">
        <f t="shared" si="18"/>
        <v>4.25</v>
      </c>
      <c r="G220" s="4">
        <f t="shared" ref="G220:G283" si="25">IF(C220/(1+(k-1)/2*N220^2)^(k/(k-1))&lt;patm*1000000,patm*1000000,C220/(1+(k-1)/2*N220^2)^(k/(k-1)))</f>
        <v>309963.75759806088</v>
      </c>
      <c r="H220" s="42">
        <f t="shared" si="19"/>
        <v>10.096348734220401</v>
      </c>
      <c r="I220" s="10">
        <f t="shared" si="20"/>
        <v>1.2871381626359322</v>
      </c>
      <c r="J220" s="4">
        <f t="shared" si="21"/>
        <v>1289.617786332049</v>
      </c>
      <c r="K220" s="4">
        <f t="shared" si="22"/>
        <v>289.91902035251314</v>
      </c>
      <c r="L220" s="42">
        <f>Pressure!Q220</f>
        <v>0.24786517979539102</v>
      </c>
      <c r="M220" s="10">
        <f t="shared" si="24"/>
        <v>1.5960487408801092</v>
      </c>
      <c r="N220" s="10">
        <f t="shared" si="23"/>
        <v>2.5616829820695148</v>
      </c>
    </row>
    <row r="221" spans="3:14">
      <c r="C221" s="4">
        <f>Pressure!AB221*1000000</f>
        <v>6781773.7909058565</v>
      </c>
      <c r="D221" s="78">
        <f>Pressure!I221</f>
        <v>1.4782900988183603E-4</v>
      </c>
      <c r="E221" s="40">
        <f>Pressure!H221</f>
        <v>147.82900988183601</v>
      </c>
      <c r="F221" s="10">
        <f t="shared" ref="F221:F284" si="26">aexit/E221</f>
        <v>4.25</v>
      </c>
      <c r="G221" s="4">
        <f t="shared" si="25"/>
        <v>310154.46489372273</v>
      </c>
      <c r="H221" s="42">
        <f t="shared" ref="H221:H284" si="27">1/(((k+1)/2)^(1/(k-1))*(patm*1000000/C221)^(1/k)*SQRT((k+1)/(k-1)*(1-(patm*1000000/C221)^((k-1)/k))))</f>
        <v>10.101260076323021</v>
      </c>
      <c r="I221" s="10">
        <f t="shared" ref="I221:I284" si="28">etanoz*SQRT(2*k^2/(k-1)*(2/(k+1))^((k+1)/(k-1))*(1-(G221/C221)^((k-1)/k)))+(G221-patm*1000000)/C221*(aexit/E221)</f>
        <v>1.2871771050970373</v>
      </c>
      <c r="J221" s="4">
        <f t="shared" ref="J221:J284" si="29">I221*D221*C221</f>
        <v>1290.4502738745095</v>
      </c>
      <c r="K221" s="4">
        <f t="shared" ref="K221:K284" si="30">J221/4.4482</f>
        <v>290.10617190650368</v>
      </c>
      <c r="L221" s="42">
        <f>Pressure!Q221</f>
        <v>0.24910295065289972</v>
      </c>
      <c r="M221" s="10">
        <f t="shared" si="24"/>
        <v>1.5967665276563427</v>
      </c>
      <c r="N221" s="10">
        <f t="shared" si="23"/>
        <v>2.5616829820695148</v>
      </c>
    </row>
    <row r="222" spans="3:14">
      <c r="C222" s="4">
        <f>Pressure!AB222*1000000</f>
        <v>6785929.8007539818</v>
      </c>
      <c r="D222" s="78">
        <f>Pressure!I222</f>
        <v>1.4782900988183603E-4</v>
      </c>
      <c r="E222" s="40">
        <f>Pressure!H222</f>
        <v>147.82900988183601</v>
      </c>
      <c r="F222" s="10">
        <f t="shared" si="26"/>
        <v>4.25</v>
      </c>
      <c r="G222" s="4">
        <f t="shared" si="25"/>
        <v>310344.53390078206</v>
      </c>
      <c r="H222" s="42">
        <f t="shared" si="27"/>
        <v>10.106154456731833</v>
      </c>
      <c r="I222" s="10">
        <f t="shared" si="28"/>
        <v>1.2872158695990867</v>
      </c>
      <c r="J222" s="4">
        <f t="shared" si="29"/>
        <v>1291.2799751192133</v>
      </c>
      <c r="K222" s="4">
        <f t="shared" si="30"/>
        <v>290.2926970727965</v>
      </c>
      <c r="L222" s="42">
        <f>Pressure!Q222</f>
        <v>0.25034047867547959</v>
      </c>
      <c r="M222" s="10">
        <f t="shared" si="24"/>
        <v>1.5974817649359188</v>
      </c>
      <c r="N222" s="10">
        <f t="shared" ref="N222:N285" si="31">N221-1/834*(me-mef)</f>
        <v>2.5616829820695148</v>
      </c>
    </row>
    <row r="223" spans="3:14">
      <c r="C223" s="4">
        <f>Pressure!AB223*1000000</f>
        <v>6790071.8463073755</v>
      </c>
      <c r="D223" s="78">
        <f>Pressure!I223</f>
        <v>1.4782900988183603E-4</v>
      </c>
      <c r="E223" s="40">
        <f>Pressure!H223</f>
        <v>147.82900988183601</v>
      </c>
      <c r="F223" s="10">
        <f t="shared" si="26"/>
        <v>4.25</v>
      </c>
      <c r="G223" s="4">
        <f t="shared" si="25"/>
        <v>310533.96427132923</v>
      </c>
      <c r="H223" s="42">
        <f t="shared" si="27"/>
        <v>10.111031872147558</v>
      </c>
      <c r="I223" s="10">
        <f t="shared" si="28"/>
        <v>1.2872544566370614</v>
      </c>
      <c r="J223" s="4">
        <f t="shared" si="29"/>
        <v>1292.1068885474428</v>
      </c>
      <c r="K223" s="4">
        <f t="shared" si="30"/>
        <v>290.47859550996873</v>
      </c>
      <c r="L223" s="42">
        <f>Pressure!Q223</f>
        <v>0.25157776487176636</v>
      </c>
      <c r="M223" s="10">
        <f t="shared" si="24"/>
        <v>1.5981944530416612</v>
      </c>
      <c r="N223" s="10">
        <f t="shared" si="31"/>
        <v>2.5616829820695148</v>
      </c>
    </row>
    <row r="224" spans="3:14">
      <c r="C224" s="4">
        <f>Pressure!AB224*1000000</f>
        <v>6794199.9199895635</v>
      </c>
      <c r="D224" s="78">
        <f>Pressure!I224</f>
        <v>1.4782900988183603E-4</v>
      </c>
      <c r="E224" s="40">
        <f>Pressure!H224</f>
        <v>147.82900988183601</v>
      </c>
      <c r="F224" s="10">
        <f t="shared" si="26"/>
        <v>4.25</v>
      </c>
      <c r="G224" s="4">
        <f t="shared" si="25"/>
        <v>310722.75565886527</v>
      </c>
      <c r="H224" s="42">
        <f t="shared" si="27"/>
        <v>10.11589231928494</v>
      </c>
      <c r="I224" s="10">
        <f t="shared" si="28"/>
        <v>1.2872928667030048</v>
      </c>
      <c r="J224" s="4">
        <f t="shared" si="29"/>
        <v>1292.9310126466398</v>
      </c>
      <c r="K224" s="4">
        <f t="shared" si="30"/>
        <v>290.66386687798206</v>
      </c>
      <c r="L224" s="42">
        <f>Pressure!Q224</f>
        <v>0.25281481024859165</v>
      </c>
      <c r="M224" s="10">
        <f t="shared" si="24"/>
        <v>1.5989045922951395</v>
      </c>
      <c r="N224" s="10">
        <f t="shared" si="31"/>
        <v>2.5616829820695148</v>
      </c>
    </row>
    <row r="225" spans="3:14">
      <c r="C225" s="4">
        <f>Pressure!AB225*1000000</f>
        <v>6798314.0142553942</v>
      </c>
      <c r="D225" s="78">
        <f>Pressure!I225</f>
        <v>1.4782900988183603E-4</v>
      </c>
      <c r="E225" s="40">
        <f>Pressure!H225</f>
        <v>147.82900988183601</v>
      </c>
      <c r="F225" s="10">
        <f t="shared" si="26"/>
        <v>4.25</v>
      </c>
      <c r="G225" s="4">
        <f t="shared" si="25"/>
        <v>310910.90771832387</v>
      </c>
      <c r="H225" s="42">
        <f t="shared" si="27"/>
        <v>10.120735794873275</v>
      </c>
      <c r="I225" s="10">
        <f t="shared" si="28"/>
        <v>1.2873311002860439</v>
      </c>
      <c r="J225" s="4">
        <f t="shared" si="29"/>
        <v>1293.7523459104982</v>
      </c>
      <c r="K225" s="4">
        <f t="shared" si="30"/>
        <v>290.84851083820382</v>
      </c>
      <c r="L225" s="42">
        <f>Pressure!Q225</f>
        <v>0.25405161581099234</v>
      </c>
      <c r="M225" s="10">
        <f t="shared" si="24"/>
        <v>1.5996121830163821</v>
      </c>
      <c r="N225" s="10">
        <f t="shared" si="31"/>
        <v>2.5616829820695148</v>
      </c>
    </row>
    <row r="226" spans="3:14">
      <c r="C226" s="4">
        <f>Pressure!AB226*1000000</f>
        <v>6802414.1215902111</v>
      </c>
      <c r="D226" s="78">
        <f>Pressure!I226</f>
        <v>1.4782900988183603E-4</v>
      </c>
      <c r="E226" s="40">
        <f>Pressure!H226</f>
        <v>147.82900988183601</v>
      </c>
      <c r="F226" s="10">
        <f t="shared" si="26"/>
        <v>4.25</v>
      </c>
      <c r="G226" s="4">
        <f t="shared" si="25"/>
        <v>311098.42010603315</v>
      </c>
      <c r="H226" s="42">
        <f t="shared" si="27"/>
        <v>10.125562295655579</v>
      </c>
      <c r="I226" s="10">
        <f t="shared" si="28"/>
        <v>1.2873691578723965</v>
      </c>
      <c r="J226" s="4">
        <f t="shared" si="29"/>
        <v>1294.5708868387999</v>
      </c>
      <c r="K226" s="4">
        <f t="shared" si="30"/>
        <v>291.0325270533699</v>
      </c>
      <c r="L226" s="42">
        <f>Pressure!Q226</f>
        <v>0.25528818256222019</v>
      </c>
      <c r="M226" s="10">
        <f t="shared" si="24"/>
        <v>1.6003172255241855</v>
      </c>
      <c r="N226" s="10">
        <f t="shared" si="31"/>
        <v>2.5616829820695148</v>
      </c>
    </row>
    <row r="227" spans="3:14">
      <c r="C227" s="4">
        <f>Pressure!AB227*1000000</f>
        <v>6806500.2345107375</v>
      </c>
      <c r="D227" s="78">
        <f>Pressure!I227</f>
        <v>1.4782900988183603E-4</v>
      </c>
      <c r="E227" s="40">
        <f>Pressure!H227</f>
        <v>147.82900988183601</v>
      </c>
      <c r="F227" s="10">
        <f t="shared" si="26"/>
        <v>4.25</v>
      </c>
      <c r="G227" s="4">
        <f t="shared" si="25"/>
        <v>311285.29247975646</v>
      </c>
      <c r="H227" s="42">
        <f t="shared" si="27"/>
        <v>10.130371818389523</v>
      </c>
      <c r="I227" s="10">
        <f t="shared" si="28"/>
        <v>1.2874070399453963</v>
      </c>
      <c r="J227" s="4">
        <f t="shared" si="29"/>
        <v>1295.3866339375923</v>
      </c>
      <c r="K227" s="4">
        <f t="shared" si="30"/>
        <v>291.21591518762472</v>
      </c>
      <c r="L227" s="42">
        <f>Pressure!Q227</f>
        <v>0.25652451150375111</v>
      </c>
      <c r="M227" s="10">
        <f t="shared" si="24"/>
        <v>1.6010197201357581</v>
      </c>
      <c r="N227" s="10">
        <f t="shared" si="31"/>
        <v>2.5616829820695148</v>
      </c>
    </row>
    <row r="228" spans="3:14">
      <c r="C228" s="4">
        <f>Pressure!AB228*1000000</f>
        <v>6810572.345564262</v>
      </c>
      <c r="D228" s="78">
        <f>Pressure!I228</f>
        <v>1.4782900988183603E-4</v>
      </c>
      <c r="E228" s="40">
        <f>Pressure!H228</f>
        <v>147.82900988183601</v>
      </c>
      <c r="F228" s="10">
        <f t="shared" si="26"/>
        <v>4.25</v>
      </c>
      <c r="G228" s="4">
        <f t="shared" si="25"/>
        <v>311471.524498655</v>
      </c>
      <c r="H228" s="42">
        <f t="shared" si="27"/>
        <v>10.135164359846611</v>
      </c>
      <c r="I228" s="10">
        <f t="shared" si="28"/>
        <v>1.2874447469855013</v>
      </c>
      <c r="J228" s="4">
        <f t="shared" si="29"/>
        <v>1296.1995857190238</v>
      </c>
      <c r="K228" s="4">
        <f t="shared" si="30"/>
        <v>291.39867490648442</v>
      </c>
      <c r="L228" s="42">
        <f>Pressure!Q228</f>
        <v>0.25776060363529463</v>
      </c>
      <c r="M228" s="10">
        <f t="shared" si="24"/>
        <v>1.6017196671670799</v>
      </c>
      <c r="N228" s="10">
        <f t="shared" si="31"/>
        <v>2.5616829820695148</v>
      </c>
    </row>
    <row r="229" spans="3:14">
      <c r="C229" s="4">
        <f>Pressure!AB229*1000000</f>
        <v>6814630.4473288665</v>
      </c>
      <c r="D229" s="78">
        <f>Pressure!I229</f>
        <v>1.4782900988183603E-4</v>
      </c>
      <c r="E229" s="40">
        <f>Pressure!H229</f>
        <v>147.82900988183601</v>
      </c>
      <c r="F229" s="10">
        <f t="shared" si="26"/>
        <v>4.25</v>
      </c>
      <c r="G229" s="4">
        <f t="shared" si="25"/>
        <v>311657.11582329829</v>
      </c>
      <c r="H229" s="42">
        <f t="shared" si="27"/>
        <v>10.139939916812393</v>
      </c>
      <c r="I229" s="10">
        <f t="shared" si="28"/>
        <v>1.2874822794703109</v>
      </c>
      <c r="J229" s="4">
        <f t="shared" si="29"/>
        <v>1297.0097407013911</v>
      </c>
      <c r="K229" s="4">
        <f t="shared" si="30"/>
        <v>291.58080587684708</v>
      </c>
      <c r="L229" s="42">
        <f>Pressure!Q229</f>
        <v>0.25899645995480336</v>
      </c>
      <c r="M229" s="10">
        <f t="shared" si="24"/>
        <v>1.6024170669328266</v>
      </c>
      <c r="N229" s="10">
        <f t="shared" si="31"/>
        <v>2.5616829820695148</v>
      </c>
    </row>
    <row r="230" spans="3:14">
      <c r="C230" s="4">
        <f>Pressure!AB230*1000000</f>
        <v>6818674.532413275</v>
      </c>
      <c r="D230" s="78">
        <f>Pressure!I230</f>
        <v>1.4782900988183603E-4</v>
      </c>
      <c r="E230" s="40">
        <f>Pressure!H230</f>
        <v>147.82900988183601</v>
      </c>
      <c r="F230" s="10">
        <f t="shared" si="26"/>
        <v>4.25</v>
      </c>
      <c r="G230" s="4">
        <f t="shared" si="25"/>
        <v>311842.0661156571</v>
      </c>
      <c r="H230" s="42">
        <f t="shared" si="27"/>
        <v>10.144698486086362</v>
      </c>
      <c r="I230" s="10">
        <f t="shared" si="28"/>
        <v>1.2875196378745808</v>
      </c>
      <c r="J230" s="4">
        <f t="shared" si="29"/>
        <v>1297.8170974091079</v>
      </c>
      <c r="K230" s="4">
        <f t="shared" si="30"/>
        <v>291.76230776698617</v>
      </c>
      <c r="L230" s="42">
        <f>Pressure!Q230</f>
        <v>0.2602320814584822</v>
      </c>
      <c r="M230" s="10">
        <f t="shared" si="24"/>
        <v>1.6031119197461536</v>
      </c>
      <c r="N230" s="10">
        <f t="shared" si="31"/>
        <v>2.5616829820695148</v>
      </c>
    </row>
    <row r="231" spans="3:14">
      <c r="C231" s="4">
        <f>Pressure!AB231*1000000</f>
        <v>6822704.5934570869</v>
      </c>
      <c r="D231" s="78">
        <f>Pressure!I231</f>
        <v>1.4782900988183603E-4</v>
      </c>
      <c r="E231" s="40">
        <f>Pressure!H231</f>
        <v>147.82900988183601</v>
      </c>
      <c r="F231" s="10">
        <f t="shared" si="26"/>
        <v>4.25</v>
      </c>
      <c r="G231" s="4">
        <f t="shared" si="25"/>
        <v>312026.37503911433</v>
      </c>
      <c r="H231" s="42">
        <f t="shared" si="27"/>
        <v>10.149440064482254</v>
      </c>
      <c r="I231" s="10">
        <f t="shared" si="28"/>
        <v>1.2875568226702399</v>
      </c>
      <c r="J231" s="4">
        <f t="shared" si="29"/>
        <v>1298.6216543727519</v>
      </c>
      <c r="K231" s="4">
        <f t="shared" si="30"/>
        <v>291.94318024656081</v>
      </c>
      <c r="L231" s="42">
        <f>Pressure!Q231</f>
        <v>0.26146746914079766</v>
      </c>
      <c r="M231" s="10">
        <f t="shared" si="24"/>
        <v>1.6038042259189169</v>
      </c>
      <c r="N231" s="10">
        <f t="shared" si="31"/>
        <v>2.5616829820695148</v>
      </c>
    </row>
    <row r="232" spans="3:14">
      <c r="C232" s="4">
        <f>Pressure!AB232*1000000</f>
        <v>6826720.6231302116</v>
      </c>
      <c r="D232" s="78">
        <f>Pressure!I232</f>
        <v>1.4782900988183603E-4</v>
      </c>
      <c r="E232" s="40">
        <f>Pressure!H232</f>
        <v>147.82900988183601</v>
      </c>
      <c r="F232" s="10">
        <f t="shared" si="26"/>
        <v>4.25</v>
      </c>
      <c r="G232" s="4">
        <f t="shared" si="25"/>
        <v>312210.04225843912</v>
      </c>
      <c r="H232" s="42">
        <f t="shared" si="27"/>
        <v>10.15416464882737</v>
      </c>
      <c r="I232" s="10">
        <f t="shared" si="28"/>
        <v>1.2875938343264011</v>
      </c>
      <c r="J232" s="4">
        <f t="shared" si="29"/>
        <v>1299.4234101289519</v>
      </c>
      <c r="K232" s="4">
        <f t="shared" si="30"/>
        <v>292.12342298659053</v>
      </c>
      <c r="L232" s="42">
        <f>Pressure!Q232</f>
        <v>0.26270262399448702</v>
      </c>
      <c r="M232" s="10">
        <f t="shared" ref="M232:M295" si="32">(J232+J231)/2*(L232-L231)</f>
        <v>1.6044939857614795</v>
      </c>
      <c r="N232" s="10">
        <f t="shared" si="31"/>
        <v>2.5616829820695148</v>
      </c>
    </row>
    <row r="233" spans="3:14">
      <c r="C233" s="4">
        <f>Pressure!AB233*1000000</f>
        <v>6830722.6141334139</v>
      </c>
      <c r="D233" s="78">
        <f>Pressure!I233</f>
        <v>1.4782900988183603E-4</v>
      </c>
      <c r="E233" s="40">
        <f>Pressure!H233</f>
        <v>147.82900988183601</v>
      </c>
      <c r="F233" s="10">
        <f t="shared" si="26"/>
        <v>4.25</v>
      </c>
      <c r="G233" s="4">
        <f t="shared" si="25"/>
        <v>312393.0674398116</v>
      </c>
      <c r="H233" s="42">
        <f t="shared" si="27"/>
        <v>10.158872235963281</v>
      </c>
      <c r="I233" s="10">
        <f t="shared" si="28"/>
        <v>1.2876306733093812</v>
      </c>
      <c r="J233" s="4">
        <f t="shared" si="29"/>
        <v>1300.2223632204964</v>
      </c>
      <c r="K233" s="4">
        <f t="shared" si="30"/>
        <v>292.30303565947941</v>
      </c>
      <c r="L233" s="42">
        <f>Pressure!Q233</f>
        <v>0.26393754701056765</v>
      </c>
      <c r="M233" s="10">
        <f t="shared" si="32"/>
        <v>1.6051811995829885</v>
      </c>
      <c r="N233" s="10">
        <f t="shared" si="31"/>
        <v>2.5616829820695148</v>
      </c>
    </row>
    <row r="234" spans="3:14">
      <c r="C234" s="4">
        <f>Pressure!AB234*1000000</f>
        <v>6834710.5591977509</v>
      </c>
      <c r="D234" s="78">
        <f>Pressure!I234</f>
        <v>1.4782900988183603E-4</v>
      </c>
      <c r="E234" s="40">
        <f>Pressure!H234</f>
        <v>147.82900988183601</v>
      </c>
      <c r="F234" s="10">
        <f t="shared" si="26"/>
        <v>4.25</v>
      </c>
      <c r="G234" s="4">
        <f t="shared" si="25"/>
        <v>312575.45025079738</v>
      </c>
      <c r="H234" s="42">
        <f t="shared" si="27"/>
        <v>10.163562822745178</v>
      </c>
      <c r="I234" s="10">
        <f t="shared" si="28"/>
        <v>1.2876673400827112</v>
      </c>
      <c r="J234" s="4">
        <f t="shared" si="29"/>
        <v>1301.018512196222</v>
      </c>
      <c r="K234" s="4">
        <f t="shared" si="30"/>
        <v>292.48201793899153</v>
      </c>
      <c r="L234" s="42">
        <f>Pressure!Q234</f>
        <v>0.2651722391783462</v>
      </c>
      <c r="M234" s="10">
        <f t="shared" si="32"/>
        <v>1.6058658676912212</v>
      </c>
      <c r="N234" s="10">
        <f t="shared" si="31"/>
        <v>2.5616829820695148</v>
      </c>
    </row>
    <row r="235" spans="3:14">
      <c r="C235" s="4">
        <f>Pressure!AB235*1000000</f>
        <v>6838684.4510843214</v>
      </c>
      <c r="D235" s="78">
        <f>Pressure!I235</f>
        <v>1.4782900988183603E-4</v>
      </c>
      <c r="E235" s="40">
        <f>Pressure!H235</f>
        <v>147.82900988183601</v>
      </c>
      <c r="F235" s="10">
        <f t="shared" si="26"/>
        <v>4.25</v>
      </c>
      <c r="G235" s="4">
        <f t="shared" si="25"/>
        <v>312757.19036033592</v>
      </c>
      <c r="H235" s="42">
        <f t="shared" si="27"/>
        <v>10.168236406041602</v>
      </c>
      <c r="I235" s="10">
        <f t="shared" si="28"/>
        <v>1.2877038351071484</v>
      </c>
      <c r="J235" s="4">
        <f t="shared" si="29"/>
        <v>1301.8118556109621</v>
      </c>
      <c r="K235" s="4">
        <f t="shared" si="30"/>
        <v>292.66036950023874</v>
      </c>
      <c r="L235" s="42">
        <f>Pressure!Q235</f>
        <v>0.26640670148542761</v>
      </c>
      <c r="M235" s="10">
        <f t="shared" si="32"/>
        <v>1.6065479903924027</v>
      </c>
      <c r="N235" s="10">
        <f t="shared" si="31"/>
        <v>2.5616829820695148</v>
      </c>
    </row>
    <row r="236" spans="3:14">
      <c r="C236" s="4">
        <f>Pressure!AB236*1000000</f>
        <v>6842644.2825856591</v>
      </c>
      <c r="D236" s="78">
        <f>Pressure!I236</f>
        <v>1.4782900988183603E-4</v>
      </c>
      <c r="E236" s="40">
        <f>Pressure!H236</f>
        <v>147.82900988183601</v>
      </c>
      <c r="F236" s="10">
        <f t="shared" si="26"/>
        <v>4.25</v>
      </c>
      <c r="G236" s="4">
        <f t="shared" si="25"/>
        <v>312938.28743880434</v>
      </c>
      <c r="H236" s="42">
        <f t="shared" si="27"/>
        <v>10.172892982736109</v>
      </c>
      <c r="I236" s="10">
        <f t="shared" si="28"/>
        <v>1.2877401588407045</v>
      </c>
      <c r="J236" s="4">
        <f t="shared" si="29"/>
        <v>1302.6023920258262</v>
      </c>
      <c r="K236" s="4">
        <f t="shared" si="30"/>
        <v>292.83809001974424</v>
      </c>
      <c r="L236" s="42">
        <f>Pressure!Q236</f>
        <v>0.26764093491772428</v>
      </c>
      <c r="M236" s="10">
        <f t="shared" si="32"/>
        <v>1.607227567991554</v>
      </c>
      <c r="N236" s="10">
        <f t="shared" si="31"/>
        <v>2.5616829820695148</v>
      </c>
    </row>
    <row r="237" spans="3:14">
      <c r="C237" s="4">
        <f>Pressure!AB237*1000000</f>
        <v>6846590.0465235831</v>
      </c>
      <c r="D237" s="78">
        <f>Pressure!I237</f>
        <v>1.4782900988183603E-4</v>
      </c>
      <c r="E237" s="40">
        <f>Pressure!H237</f>
        <v>147.82900988183601</v>
      </c>
      <c r="F237" s="10">
        <f t="shared" si="26"/>
        <v>4.25</v>
      </c>
      <c r="G237" s="4">
        <f t="shared" si="25"/>
        <v>313118.74115791905</v>
      </c>
      <c r="H237" s="42">
        <f t="shared" si="27"/>
        <v>10.177532549724756</v>
      </c>
      <c r="I237" s="10">
        <f t="shared" si="28"/>
        <v>1.2877763117386409</v>
      </c>
      <c r="J237" s="4">
        <f t="shared" si="29"/>
        <v>1303.3901200077701</v>
      </c>
      <c r="K237" s="4">
        <f t="shared" si="30"/>
        <v>293.01517917534511</v>
      </c>
      <c r="L237" s="42">
        <f>Pressure!Q237</f>
        <v>0.26887494045946514</v>
      </c>
      <c r="M237" s="10">
        <f t="shared" si="32"/>
        <v>1.6079046007923175</v>
      </c>
      <c r="N237" s="10">
        <f t="shared" si="31"/>
        <v>2.5616829820695148</v>
      </c>
    </row>
    <row r="238" spans="3:14">
      <c r="C238" s="4">
        <f>Pressure!AB238*1000000</f>
        <v>6850521.7357504396</v>
      </c>
      <c r="D238" s="78">
        <f>Pressure!I238</f>
        <v>1.4782900988183603E-4</v>
      </c>
      <c r="E238" s="40">
        <f>Pressure!H238</f>
        <v>147.82900988183601</v>
      </c>
      <c r="F238" s="10">
        <f t="shared" si="26"/>
        <v>4.25</v>
      </c>
      <c r="G238" s="4">
        <f t="shared" si="25"/>
        <v>313298.55119079264</v>
      </c>
      <c r="H238" s="42">
        <f t="shared" si="27"/>
        <v>10.182155103917619</v>
      </c>
      <c r="I238" s="10">
        <f t="shared" si="28"/>
        <v>1.2878122942534942</v>
      </c>
      <c r="J238" s="4">
        <f t="shared" si="29"/>
        <v>1304.1750381298436</v>
      </c>
      <c r="K238" s="4">
        <f t="shared" si="30"/>
        <v>293.19163664624875</v>
      </c>
      <c r="L238" s="42">
        <f>Pressure!Q238</f>
        <v>0.27010871909320466</v>
      </c>
      <c r="M238" s="10">
        <f t="shared" si="32"/>
        <v>1.6085790890969054</v>
      </c>
      <c r="N238" s="10">
        <f t="shared" si="31"/>
        <v>2.5616829820695148</v>
      </c>
    </row>
    <row r="239" spans="3:14">
      <c r="C239" s="4">
        <f>Pressure!AB239*1000000</f>
        <v>6854439.343149092</v>
      </c>
      <c r="D239" s="78">
        <f>Pressure!I239</f>
        <v>1.4782900988183603E-4</v>
      </c>
      <c r="E239" s="40">
        <f>Pressure!H239</f>
        <v>147.82900988183601</v>
      </c>
      <c r="F239" s="10">
        <f t="shared" si="26"/>
        <v>4.25</v>
      </c>
      <c r="G239" s="4">
        <f t="shared" si="25"/>
        <v>313477.71721193334</v>
      </c>
      <c r="H239" s="42">
        <f t="shared" si="27"/>
        <v>10.186760642238765</v>
      </c>
      <c r="I239" s="10">
        <f t="shared" si="28"/>
        <v>1.2878481068350911</v>
      </c>
      <c r="J239" s="4">
        <f t="shared" si="29"/>
        <v>1304.9571449711902</v>
      </c>
      <c r="K239" s="4">
        <f t="shared" si="30"/>
        <v>293.36746211303227</v>
      </c>
      <c r="L239" s="42">
        <f>Pressure!Q239</f>
        <v>0.27134227179983189</v>
      </c>
      <c r="M239" s="10">
        <f t="shared" si="32"/>
        <v>1.609251033206244</v>
      </c>
      <c r="N239" s="10">
        <f t="shared" si="31"/>
        <v>2.5616829820695148</v>
      </c>
    </row>
    <row r="240" spans="3:14">
      <c r="C240" s="4">
        <f>Pressure!AB240*1000000</f>
        <v>6858342.86163205</v>
      </c>
      <c r="D240" s="78">
        <f>Pressure!I240</f>
        <v>1.4782900988183603E-4</v>
      </c>
      <c r="E240" s="40">
        <f>Pressure!H240</f>
        <v>147.82900988183601</v>
      </c>
      <c r="F240" s="10">
        <f t="shared" si="26"/>
        <v>4.25</v>
      </c>
      <c r="G240" s="4">
        <f t="shared" si="25"/>
        <v>313656.2388972051</v>
      </c>
      <c r="H240" s="42">
        <f t="shared" si="27"/>
        <v>10.191349161625297</v>
      </c>
      <c r="I240" s="10">
        <f t="shared" si="28"/>
        <v>1.2878837499305547</v>
      </c>
      <c r="J240" s="4">
        <f t="shared" si="29"/>
        <v>1305.7364391168705</v>
      </c>
      <c r="K240" s="4">
        <f t="shared" si="30"/>
        <v>293.5426552576032</v>
      </c>
      <c r="L240" s="42">
        <f>Pressure!Q240</f>
        <v>0.27257559955857924</v>
      </c>
      <c r="M240" s="10">
        <f t="shared" si="32"/>
        <v>1.6099204334197057</v>
      </c>
      <c r="N240" s="10">
        <f t="shared" si="31"/>
        <v>2.5616829820695148</v>
      </c>
    </row>
    <row r="241" spans="3:14">
      <c r="C241" s="4">
        <f>Pressure!AB241*1000000</f>
        <v>6862232.2841423228</v>
      </c>
      <c r="D241" s="78">
        <f>Pressure!I241</f>
        <v>1.4782900988183603E-4</v>
      </c>
      <c r="E241" s="40">
        <f>Pressure!H241</f>
        <v>147.82900988183601</v>
      </c>
      <c r="F241" s="10">
        <f t="shared" si="26"/>
        <v>4.25</v>
      </c>
      <c r="G241" s="4">
        <f t="shared" si="25"/>
        <v>313834.11592386692</v>
      </c>
      <c r="H241" s="42">
        <f t="shared" si="27"/>
        <v>10.195920659028328</v>
      </c>
      <c r="I241" s="10">
        <f t="shared" si="28"/>
        <v>1.2879192239843265</v>
      </c>
      <c r="J241" s="4">
        <f t="shared" si="29"/>
        <v>1306.5129191580349</v>
      </c>
      <c r="K241" s="4">
        <f t="shared" si="30"/>
        <v>293.71721576323796</v>
      </c>
      <c r="L241" s="42">
        <f>Pressure!Q241</f>
        <v>0.27380870334703161</v>
      </c>
      <c r="M241" s="10">
        <f t="shared" si="32"/>
        <v>1.610587290035532</v>
      </c>
      <c r="N241" s="10">
        <f t="shared" si="31"/>
        <v>2.5616829820695148</v>
      </c>
    </row>
    <row r="242" spans="3:14">
      <c r="C242" s="4">
        <f>Pressure!AB242*1000000</f>
        <v>6866107.6036527203</v>
      </c>
      <c r="D242" s="78">
        <f>Pressure!I242</f>
        <v>1.4782900988183603E-4</v>
      </c>
      <c r="E242" s="40">
        <f>Pressure!H242</f>
        <v>147.82900988183601</v>
      </c>
      <c r="F242" s="10">
        <f t="shared" si="26"/>
        <v>4.25</v>
      </c>
      <c r="G242" s="4">
        <f t="shared" si="25"/>
        <v>314011.34797054052</v>
      </c>
      <c r="H242" s="42">
        <f t="shared" si="27"/>
        <v>10.200475131412221</v>
      </c>
      <c r="I242" s="10">
        <f t="shared" si="28"/>
        <v>1.2879545294381747</v>
      </c>
      <c r="J242" s="4">
        <f t="shared" si="29"/>
        <v>1307.2865836917827</v>
      </c>
      <c r="K242" s="4">
        <f t="shared" si="30"/>
        <v>293.89114331455033</v>
      </c>
      <c r="L242" s="42">
        <f>Pressure!Q242</f>
        <v>0.27504158414113516</v>
      </c>
      <c r="M242" s="10">
        <f t="shared" si="32"/>
        <v>1.6112516033504769</v>
      </c>
      <c r="N242" s="10">
        <f t="shared" si="31"/>
        <v>2.5616829820695148</v>
      </c>
    </row>
    <row r="243" spans="3:14">
      <c r="C243" s="4">
        <f>Pressure!AB243*1000000</f>
        <v>6869968.8131665364</v>
      </c>
      <c r="D243" s="78">
        <f>Pressure!I243</f>
        <v>1.4782900988183603E-4</v>
      </c>
      <c r="E243" s="40">
        <f>Pressure!H243</f>
        <v>147.82900988183601</v>
      </c>
      <c r="F243" s="10">
        <f t="shared" si="26"/>
        <v>4.25</v>
      </c>
      <c r="G243" s="4">
        <f t="shared" si="25"/>
        <v>314187.93471724179</v>
      </c>
      <c r="H243" s="42">
        <f t="shared" si="27"/>
        <v>10.20501257575542</v>
      </c>
      <c r="I243" s="10">
        <f t="shared" si="28"/>
        <v>1.2879896667312141</v>
      </c>
      <c r="J243" s="4">
        <f t="shared" si="29"/>
        <v>1308.057431321299</v>
      </c>
      <c r="K243" s="4">
        <f t="shared" si="30"/>
        <v>294.06443759752239</v>
      </c>
      <c r="L243" s="42">
        <f>Pressure!Q243</f>
        <v>0.27627424291520614</v>
      </c>
      <c r="M243" s="10">
        <f t="shared" si="32"/>
        <v>1.6119133736599391</v>
      </c>
      <c r="N243" s="10">
        <f t="shared" si="31"/>
        <v>2.5616829820695148</v>
      </c>
    </row>
    <row r="244" spans="3:14">
      <c r="C244" s="4">
        <f>Pressure!AB244*1000000</f>
        <v>6873815.9057156146</v>
      </c>
      <c r="D244" s="78">
        <f>Pressure!I244</f>
        <v>1.4782900988183603E-4</v>
      </c>
      <c r="E244" s="40">
        <f>Pressure!H244</f>
        <v>147.82900988183601</v>
      </c>
      <c r="F244" s="10">
        <f t="shared" si="26"/>
        <v>4.25</v>
      </c>
      <c r="G244" s="4">
        <f t="shared" si="25"/>
        <v>314363.87584529241</v>
      </c>
      <c r="H244" s="42">
        <f t="shared" si="27"/>
        <v>10.209532989048192</v>
      </c>
      <c r="I244" s="10">
        <f t="shared" si="28"/>
        <v>1.2880246362999026</v>
      </c>
      <c r="J244" s="4">
        <f t="shared" si="29"/>
        <v>1308.825460655469</v>
      </c>
      <c r="K244" s="4">
        <f t="shared" si="30"/>
        <v>294.23709829941754</v>
      </c>
      <c r="L244" s="42">
        <f>Pressure!Q244</f>
        <v>0.27750668064193978</v>
      </c>
      <c r="M244" s="10">
        <f t="shared" si="32"/>
        <v>1.6125726012580117</v>
      </c>
      <c r="N244" s="10">
        <f t="shared" si="31"/>
        <v>2.5616829820695148</v>
      </c>
    </row>
    <row r="245" spans="3:14">
      <c r="C245" s="4">
        <f>Pressure!AB245*1000000</f>
        <v>6877648.8743636478</v>
      </c>
      <c r="D245" s="78">
        <f>Pressure!I245</f>
        <v>1.4782900988183603E-4</v>
      </c>
      <c r="E245" s="40">
        <f>Pressure!H245</f>
        <v>147.82900988183601</v>
      </c>
      <c r="F245" s="10">
        <f t="shared" si="26"/>
        <v>4.25</v>
      </c>
      <c r="G245" s="4">
        <f t="shared" si="25"/>
        <v>314539.17103747051</v>
      </c>
      <c r="H245" s="42">
        <f t="shared" si="27"/>
        <v>10.214036368296515</v>
      </c>
      <c r="I245" s="10">
        <f t="shared" si="28"/>
        <v>1.2880594385780859</v>
      </c>
      <c r="J245" s="4">
        <f t="shared" si="29"/>
        <v>1309.5906703095363</v>
      </c>
      <c r="K245" s="4">
        <f t="shared" si="30"/>
        <v>294.40912510892866</v>
      </c>
      <c r="L245" s="42">
        <f>Pressure!Q245</f>
        <v>0.27873889829241905</v>
      </c>
      <c r="M245" s="10">
        <f t="shared" si="32"/>
        <v>1.6132292864373485</v>
      </c>
      <c r="N245" s="10">
        <f t="shared" si="31"/>
        <v>2.5616829820695148</v>
      </c>
    </row>
    <row r="246" spans="3:14">
      <c r="C246" s="4">
        <f>Pressure!AB246*1000000</f>
        <v>6881467.7122027948</v>
      </c>
      <c r="D246" s="78">
        <f>Pressure!I246</f>
        <v>1.4782900988183603E-4</v>
      </c>
      <c r="E246" s="40">
        <f>Pressure!H246</f>
        <v>147.82900988183601</v>
      </c>
      <c r="F246" s="10">
        <f t="shared" si="26"/>
        <v>4.25</v>
      </c>
      <c r="G246" s="4">
        <f t="shared" si="25"/>
        <v>314713.81997785607</v>
      </c>
      <c r="H246" s="42">
        <f t="shared" si="27"/>
        <v>10.218522710518142</v>
      </c>
      <c r="I246" s="10">
        <f t="shared" si="28"/>
        <v>1.2880940739969788</v>
      </c>
      <c r="J246" s="4">
        <f t="shared" si="29"/>
        <v>1310.3530589044262</v>
      </c>
      <c r="K246" s="4">
        <f t="shared" si="30"/>
        <v>294.58051771602584</v>
      </c>
      <c r="L246" s="42">
        <f>Pressure!Q246</f>
        <v>0.27997089683612336</v>
      </c>
      <c r="M246" s="10">
        <f t="shared" si="32"/>
        <v>1.6138834294894282</v>
      </c>
      <c r="N246" s="10">
        <f t="shared" si="31"/>
        <v>2.5616829820695148</v>
      </c>
    </row>
    <row r="247" spans="3:14">
      <c r="C247" s="4">
        <f>Pressure!AB247*1000000</f>
        <v>6885272.4123546416</v>
      </c>
      <c r="D247" s="78">
        <f>Pressure!I247</f>
        <v>1.4782900988183603E-4</v>
      </c>
      <c r="E247" s="40">
        <f>Pressure!H247</f>
        <v>147.82900988183601</v>
      </c>
      <c r="F247" s="10">
        <f t="shared" si="26"/>
        <v>4.25</v>
      </c>
      <c r="G247" s="4">
        <f t="shared" si="25"/>
        <v>314887.82235187502</v>
      </c>
      <c r="H247" s="42">
        <f t="shared" si="27"/>
        <v>10.222992012743758</v>
      </c>
      <c r="I247" s="10">
        <f t="shared" si="28"/>
        <v>1.2881285429851894</v>
      </c>
      <c r="J247" s="4">
        <f t="shared" si="29"/>
        <v>1311.1126250669404</v>
      </c>
      <c r="K247" s="4">
        <f t="shared" si="30"/>
        <v>294.75127581200047</v>
      </c>
      <c r="L247" s="42">
        <f>Pressure!Q247</f>
        <v>0.28120267724093723</v>
      </c>
      <c r="M247" s="10">
        <f t="shared" si="32"/>
        <v>1.6145350307039523</v>
      </c>
      <c r="N247" s="10">
        <f t="shared" si="31"/>
        <v>2.5616829820695148</v>
      </c>
    </row>
    <row r="248" spans="3:14">
      <c r="C248" s="4">
        <f>Pressure!AB248*1000000</f>
        <v>6889062.9679722181</v>
      </c>
      <c r="D248" s="78">
        <f>Pressure!I248</f>
        <v>1.4782900988183603E-4</v>
      </c>
      <c r="E248" s="40">
        <f>Pressure!H248</f>
        <v>147.82900988183601</v>
      </c>
      <c r="F248" s="10">
        <f t="shared" si="26"/>
        <v>4.25</v>
      </c>
      <c r="G248" s="4">
        <f t="shared" si="25"/>
        <v>315061.17784639122</v>
      </c>
      <c r="H248" s="42">
        <f t="shared" si="27"/>
        <v>10.227444272019342</v>
      </c>
      <c r="I248" s="10">
        <f t="shared" si="28"/>
        <v>1.2881628459687504</v>
      </c>
      <c r="J248" s="4">
        <f t="shared" si="29"/>
        <v>1311.8693674301569</v>
      </c>
      <c r="K248" s="4">
        <f t="shared" si="30"/>
        <v>294.92139908955465</v>
      </c>
      <c r="L248" s="42">
        <f>Pressure!Q248</f>
        <v>0.28243424047315918</v>
      </c>
      <c r="M248" s="10">
        <f t="shared" si="32"/>
        <v>1.6151840903698542</v>
      </c>
      <c r="N248" s="10">
        <f t="shared" si="31"/>
        <v>2.5616829820695148</v>
      </c>
    </row>
    <row r="249" spans="3:14">
      <c r="C249" s="4">
        <f>Pressure!AB249*1000000</f>
        <v>6892839.3722360972</v>
      </c>
      <c r="D249" s="78">
        <f>Pressure!I249</f>
        <v>1.4782900988183603E-4</v>
      </c>
      <c r="E249" s="40">
        <f>Pressure!H249</f>
        <v>147.82900988183601</v>
      </c>
      <c r="F249" s="10">
        <f t="shared" si="26"/>
        <v>4.25</v>
      </c>
      <c r="G249" s="4">
        <f t="shared" si="25"/>
        <v>315233.88614952815</v>
      </c>
      <c r="H249" s="42">
        <f t="shared" si="27"/>
        <v>10.23187948540167</v>
      </c>
      <c r="I249" s="10">
        <f t="shared" si="28"/>
        <v>1.2881969833710969</v>
      </c>
      <c r="J249" s="4">
        <f t="shared" si="29"/>
        <v>1312.6232846326529</v>
      </c>
      <c r="K249" s="4">
        <f t="shared" si="30"/>
        <v>295.09088724262688</v>
      </c>
      <c r="L249" s="42">
        <f>Pressure!Q249</f>
        <v>0.28366558749751003</v>
      </c>
      <c r="M249" s="10">
        <f t="shared" si="32"/>
        <v>1.6158306087741037</v>
      </c>
      <c r="N249" s="10">
        <f t="shared" si="31"/>
        <v>2.5616829820695148</v>
      </c>
    </row>
    <row r="250" spans="3:14">
      <c r="C250" s="4">
        <f>Pressure!AB250*1000000</f>
        <v>6896601.6183580328</v>
      </c>
      <c r="D250" s="78">
        <f>Pressure!I250</f>
        <v>1.4782900988183603E-4</v>
      </c>
      <c r="E250" s="40">
        <f>Pressure!H250</f>
        <v>147.82900988183601</v>
      </c>
      <c r="F250" s="10">
        <f t="shared" si="26"/>
        <v>4.25</v>
      </c>
      <c r="G250" s="4">
        <f t="shared" si="25"/>
        <v>315405.94695083535</v>
      </c>
      <c r="H250" s="42">
        <f t="shared" si="27"/>
        <v>10.236297649962546</v>
      </c>
      <c r="I250" s="10">
        <f t="shared" si="28"/>
        <v>1.2882309556131128</v>
      </c>
      <c r="J250" s="4">
        <f t="shared" si="29"/>
        <v>1313.3743753192305</v>
      </c>
      <c r="K250" s="4">
        <f t="shared" si="30"/>
        <v>295.25973996655512</v>
      </c>
      <c r="L250" s="42">
        <f>Pressure!Q250</f>
        <v>0.28489671927714189</v>
      </c>
      <c r="M250" s="10">
        <f t="shared" si="32"/>
        <v>1.6164745862028249</v>
      </c>
      <c r="N250" s="10">
        <f t="shared" si="31"/>
        <v>2.5616829820695148</v>
      </c>
    </row>
    <row r="251" spans="3:14">
      <c r="C251" s="4">
        <f>Pressure!AB251*1000000</f>
        <v>6900349.6995787444</v>
      </c>
      <c r="D251" s="78">
        <f>Pressure!I251</f>
        <v>1.4782900988183603E-4</v>
      </c>
      <c r="E251" s="40">
        <f>Pressure!H251</f>
        <v>147.82900988183601</v>
      </c>
      <c r="F251" s="10">
        <f t="shared" si="26"/>
        <v>4.25</v>
      </c>
      <c r="G251" s="4">
        <f t="shared" si="25"/>
        <v>315577.35994118702</v>
      </c>
      <c r="H251" s="42">
        <f t="shared" si="27"/>
        <v>10.240698762786256</v>
      </c>
      <c r="I251" s="10">
        <f t="shared" si="28"/>
        <v>1.2882647631131248</v>
      </c>
      <c r="J251" s="4">
        <f t="shared" si="29"/>
        <v>1314.1226381404742</v>
      </c>
      <c r="K251" s="4">
        <f t="shared" si="30"/>
        <v>295.42795695797724</v>
      </c>
      <c r="L251" s="42">
        <f>Pressure!Q251</f>
        <v>0.28612763677364639</v>
      </c>
      <c r="M251" s="10">
        <f t="shared" si="32"/>
        <v>1.617116022940438</v>
      </c>
      <c r="N251" s="10">
        <f t="shared" si="31"/>
        <v>2.5616829820695148</v>
      </c>
    </row>
    <row r="252" spans="3:14">
      <c r="C252" s="4">
        <f>Pressure!AB252*1000000</f>
        <v>6904083.6091684671</v>
      </c>
      <c r="D252" s="78">
        <f>Pressure!I252</f>
        <v>1.4782900988183603E-4</v>
      </c>
      <c r="E252" s="40">
        <f>Pressure!H252</f>
        <v>147.82900988183601</v>
      </c>
      <c r="F252" s="10">
        <f t="shared" si="26"/>
        <v>4.25</v>
      </c>
      <c r="G252" s="4">
        <f t="shared" si="25"/>
        <v>315748.12481280736</v>
      </c>
      <c r="H252" s="42">
        <f t="shared" si="27"/>
        <v>10.245082820970248</v>
      </c>
      <c r="I252" s="10">
        <f t="shared" si="28"/>
        <v>1.2882984062869196</v>
      </c>
      <c r="J252" s="4">
        <f t="shared" si="29"/>
        <v>1314.8680717528614</v>
      </c>
      <c r="K252" s="4">
        <f t="shared" si="30"/>
        <v>295.59553791485575</v>
      </c>
      <c r="L252" s="42">
        <f>Pressure!Q252</f>
        <v>0.28735834094706347</v>
      </c>
      <c r="M252" s="10">
        <f t="shared" si="32"/>
        <v>1.617754919270237</v>
      </c>
      <c r="N252" s="10">
        <f t="shared" si="31"/>
        <v>2.5616829820695148</v>
      </c>
    </row>
    <row r="253" spans="3:14">
      <c r="C253" s="4">
        <f>Pressure!AB253*1000000</f>
        <v>6907803.3404268427</v>
      </c>
      <c r="D253" s="78">
        <f>Pressure!I253</f>
        <v>1.4782900988183603E-4</v>
      </c>
      <c r="E253" s="40">
        <f>Pressure!H253</f>
        <v>147.82900988183601</v>
      </c>
      <c r="F253" s="10">
        <f t="shared" si="26"/>
        <v>4.25</v>
      </c>
      <c r="G253" s="4">
        <f t="shared" si="25"/>
        <v>315918.24125926523</v>
      </c>
      <c r="H253" s="42">
        <f t="shared" si="27"/>
        <v>10.249449821624994</v>
      </c>
      <c r="I253" s="10">
        <f t="shared" si="28"/>
        <v>1.2883318855477564</v>
      </c>
      <c r="J253" s="4">
        <f t="shared" si="29"/>
        <v>1315.6106748187392</v>
      </c>
      <c r="K253" s="4">
        <f t="shared" si="30"/>
        <v>295.76248253647299</v>
      </c>
      <c r="L253" s="42">
        <f>Pressure!Q253</f>
        <v>0.28858883275588976</v>
      </c>
      <c r="M253" s="10">
        <f t="shared" si="32"/>
        <v>1.6183912754739926</v>
      </c>
      <c r="N253" s="10">
        <f t="shared" si="31"/>
        <v>2.5616829820695148</v>
      </c>
    </row>
    <row r="254" spans="3:14">
      <c r="C254" s="4">
        <f>Pressure!AB254*1000000</f>
        <v>6911508.8866826156</v>
      </c>
      <c r="D254" s="78">
        <f>Pressure!I254</f>
        <v>1.4782900988183603E-4</v>
      </c>
      <c r="E254" s="40">
        <f>Pressure!H254</f>
        <v>147.82900988183601</v>
      </c>
      <c r="F254" s="10">
        <f t="shared" si="26"/>
        <v>4.25</v>
      </c>
      <c r="G254" s="4">
        <f t="shared" si="25"/>
        <v>316087.70897546055</v>
      </c>
      <c r="H254" s="42">
        <f t="shared" si="27"/>
        <v>10.253799761873674</v>
      </c>
      <c r="I254" s="10">
        <f t="shared" si="28"/>
        <v>1.2883652013063773</v>
      </c>
      <c r="J254" s="4">
        <f t="shared" si="29"/>
        <v>1316.3504460062661</v>
      </c>
      <c r="K254" s="4">
        <f t="shared" si="30"/>
        <v>295.9287905234176</v>
      </c>
      <c r="L254" s="42">
        <f>Pressure!Q254</f>
        <v>0.28981911315708714</v>
      </c>
      <c r="M254" s="10">
        <f t="shared" si="32"/>
        <v>1.6190250918322482</v>
      </c>
      <c r="N254" s="10">
        <f t="shared" si="31"/>
        <v>2.5616829820695148</v>
      </c>
    </row>
    <row r="255" spans="3:14">
      <c r="C255" s="4">
        <f>Pressure!AB255*1000000</f>
        <v>6915200.2412950005</v>
      </c>
      <c r="D255" s="78">
        <f>Pressure!I255</f>
        <v>1.4782900988183603E-4</v>
      </c>
      <c r="E255" s="40">
        <f>Pressure!H255</f>
        <v>147.82900988183601</v>
      </c>
      <c r="F255" s="10">
        <f t="shared" si="26"/>
        <v>4.25</v>
      </c>
      <c r="G255" s="4">
        <f t="shared" si="25"/>
        <v>316256.52765768679</v>
      </c>
      <c r="H255" s="42">
        <f t="shared" si="27"/>
        <v>10.258132638853828</v>
      </c>
      <c r="I255" s="10">
        <f t="shared" si="28"/>
        <v>1.2883983539710329</v>
      </c>
      <c r="J255" s="4">
        <f t="shared" si="29"/>
        <v>1317.0873839896831</v>
      </c>
      <c r="K255" s="4">
        <f t="shared" si="30"/>
        <v>296.09446157764557</v>
      </c>
      <c r="L255" s="42">
        <f>Pressure!Q255</f>
        <v>0.29104918310609107</v>
      </c>
      <c r="M255" s="10">
        <f t="shared" si="32"/>
        <v>1.6196563686240701</v>
      </c>
      <c r="N255" s="10">
        <f t="shared" si="31"/>
        <v>2.5616829820695148</v>
      </c>
    </row>
    <row r="256" spans="3:14">
      <c r="C256" s="4">
        <f>Pressure!AB256*1000000</f>
        <v>6918877.3976508761</v>
      </c>
      <c r="D256" s="78">
        <f>Pressure!I256</f>
        <v>1.4782900988183603E-4</v>
      </c>
      <c r="E256" s="40">
        <f>Pressure!H256</f>
        <v>147.82900988183601</v>
      </c>
      <c r="F256" s="10">
        <f t="shared" si="26"/>
        <v>4.25</v>
      </c>
      <c r="G256" s="4">
        <f t="shared" si="25"/>
        <v>316424.69700350257</v>
      </c>
      <c r="H256" s="42">
        <f t="shared" si="27"/>
        <v>10.262448449714038</v>
      </c>
      <c r="I256" s="10">
        <f t="shared" si="28"/>
        <v>1.2884313439474684</v>
      </c>
      <c r="J256" s="4">
        <f t="shared" si="29"/>
        <v>1317.8214874487535</v>
      </c>
      <c r="K256" s="4">
        <f t="shared" si="30"/>
        <v>296.25949540235456</v>
      </c>
      <c r="L256" s="42">
        <f>Pressure!Q256</f>
        <v>0.29227904355681916</v>
      </c>
      <c r="M256" s="10">
        <f t="shared" si="32"/>
        <v>1.6202851061273633</v>
      </c>
      <c r="N256" s="10">
        <f t="shared" si="31"/>
        <v>2.5616829820695148</v>
      </c>
    </row>
    <row r="257" spans="3:14">
      <c r="C257" s="4">
        <f>Pressure!AB257*1000000</f>
        <v>6922540.3491679085</v>
      </c>
      <c r="D257" s="78">
        <f>Pressure!I257</f>
        <v>1.4782900988183603E-4</v>
      </c>
      <c r="E257" s="40">
        <f>Pressure!H257</f>
        <v>147.82900988183601</v>
      </c>
      <c r="F257" s="10">
        <f t="shared" si="26"/>
        <v>4.25</v>
      </c>
      <c r="G257" s="4">
        <f t="shared" si="25"/>
        <v>316592.21671187447</v>
      </c>
      <c r="H257" s="42">
        <f t="shared" si="27"/>
        <v>10.266747191617663</v>
      </c>
      <c r="I257" s="10">
        <f t="shared" si="28"/>
        <v>1.2884641716389658</v>
      </c>
      <c r="J257" s="4">
        <f t="shared" si="29"/>
        <v>1318.5527550693878</v>
      </c>
      <c r="K257" s="4">
        <f t="shared" si="30"/>
        <v>296.42389170212397</v>
      </c>
      <c r="L257" s="42">
        <f>Pressure!Q257</f>
        <v>0.29350869546167946</v>
      </c>
      <c r="M257" s="10">
        <f t="shared" si="32"/>
        <v>1.6209113046185264</v>
      </c>
      <c r="N257" s="10">
        <f t="shared" si="31"/>
        <v>2.5616829820695148</v>
      </c>
    </row>
    <row r="258" spans="3:14">
      <c r="C258" s="4">
        <f>Pressure!AB258*1000000</f>
        <v>6926189.0892915055</v>
      </c>
      <c r="D258" s="78">
        <f>Pressure!I258</f>
        <v>1.4782900988183603E-4</v>
      </c>
      <c r="E258" s="40">
        <f>Pressure!H258</f>
        <v>147.82900988183601</v>
      </c>
      <c r="F258" s="10">
        <f t="shared" si="26"/>
        <v>4.25</v>
      </c>
      <c r="G258" s="4">
        <f t="shared" si="25"/>
        <v>316759.08648303786</v>
      </c>
      <c r="H258" s="42">
        <f t="shared" si="27"/>
        <v>10.271028861739234</v>
      </c>
      <c r="I258" s="10">
        <f t="shared" si="28"/>
        <v>1.288496837446329</v>
      </c>
      <c r="J258" s="4">
        <f t="shared" si="29"/>
        <v>1319.2811855430341</v>
      </c>
      <c r="K258" s="4">
        <f t="shared" si="30"/>
        <v>296.58765018277825</v>
      </c>
      <c r="L258" s="42">
        <f>Pressure!Q258</f>
        <v>0.29473813977157876</v>
      </c>
      <c r="M258" s="10">
        <f t="shared" si="32"/>
        <v>1.6215349643725909</v>
      </c>
      <c r="N258" s="10">
        <f t="shared" si="31"/>
        <v>2.5616829820695148</v>
      </c>
    </row>
    <row r="259" spans="3:14">
      <c r="C259" s="4">
        <f>Pressure!AB259*1000000</f>
        <v>6929823.611497378</v>
      </c>
      <c r="D259" s="78">
        <f>Pressure!I259</f>
        <v>1.4782900988183603E-4</v>
      </c>
      <c r="E259" s="40">
        <f>Pressure!H259</f>
        <v>147.82900988183601</v>
      </c>
      <c r="F259" s="10">
        <f t="shared" si="26"/>
        <v>4.25</v>
      </c>
      <c r="G259" s="4">
        <f t="shared" si="25"/>
        <v>316925.30601861398</v>
      </c>
      <c r="H259" s="42">
        <f t="shared" si="27"/>
        <v>10.275293457267534</v>
      </c>
      <c r="I259" s="10">
        <f t="shared" si="28"/>
        <v>1.2885293417679184</v>
      </c>
      <c r="J259" s="4">
        <f t="shared" si="29"/>
        <v>1320.0067775671907</v>
      </c>
      <c r="K259" s="4">
        <f t="shared" si="30"/>
        <v>296.75077055150189</v>
      </c>
      <c r="L259" s="42">
        <f>Pressure!Q259</f>
        <v>0.29596737743593099</v>
      </c>
      <c r="M259" s="10">
        <f t="shared" si="32"/>
        <v>1.6221560856632891</v>
      </c>
      <c r="N259" s="10">
        <f t="shared" si="31"/>
        <v>2.5616829820695148</v>
      </c>
    </row>
    <row r="260" spans="3:14">
      <c r="C260" s="4">
        <f>Pressure!AB260*1000000</f>
        <v>6933443.909289863</v>
      </c>
      <c r="D260" s="78">
        <f>Pressure!I260</f>
        <v>1.4782900988183603E-4</v>
      </c>
      <c r="E260" s="40">
        <f>Pressure!H260</f>
        <v>147.82900988183601</v>
      </c>
      <c r="F260" s="10">
        <f t="shared" si="26"/>
        <v>4.25</v>
      </c>
      <c r="G260" s="4">
        <f t="shared" si="25"/>
        <v>317090.87502153323</v>
      </c>
      <c r="H260" s="42">
        <f t="shared" si="27"/>
        <v>10.279540975403634</v>
      </c>
      <c r="I260" s="10">
        <f t="shared" si="28"/>
        <v>1.2885616849996491</v>
      </c>
      <c r="J260" s="4">
        <f t="shared" si="29"/>
        <v>1320.7295298450699</v>
      </c>
      <c r="K260" s="4">
        <f t="shared" si="30"/>
        <v>296.91325251676409</v>
      </c>
      <c r="L260" s="42">
        <f>Pressure!Q260</f>
        <v>0.29719640940266556</v>
      </c>
      <c r="M260" s="10">
        <f t="shared" si="32"/>
        <v>1.6227746687631419</v>
      </c>
      <c r="N260" s="10">
        <f t="shared" si="31"/>
        <v>2.5616829820695148</v>
      </c>
    </row>
    <row r="261" spans="3:14">
      <c r="C261" s="4">
        <f>Pressure!AB261*1000000</f>
        <v>6937049.9762024898</v>
      </c>
      <c r="D261" s="78">
        <f>Pressure!I261</f>
        <v>1.4782900988183603E-4</v>
      </c>
      <c r="E261" s="40">
        <f>Pressure!H261</f>
        <v>147.82900988183601</v>
      </c>
      <c r="F261" s="10">
        <f t="shared" si="26"/>
        <v>4.25</v>
      </c>
      <c r="G261" s="4">
        <f t="shared" si="25"/>
        <v>317255.79319606104</v>
      </c>
      <c r="H261" s="42">
        <f t="shared" si="27"/>
        <v>10.283771413361578</v>
      </c>
      <c r="I261" s="10">
        <f t="shared" si="28"/>
        <v>1.2885938675350084</v>
      </c>
      <c r="J261" s="4">
        <f t="shared" si="29"/>
        <v>1321.4494410857137</v>
      </c>
      <c r="K261" s="4">
        <f t="shared" si="30"/>
        <v>297.07509578834441</v>
      </c>
      <c r="L261" s="42">
        <f>Pressure!Q261</f>
        <v>0.2984252366182355</v>
      </c>
      <c r="M261" s="10">
        <f t="shared" si="32"/>
        <v>1.6233907139431605</v>
      </c>
      <c r="N261" s="10">
        <f t="shared" si="31"/>
        <v>2.5616829820695148</v>
      </c>
    </row>
    <row r="262" spans="3:14">
      <c r="C262" s="4">
        <f>Pressure!AB262*1000000</f>
        <v>6940641.8057973888</v>
      </c>
      <c r="D262" s="78">
        <f>Pressure!I262</f>
        <v>1.4782900988183603E-4</v>
      </c>
      <c r="E262" s="40">
        <f>Pressure!H262</f>
        <v>147.82900988183601</v>
      </c>
      <c r="F262" s="10">
        <f t="shared" si="26"/>
        <v>4.25</v>
      </c>
      <c r="G262" s="4">
        <f t="shared" si="25"/>
        <v>317420.06024777092</v>
      </c>
      <c r="H262" s="42">
        <f t="shared" si="27"/>
        <v>10.2879847683677</v>
      </c>
      <c r="I262" s="10">
        <f t="shared" si="28"/>
        <v>1.2886258897650618</v>
      </c>
      <c r="J262" s="4">
        <f t="shared" si="29"/>
        <v>1322.1665100038722</v>
      </c>
      <c r="K262" s="4">
        <f t="shared" si="30"/>
        <v>297.23630007730594</v>
      </c>
      <c r="L262" s="42">
        <f>Pressure!Q262</f>
        <v>0.29965386002762567</v>
      </c>
      <c r="M262" s="10">
        <f t="shared" si="32"/>
        <v>1.6240042214729655</v>
      </c>
      <c r="N262" s="10">
        <f t="shared" si="31"/>
        <v>2.5616829820695148</v>
      </c>
    </row>
    <row r="263" spans="3:14">
      <c r="C263" s="4">
        <f>Pressure!AB263*1000000</f>
        <v>6944219.3916660137</v>
      </c>
      <c r="D263" s="78">
        <f>Pressure!I263</f>
        <v>1.4782900988183603E-4</v>
      </c>
      <c r="E263" s="40">
        <f>Pressure!H263</f>
        <v>147.82900988183601</v>
      </c>
      <c r="F263" s="10">
        <f t="shared" si="26"/>
        <v>4.25</v>
      </c>
      <c r="G263" s="4">
        <f t="shared" si="25"/>
        <v>317583.67588357738</v>
      </c>
      <c r="H263" s="42">
        <f t="shared" si="27"/>
        <v>10.292181037661512</v>
      </c>
      <c r="I263" s="10">
        <f t="shared" si="28"/>
        <v>1.2886577520784723</v>
      </c>
      <c r="J263" s="4">
        <f t="shared" si="29"/>
        <v>1322.8807353201503</v>
      </c>
      <c r="K263" s="4">
        <f t="shared" si="30"/>
        <v>297.39686509602768</v>
      </c>
      <c r="L263" s="42">
        <f>Pressure!Q263</f>
        <v>0.30088228057436112</v>
      </c>
      <c r="M263" s="10">
        <f t="shared" si="32"/>
        <v>1.6246151916210061</v>
      </c>
      <c r="N263" s="10">
        <f t="shared" si="31"/>
        <v>2.5616829820695148</v>
      </c>
    </row>
    <row r="264" spans="3:14">
      <c r="C264" s="4">
        <f>Pressure!AB264*1000000</f>
        <v>6947782.7274283022</v>
      </c>
      <c r="D264" s="78">
        <f>Pressure!I264</f>
        <v>1.4782900988183603E-4</v>
      </c>
      <c r="E264" s="40">
        <f>Pressure!H264</f>
        <v>147.82900988183601</v>
      </c>
      <c r="F264" s="10">
        <f t="shared" si="26"/>
        <v>4.25</v>
      </c>
      <c r="G264" s="4">
        <f t="shared" si="25"/>
        <v>317746.63981169765</v>
      </c>
      <c r="H264" s="42">
        <f t="shared" si="27"/>
        <v>10.296360218494732</v>
      </c>
      <c r="I264" s="10">
        <f t="shared" si="28"/>
        <v>1.2886894548615053</v>
      </c>
      <c r="J264" s="4">
        <f t="shared" si="29"/>
        <v>1323.5921157608393</v>
      </c>
      <c r="K264" s="4">
        <f t="shared" si="30"/>
        <v>297.55679055816722</v>
      </c>
      <c r="L264" s="42">
        <f>Pressure!Q264</f>
        <v>0.30211049920051508</v>
      </c>
      <c r="M264" s="10">
        <f t="shared" si="32"/>
        <v>1.6252236246542302</v>
      </c>
      <c r="N264" s="10">
        <f t="shared" si="31"/>
        <v>2.5616829820695148</v>
      </c>
    </row>
    <row r="265" spans="3:14">
      <c r="C265" s="4">
        <f>Pressure!AB265*1000000</f>
        <v>6951331.8067339733</v>
      </c>
      <c r="D265" s="78">
        <f>Pressure!I265</f>
        <v>1.4782900988183603E-4</v>
      </c>
      <c r="E265" s="40">
        <f>Pressure!H265</f>
        <v>147.82900988183601</v>
      </c>
      <c r="F265" s="10">
        <f t="shared" si="26"/>
        <v>4.25</v>
      </c>
      <c r="G265" s="4">
        <f t="shared" si="25"/>
        <v>317908.951741711</v>
      </c>
      <c r="H265" s="42">
        <f t="shared" si="27"/>
        <v>10.300522308132834</v>
      </c>
      <c r="I265" s="10">
        <f t="shared" si="28"/>
        <v>1.288720998498051</v>
      </c>
      <c r="J265" s="4">
        <f t="shared" si="29"/>
        <v>1324.3006500581762</v>
      </c>
      <c r="K265" s="4">
        <f t="shared" si="30"/>
        <v>297.71607617871865</v>
      </c>
      <c r="L265" s="42">
        <f>Pressure!Q265</f>
        <v>0.30333851684671725</v>
      </c>
      <c r="M265" s="10">
        <f t="shared" si="32"/>
        <v>1.6258295208384146</v>
      </c>
      <c r="N265" s="10">
        <f t="shared" si="31"/>
        <v>2.5616829820695148</v>
      </c>
    </row>
    <row r="266" spans="3:14">
      <c r="C266" s="4">
        <f>Pressure!AB266*1000000</f>
        <v>6954866.6232600473</v>
      </c>
      <c r="D266" s="78">
        <f>Pressure!I266</f>
        <v>1.4782900988183603E-4</v>
      </c>
      <c r="E266" s="40">
        <f>Pressure!H266</f>
        <v>147.82900988183601</v>
      </c>
      <c r="F266" s="10">
        <f t="shared" si="26"/>
        <v>4.25</v>
      </c>
      <c r="G266" s="4">
        <f t="shared" si="25"/>
        <v>318070.61138444522</v>
      </c>
      <c r="H266" s="42">
        <f t="shared" si="27"/>
        <v>10.304667303852156</v>
      </c>
      <c r="I266" s="10">
        <f t="shared" si="28"/>
        <v>1.2887523833696155</v>
      </c>
      <c r="J266" s="4">
        <f t="shared" si="29"/>
        <v>1325.0063369498484</v>
      </c>
      <c r="K266" s="4">
        <f t="shared" si="30"/>
        <v>297.87472167390143</v>
      </c>
      <c r="L266" s="42">
        <f>Pressure!Q266</f>
        <v>0.30456633445216175</v>
      </c>
      <c r="M266" s="10">
        <f t="shared" si="32"/>
        <v>1.6264328804377775</v>
      </c>
      <c r="N266" s="10">
        <f t="shared" si="31"/>
        <v>2.5616829820695148</v>
      </c>
    </row>
    <row r="267" spans="3:14">
      <c r="C267" s="4">
        <f>Pressure!AB267*1000000</f>
        <v>6958387.1707139611</v>
      </c>
      <c r="D267" s="78">
        <f>Pressure!I267</f>
        <v>1.4782900988183603E-4</v>
      </c>
      <c r="E267" s="40">
        <f>Pressure!H267</f>
        <v>147.82900988183601</v>
      </c>
      <c r="F267" s="10">
        <f t="shared" si="26"/>
        <v>4.25</v>
      </c>
      <c r="G267" s="4">
        <f t="shared" si="25"/>
        <v>318231.61845211912</v>
      </c>
      <c r="H267" s="42">
        <f t="shared" si="27"/>
        <v>10.308795202943568</v>
      </c>
      <c r="I267" s="10">
        <f t="shared" si="28"/>
        <v>1.2887836098553591</v>
      </c>
      <c r="J267" s="4">
        <f t="shared" si="29"/>
        <v>1325.7091751796156</v>
      </c>
      <c r="K267" s="4">
        <f t="shared" si="30"/>
        <v>298.03272676130024</v>
      </c>
      <c r="L267" s="42">
        <f>Pressure!Q267</f>
        <v>0.30579395295461526</v>
      </c>
      <c r="M267" s="10">
        <f t="shared" si="32"/>
        <v>1.6270337037153295</v>
      </c>
      <c r="N267" s="10">
        <f t="shared" si="31"/>
        <v>2.5616829820695148</v>
      </c>
    </row>
    <row r="268" spans="3:14">
      <c r="C268" s="4">
        <f>Pressure!AB268*1000000</f>
        <v>6961893.442830083</v>
      </c>
      <c r="D268" s="78">
        <f>Pressure!I268</f>
        <v>1.4782900988183603E-4</v>
      </c>
      <c r="E268" s="40">
        <f>Pressure!H268</f>
        <v>147.82900988183601</v>
      </c>
      <c r="F268" s="10">
        <f t="shared" si="26"/>
        <v>4.25</v>
      </c>
      <c r="G268" s="4">
        <f t="shared" si="25"/>
        <v>318391.97265818331</v>
      </c>
      <c r="H268" s="42">
        <f t="shared" si="27"/>
        <v>10.312906002708424</v>
      </c>
      <c r="I268" s="10">
        <f t="shared" si="28"/>
        <v>1.2888146783320775</v>
      </c>
      <c r="J268" s="4">
        <f t="shared" si="29"/>
        <v>1326.4091634966135</v>
      </c>
      <c r="K268" s="4">
        <f t="shared" si="30"/>
        <v>298.19009115970806</v>
      </c>
      <c r="L268" s="42">
        <f>Pressure!Q268</f>
        <v>0.30702137329042517</v>
      </c>
      <c r="M268" s="10">
        <f t="shared" si="32"/>
        <v>1.6276319909328048</v>
      </c>
      <c r="N268" s="10">
        <f t="shared" si="31"/>
        <v>2.5616829820695148</v>
      </c>
    </row>
    <row r="269" spans="3:14">
      <c r="C269" s="4">
        <f>Pressure!AB269*1000000</f>
        <v>6965385.4333730927</v>
      </c>
      <c r="D269" s="78">
        <f>Pressure!I269</f>
        <v>1.4782900988183603E-4</v>
      </c>
      <c r="E269" s="40">
        <f>Pressure!H269</f>
        <v>147.82900988183601</v>
      </c>
      <c r="F269" s="10">
        <f t="shared" si="26"/>
        <v>4.25</v>
      </c>
      <c r="G269" s="4">
        <f t="shared" si="25"/>
        <v>318551.67371747451</v>
      </c>
      <c r="H269" s="42">
        <f t="shared" si="27"/>
        <v>10.316999700462535</v>
      </c>
      <c r="I269" s="10">
        <f t="shared" si="28"/>
        <v>1.2888455891742439</v>
      </c>
      <c r="J269" s="4">
        <f t="shared" si="29"/>
        <v>1327.1063006560298</v>
      </c>
      <c r="K269" s="4">
        <f t="shared" si="30"/>
        <v>298.34681458927878</v>
      </c>
      <c r="L269" s="42">
        <f>Pressure!Q269</f>
        <v>0.30824859639452745</v>
      </c>
      <c r="M269" s="10">
        <f t="shared" si="32"/>
        <v>1.628227742350407</v>
      </c>
      <c r="N269" s="10">
        <f t="shared" si="31"/>
        <v>2.5616829820695148</v>
      </c>
    </row>
    <row r="270" spans="3:14">
      <c r="C270" s="4">
        <f>Pressure!AB270*1000000</f>
        <v>6968863.1361352671</v>
      </c>
      <c r="D270" s="78">
        <f>Pressure!I270</f>
        <v>1.4782900988183603E-4</v>
      </c>
      <c r="E270" s="40">
        <f>Pressure!H270</f>
        <v>147.82900988183601</v>
      </c>
      <c r="F270" s="10">
        <f t="shared" si="26"/>
        <v>4.25</v>
      </c>
      <c r="G270" s="4">
        <f t="shared" si="25"/>
        <v>318710.72134609171</v>
      </c>
      <c r="H270" s="42">
        <f t="shared" si="27"/>
        <v>10.321076293533009</v>
      </c>
      <c r="I270" s="10">
        <f t="shared" si="28"/>
        <v>1.2888763427539953</v>
      </c>
      <c r="J270" s="4">
        <f t="shared" si="29"/>
        <v>1327.8005854185617</v>
      </c>
      <c r="K270" s="4">
        <f t="shared" si="30"/>
        <v>298.50289677140455</v>
      </c>
      <c r="L270" s="42">
        <f>Pressure!Q270</f>
        <v>0.30947562320045474</v>
      </c>
      <c r="M270" s="10">
        <f t="shared" si="32"/>
        <v>1.6288209582272359</v>
      </c>
      <c r="N270" s="10">
        <f t="shared" si="31"/>
        <v>2.5616829820695148</v>
      </c>
    </row>
    <row r="271" spans="3:14">
      <c r="C271" s="4">
        <f>Pressure!AB271*1000000</f>
        <v>6972326.5449375957</v>
      </c>
      <c r="D271" s="78">
        <f>Pressure!I271</f>
        <v>1.4782900988183603E-4</v>
      </c>
      <c r="E271" s="40">
        <f>Pressure!H271</f>
        <v>147.82900988183601</v>
      </c>
      <c r="F271" s="10">
        <f t="shared" si="26"/>
        <v>4.25</v>
      </c>
      <c r="G271" s="4">
        <f t="shared" si="25"/>
        <v>318869.11526144686</v>
      </c>
      <c r="H271" s="42">
        <f t="shared" si="27"/>
        <v>10.325135779259588</v>
      </c>
      <c r="I271" s="10">
        <f t="shared" si="28"/>
        <v>1.288906939441155</v>
      </c>
      <c r="J271" s="4">
        <f t="shared" si="29"/>
        <v>1328.4920165506378</v>
      </c>
      <c r="K271" s="4">
        <f t="shared" si="30"/>
        <v>298.65833742876617</v>
      </c>
      <c r="L271" s="42">
        <f>Pressure!Q271</f>
        <v>0.31070245464034424</v>
      </c>
      <c r="M271" s="10">
        <f t="shared" si="32"/>
        <v>1.6294116388208464</v>
      </c>
      <c r="N271" s="10">
        <f t="shared" si="31"/>
        <v>2.5616829820695148</v>
      </c>
    </row>
    <row r="272" spans="3:14">
      <c r="C272" s="4">
        <f>Pressure!AB272*1000000</f>
        <v>6975775.6536295861</v>
      </c>
      <c r="D272" s="78">
        <f>Pressure!I272</f>
        <v>1.4782900988183603E-4</v>
      </c>
      <c r="E272" s="40">
        <f>Pressure!H272</f>
        <v>147.82900988183601</v>
      </c>
      <c r="F272" s="10">
        <f t="shared" si="26"/>
        <v>4.25</v>
      </c>
      <c r="G272" s="4">
        <f t="shared" si="25"/>
        <v>319026.8551822562</v>
      </c>
      <c r="H272" s="42">
        <f t="shared" si="27"/>
        <v>10.329178154994406</v>
      </c>
      <c r="I272" s="10">
        <f t="shared" si="28"/>
        <v>1.2889373796032415</v>
      </c>
      <c r="J272" s="4">
        <f t="shared" si="29"/>
        <v>1329.1805928243812</v>
      </c>
      <c r="K272" s="4">
        <f t="shared" si="30"/>
        <v>298.81313628532467</v>
      </c>
      <c r="L272" s="42">
        <f>Pressure!Q272</f>
        <v>0.31192909164494559</v>
      </c>
      <c r="M272" s="10">
        <f t="shared" si="32"/>
        <v>1.6299997843874132</v>
      </c>
      <c r="N272" s="10">
        <f t="shared" si="31"/>
        <v>2.5616829820695148</v>
      </c>
    </row>
    <row r="273" spans="3:14">
      <c r="C273" s="4">
        <f>Pressure!AB273*1000000</f>
        <v>6979210.4560894705</v>
      </c>
      <c r="D273" s="78">
        <f>Pressure!I273</f>
        <v>1.4782900988183603E-4</v>
      </c>
      <c r="E273" s="40">
        <f>Pressure!H273</f>
        <v>147.82900988183601</v>
      </c>
      <c r="F273" s="10">
        <f t="shared" si="26"/>
        <v>4.25</v>
      </c>
      <c r="G273" s="4">
        <f t="shared" si="25"/>
        <v>319183.94082854973</v>
      </c>
      <c r="H273" s="42">
        <f t="shared" si="27"/>
        <v>10.333203418102329</v>
      </c>
      <c r="I273" s="10">
        <f t="shared" si="28"/>
        <v>1.2889676636054814</v>
      </c>
      <c r="J273" s="4">
        <f t="shared" si="29"/>
        <v>1329.8663130176483</v>
      </c>
      <c r="K273" s="4">
        <f t="shared" si="30"/>
        <v>298.96729306632983</v>
      </c>
      <c r="L273" s="42">
        <f>Pressure!Q273</f>
        <v>0.31315553514362898</v>
      </c>
      <c r="M273" s="10">
        <f t="shared" si="32"/>
        <v>1.6305853951820757</v>
      </c>
      <c r="N273" s="10">
        <f t="shared" si="31"/>
        <v>2.5616829820695148</v>
      </c>
    </row>
    <row r="274" spans="3:14">
      <c r="C274" s="4">
        <f>Pressure!AB274*1000000</f>
        <v>6982630.9462236958</v>
      </c>
      <c r="D274" s="78">
        <f>Pressure!I274</f>
        <v>1.4782900988183603E-4</v>
      </c>
      <c r="E274" s="40">
        <f>Pressure!H274</f>
        <v>147.82900988183601</v>
      </c>
      <c r="F274" s="10">
        <f t="shared" si="26"/>
        <v>4.25</v>
      </c>
      <c r="G274" s="4">
        <f t="shared" si="25"/>
        <v>319340.37192164775</v>
      </c>
      <c r="H274" s="42">
        <f t="shared" si="27"/>
        <v>10.337211565960292</v>
      </c>
      <c r="I274" s="10">
        <f t="shared" si="28"/>
        <v>1.2889977918108171</v>
      </c>
      <c r="J274" s="4">
        <f t="shared" si="29"/>
        <v>1330.5491759139293</v>
      </c>
      <c r="K274" s="4">
        <f t="shared" si="30"/>
        <v>299.12080749829801</v>
      </c>
      <c r="L274" s="42">
        <f>Pressure!Q274</f>
        <v>0.31438178606439288</v>
      </c>
      <c r="M274" s="10">
        <f t="shared" si="32"/>
        <v>1.631168471458436</v>
      </c>
      <c r="N274" s="10">
        <f t="shared" si="31"/>
        <v>2.5616829820695148</v>
      </c>
    </row>
    <row r="275" spans="3:14">
      <c r="C275" s="4">
        <f>Pressure!AB275*1000000</f>
        <v>6986037.1179667246</v>
      </c>
      <c r="D275" s="78">
        <f>Pressure!I275</f>
        <v>1.4782900988183603E-4</v>
      </c>
      <c r="E275" s="40">
        <f>Pressure!H275</f>
        <v>147.82900988183601</v>
      </c>
      <c r="F275" s="10">
        <f t="shared" si="26"/>
        <v>4.25</v>
      </c>
      <c r="G275" s="4">
        <f t="shared" si="25"/>
        <v>319496.1481841518</v>
      </c>
      <c r="H275" s="42">
        <f t="shared" si="27"/>
        <v>10.341202595957126</v>
      </c>
      <c r="I275" s="10">
        <f t="shared" si="28"/>
        <v>1.2890277645799146</v>
      </c>
      <c r="J275" s="4">
        <f t="shared" si="29"/>
        <v>1331.2291803023068</v>
      </c>
      <c r="K275" s="4">
        <f t="shared" si="30"/>
        <v>299.27367930900294</v>
      </c>
      <c r="L275" s="42">
        <f>Pressure!Q275</f>
        <v>0.31560784533387182</v>
      </c>
      <c r="M275" s="10">
        <f t="shared" si="32"/>
        <v>1.631749013468667</v>
      </c>
      <c r="N275" s="10">
        <f t="shared" si="31"/>
        <v>2.5616829820695148</v>
      </c>
    </row>
    <row r="276" spans="3:14">
      <c r="C276" s="4">
        <f>Pressure!AB276*1000000</f>
        <v>6989428.9652823349</v>
      </c>
      <c r="D276" s="78">
        <f>Pressure!I276</f>
        <v>1.4782900988183603E-4</v>
      </c>
      <c r="E276" s="40">
        <f>Pressure!H276</f>
        <v>147.82900988183601</v>
      </c>
      <c r="F276" s="10">
        <f t="shared" si="26"/>
        <v>4.25</v>
      </c>
      <c r="G276" s="4">
        <f t="shared" si="25"/>
        <v>319651.26934000413</v>
      </c>
      <c r="H276" s="42">
        <f t="shared" si="27"/>
        <v>10.345176505495127</v>
      </c>
      <c r="I276" s="10">
        <f t="shared" si="28"/>
        <v>1.2890575822711874</v>
      </c>
      <c r="J276" s="4">
        <f t="shared" si="29"/>
        <v>1331.9063249777164</v>
      </c>
      <c r="K276" s="4">
        <f t="shared" si="30"/>
        <v>299.42590822753391</v>
      </c>
      <c r="L276" s="42">
        <f>Pressure!Q276</f>
        <v>0.31683371387734438</v>
      </c>
      <c r="M276" s="10">
        <f t="shared" si="32"/>
        <v>1.6323270214638459</v>
      </c>
      <c r="N276" s="10">
        <f t="shared" si="31"/>
        <v>2.5616829820695148</v>
      </c>
    </row>
    <row r="277" spans="3:14">
      <c r="C277" s="4">
        <f>Pressure!AB277*1000000</f>
        <v>6992806.4821612732</v>
      </c>
      <c r="D277" s="78">
        <f>Pressure!I277</f>
        <v>1.4782900988183603E-4</v>
      </c>
      <c r="E277" s="40">
        <f>Pressure!H277</f>
        <v>147.82900988183601</v>
      </c>
      <c r="F277" s="10">
        <f t="shared" si="26"/>
        <v>4.25</v>
      </c>
      <c r="G277" s="4">
        <f t="shared" si="25"/>
        <v>319805.73511438037</v>
      </c>
      <c r="H277" s="42">
        <f t="shared" si="27"/>
        <v>10.34913329198727</v>
      </c>
      <c r="I277" s="10">
        <f t="shared" si="28"/>
        <v>1.2890872452407853</v>
      </c>
      <c r="J277" s="4">
        <f t="shared" si="29"/>
        <v>1332.5806087404765</v>
      </c>
      <c r="K277" s="4">
        <f t="shared" si="30"/>
        <v>299.5774939841906</v>
      </c>
      <c r="L277" s="42">
        <f>Pressure!Q277</f>
        <v>0.31805939261874078</v>
      </c>
      <c r="M277" s="10">
        <f t="shared" si="32"/>
        <v>1.632902495693429</v>
      </c>
      <c r="N277" s="10">
        <f t="shared" si="31"/>
        <v>2.5616829820695148</v>
      </c>
    </row>
    <row r="278" spans="3:14">
      <c r="C278" s="4">
        <f>Pressure!AB278*1000000</f>
        <v>6996169.6626235675</v>
      </c>
      <c r="D278" s="78">
        <f>Pressure!I278</f>
        <v>1.4782900988183603E-4</v>
      </c>
      <c r="E278" s="40">
        <f>Pressure!H278</f>
        <v>147.82900988183601</v>
      </c>
      <c r="F278" s="10">
        <f t="shared" si="26"/>
        <v>4.25</v>
      </c>
      <c r="G278" s="4">
        <f t="shared" si="25"/>
        <v>319959.54523379524</v>
      </c>
      <c r="H278" s="42">
        <f t="shared" si="27"/>
        <v>10.353072952859984</v>
      </c>
      <c r="I278" s="10">
        <f t="shared" si="28"/>
        <v>1.2891167538426271</v>
      </c>
      <c r="J278" s="4">
        <f t="shared" si="29"/>
        <v>1333.2520303967526</v>
      </c>
      <c r="K278" s="4">
        <f t="shared" si="30"/>
        <v>299.72843631058691</v>
      </c>
      <c r="L278" s="42">
        <f>Pressure!Q278</f>
        <v>0.3192848824806509</v>
      </c>
      <c r="M278" s="10">
        <f t="shared" si="32"/>
        <v>1.6334754364058908</v>
      </c>
      <c r="N278" s="10">
        <f t="shared" si="31"/>
        <v>2.5616829820695148</v>
      </c>
    </row>
    <row r="279" spans="3:14">
      <c r="C279" s="4">
        <f>Pressure!AB279*1000000</f>
        <v>6999518.5007169796</v>
      </c>
      <c r="D279" s="78">
        <f>Pressure!I279</f>
        <v>1.4782900988183603E-4</v>
      </c>
      <c r="E279" s="40">
        <f>Pressure!H279</f>
        <v>147.82900988183601</v>
      </c>
      <c r="F279" s="10">
        <f t="shared" si="26"/>
        <v>4.25</v>
      </c>
      <c r="G279" s="4">
        <f t="shared" si="25"/>
        <v>320112.6994260319</v>
      </c>
      <c r="H279" s="42">
        <f t="shared" si="27"/>
        <v>10.35699548555133</v>
      </c>
      <c r="I279" s="10">
        <f t="shared" si="28"/>
        <v>1.2891461084283968</v>
      </c>
      <c r="J279" s="4">
        <f t="shared" si="29"/>
        <v>1333.9205887582464</v>
      </c>
      <c r="K279" s="4">
        <f t="shared" si="30"/>
        <v>299.87873493958148</v>
      </c>
      <c r="L279" s="42">
        <f>Pressure!Q279</f>
        <v>0.32051018438433176</v>
      </c>
      <c r="M279" s="10">
        <f t="shared" si="32"/>
        <v>1.6340458438480485</v>
      </c>
      <c r="N279" s="10">
        <f t="shared" si="31"/>
        <v>2.5616829820695148</v>
      </c>
    </row>
    <row r="280" spans="3:14">
      <c r="C280" s="4">
        <f>Pressure!AB280*1000000</f>
        <v>7002852.9905172857</v>
      </c>
      <c r="D280" s="78">
        <f>Pressure!I280</f>
        <v>1.4782900988183603E-4</v>
      </c>
      <c r="E280" s="40">
        <f>Pressure!H280</f>
        <v>147.82900988183601</v>
      </c>
      <c r="F280" s="10">
        <f t="shared" si="26"/>
        <v>4.25</v>
      </c>
      <c r="G280" s="4">
        <f t="shared" si="25"/>
        <v>320265.1974201547</v>
      </c>
      <c r="H280" s="42">
        <f t="shared" si="27"/>
        <v>10.360900887511397</v>
      </c>
      <c r="I280" s="10">
        <f t="shared" si="28"/>
        <v>1.2891753093475566</v>
      </c>
      <c r="J280" s="4">
        <f t="shared" si="29"/>
        <v>1334.5862826422526</v>
      </c>
      <c r="K280" s="4">
        <f t="shared" si="30"/>
        <v>300.02838960529039</v>
      </c>
      <c r="L280" s="42">
        <f>Pressure!Q280</f>
        <v>0.32173529924971539</v>
      </c>
      <c r="M280" s="10">
        <f t="shared" si="32"/>
        <v>1.6346137182655507</v>
      </c>
      <c r="N280" s="10">
        <f t="shared" si="31"/>
        <v>2.5616829820695148</v>
      </c>
    </row>
    <row r="281" spans="3:14">
      <c r="C281" s="4">
        <f>Pressure!AB281*1000000</f>
        <v>7006173.1261285916</v>
      </c>
      <c r="D281" s="78">
        <f>Pressure!I281</f>
        <v>1.4782900988183603E-4</v>
      </c>
      <c r="E281" s="40">
        <f>Pressure!H281</f>
        <v>147.82900988183601</v>
      </c>
      <c r="F281" s="10">
        <f t="shared" si="26"/>
        <v>4.25</v>
      </c>
      <c r="G281" s="4">
        <f t="shared" si="25"/>
        <v>320417.03894652351</v>
      </c>
      <c r="H281" s="42">
        <f t="shared" si="27"/>
        <v>10.364789156202621</v>
      </c>
      <c r="I281" s="10">
        <f t="shared" si="28"/>
        <v>1.2892043569473608</v>
      </c>
      <c r="J281" s="4">
        <f t="shared" si="29"/>
        <v>1335.2491108717209</v>
      </c>
      <c r="K281" s="4">
        <f t="shared" si="30"/>
        <v>300.17740004310076</v>
      </c>
      <c r="L281" s="42">
        <f>Pressure!Q281</f>
        <v>0.32296022799541652</v>
      </c>
      <c r="M281" s="10">
        <f t="shared" si="32"/>
        <v>1.6351790599027718</v>
      </c>
      <c r="N281" s="10">
        <f t="shared" si="31"/>
        <v>2.5616829820695148</v>
      </c>
    </row>
    <row r="282" spans="3:14">
      <c r="C282" s="4">
        <f>Pressure!AB282*1000000</f>
        <v>7009478.9016831852</v>
      </c>
      <c r="D282" s="78">
        <f>Pressure!I282</f>
        <v>1.4782900988183603E-4</v>
      </c>
      <c r="E282" s="40">
        <f>Pressure!H282</f>
        <v>147.82900988183601</v>
      </c>
      <c r="F282" s="10">
        <f t="shared" si="26"/>
        <v>4.25</v>
      </c>
      <c r="G282" s="4">
        <f t="shared" si="25"/>
        <v>320568.22373678716</v>
      </c>
      <c r="H282" s="42">
        <f t="shared" si="27"/>
        <v>10.368660289099678</v>
      </c>
      <c r="I282" s="10">
        <f t="shared" si="28"/>
        <v>1.2892332515728644</v>
      </c>
      <c r="J282" s="4">
        <f t="shared" si="29"/>
        <v>1335.9090722752276</v>
      </c>
      <c r="K282" s="4">
        <f t="shared" si="30"/>
        <v>300.32576598966494</v>
      </c>
      <c r="L282" s="42">
        <f>Pressure!Q282</f>
        <v>0.32418497153874004</v>
      </c>
      <c r="M282" s="10">
        <f t="shared" si="32"/>
        <v>1.6357418690025121</v>
      </c>
      <c r="N282" s="10">
        <f t="shared" si="31"/>
        <v>2.5616829820695148</v>
      </c>
    </row>
    <row r="283" spans="3:14">
      <c r="C283" s="4">
        <f>Pressure!AB283*1000000</f>
        <v>7012770.3113408107</v>
      </c>
      <c r="D283" s="78">
        <f>Pressure!I283</f>
        <v>1.4782900988183603E-4</v>
      </c>
      <c r="E283" s="40">
        <f>Pressure!H283</f>
        <v>147.82900988183601</v>
      </c>
      <c r="F283" s="10">
        <f t="shared" si="26"/>
        <v>4.25</v>
      </c>
      <c r="G283" s="4">
        <f t="shared" si="25"/>
        <v>320718.75152385014</v>
      </c>
      <c r="H283" s="42">
        <f t="shared" si="27"/>
        <v>10.372514283688654</v>
      </c>
      <c r="I283" s="10">
        <f t="shared" si="28"/>
        <v>1.2892619935669281</v>
      </c>
      <c r="J283" s="4">
        <f t="shared" si="29"/>
        <v>1336.5661656868306</v>
      </c>
      <c r="K283" s="4">
        <f t="shared" si="30"/>
        <v>300.47348718286736</v>
      </c>
      <c r="L283" s="42">
        <f>Pressure!Q283</f>
        <v>0.32540953079568891</v>
      </c>
      <c r="M283" s="10">
        <f t="shared" si="32"/>
        <v>1.6363021458065297</v>
      </c>
      <c r="N283" s="10">
        <f t="shared" si="31"/>
        <v>2.5616829820695148</v>
      </c>
    </row>
    <row r="284" spans="3:14">
      <c r="C284" s="4">
        <f>Pressure!AB284*1000000</f>
        <v>7016047.3492895802</v>
      </c>
      <c r="D284" s="78">
        <f>Pressure!I284</f>
        <v>1.4782900988183603E-4</v>
      </c>
      <c r="E284" s="40">
        <f>Pressure!H284</f>
        <v>147.82900988183601</v>
      </c>
      <c r="F284" s="10">
        <f t="shared" si="26"/>
        <v>4.25</v>
      </c>
      <c r="G284" s="4">
        <f t="shared" ref="G284:G347" si="33">IF(C284/(1+(k-1)/2*N284^2)^(k/(k-1))&lt;patm*1000000,patm*1000000,C284/(1+(k-1)/2*N284^2)^(k/(k-1)))</f>
        <v>320868.62204191432</v>
      </c>
      <c r="H284" s="42">
        <f t="shared" si="27"/>
        <v>10.376351137468141</v>
      </c>
      <c r="I284" s="10">
        <f t="shared" si="28"/>
        <v>1.2892905832702355</v>
      </c>
      <c r="J284" s="4">
        <f t="shared" si="29"/>
        <v>1337.2203899462515</v>
      </c>
      <c r="K284" s="4">
        <f t="shared" si="30"/>
        <v>300.62056336186583</v>
      </c>
      <c r="L284" s="42">
        <f>Pressure!Q284</f>
        <v>0.32663390668097153</v>
      </c>
      <c r="M284" s="10">
        <f t="shared" si="32"/>
        <v>1.6368598905550173</v>
      </c>
      <c r="N284" s="10">
        <f t="shared" si="31"/>
        <v>2.5616829820695148</v>
      </c>
    </row>
    <row r="285" spans="3:14">
      <c r="C285" s="4">
        <f>Pressure!AB285*1000000</f>
        <v>7019310.0097456258</v>
      </c>
      <c r="D285" s="78">
        <f>Pressure!I285</f>
        <v>1.4782900988183603E-4</v>
      </c>
      <c r="E285" s="40">
        <f>Pressure!H285</f>
        <v>147.82900988183601</v>
      </c>
      <c r="F285" s="10">
        <f t="shared" ref="F285:F348" si="34">aexit/E285</f>
        <v>4.25</v>
      </c>
      <c r="G285" s="4">
        <f t="shared" si="33"/>
        <v>321017.83502646297</v>
      </c>
      <c r="H285" s="42">
        <f t="shared" ref="H285:H348" si="35">1/(((k+1)/2)^(1/(k-1))*(patm*1000000/C285)^(1/k)*SQRT((k+1)/(k-1)*(1-(patm*1000000/C285)^((k-1)/k))))</f>
        <v>10.380170847948785</v>
      </c>
      <c r="I285" s="10">
        <f t="shared" ref="I285:I348" si="36">etanoz*SQRT(2*k^2/(k-1)*(2/(k+1))^((k+1)/(k-1))*(1-(G285/C285)^((k-1)/k)))+(G285-patm*1000000)/C285*(aexit/E285)</f>
        <v>1.2893190210213008</v>
      </c>
      <c r="J285" s="4">
        <f t="shared" ref="J285:J348" si="37">I285*D285*C285</f>
        <v>1337.8717438988047</v>
      </c>
      <c r="K285" s="4">
        <f t="shared" ref="K285:K348" si="38">J285/4.4482</f>
        <v>300.76699426707535</v>
      </c>
      <c r="L285" s="42">
        <f>Pressure!Q285</f>
        <v>0.32785810010800942</v>
      </c>
      <c r="M285" s="10">
        <f t="shared" si="32"/>
        <v>1.63741510348694</v>
      </c>
      <c r="N285" s="10">
        <f t="shared" si="31"/>
        <v>2.5616829820695148</v>
      </c>
    </row>
    <row r="286" spans="3:14">
      <c r="C286" s="4">
        <f>Pressure!AB286*1000000</f>
        <v>7022558.2869526418</v>
      </c>
      <c r="D286" s="78">
        <f>Pressure!I286</f>
        <v>1.4782900988183603E-4</v>
      </c>
      <c r="E286" s="40">
        <f>Pressure!H286</f>
        <v>147.82900988183601</v>
      </c>
      <c r="F286" s="10">
        <f t="shared" si="34"/>
        <v>4.25</v>
      </c>
      <c r="G286" s="4">
        <f t="shared" si="33"/>
        <v>321166.39021423983</v>
      </c>
      <c r="H286" s="42">
        <f t="shared" si="35"/>
        <v>10.38397341265286</v>
      </c>
      <c r="I286" s="10">
        <f t="shared" si="36"/>
        <v>1.2893473071564752</v>
      </c>
      <c r="J286" s="4">
        <f t="shared" si="37"/>
        <v>1338.5202263953076</v>
      </c>
      <c r="K286" s="4">
        <f t="shared" si="38"/>
        <v>300.9127796401483</v>
      </c>
      <c r="L286" s="42">
        <f>Pressure!Q286</f>
        <v>0.32908211198894483</v>
      </c>
      <c r="M286" s="10">
        <f t="shared" si="32"/>
        <v>1.6379677848400553</v>
      </c>
      <c r="N286" s="10">
        <f t="shared" ref="N286:N349" si="39">N285-1/834*(me-mef)</f>
        <v>2.5616829820695148</v>
      </c>
    </row>
    <row r="287" spans="3:14">
      <c r="C287" s="4">
        <f>Pressure!AB287*1000000</f>
        <v>7025792.1751822634</v>
      </c>
      <c r="D287" s="78">
        <f>Pressure!I287</f>
        <v>1.4782900988183603E-4</v>
      </c>
      <c r="E287" s="40">
        <f>Pressure!H287</f>
        <v>147.82900988183601</v>
      </c>
      <c r="F287" s="10">
        <f t="shared" si="34"/>
        <v>4.25</v>
      </c>
      <c r="G287" s="4">
        <f t="shared" si="33"/>
        <v>321314.28734326665</v>
      </c>
      <c r="H287" s="42">
        <f t="shared" si="35"/>
        <v>10.387758829114672</v>
      </c>
      <c r="I287" s="10">
        <f t="shared" si="36"/>
        <v>1.2893754420099601</v>
      </c>
      <c r="J287" s="4">
        <f t="shared" si="37"/>
        <v>1339.165836292156</v>
      </c>
      <c r="K287" s="4">
        <f t="shared" si="38"/>
        <v>301.05791922399084</v>
      </c>
      <c r="L287" s="42">
        <f>Pressure!Q287</f>
        <v>0.33030594323464818</v>
      </c>
      <c r="M287" s="10">
        <f t="shared" si="32"/>
        <v>1.6385179348506553</v>
      </c>
      <c r="N287" s="10">
        <f t="shared" si="39"/>
        <v>2.5616829820695148</v>
      </c>
    </row>
    <row r="288" spans="3:14">
      <c r="C288" s="4">
        <f>Pressure!AB288*1000000</f>
        <v>7029011.6687338809</v>
      </c>
      <c r="D288" s="78">
        <f>Pressure!I288</f>
        <v>1.4782900988183603E-4</v>
      </c>
      <c r="E288" s="40">
        <f>Pressure!H288</f>
        <v>147.82900988183601</v>
      </c>
      <c r="F288" s="10">
        <f t="shared" si="34"/>
        <v>4.25</v>
      </c>
      <c r="G288" s="4">
        <f t="shared" si="33"/>
        <v>321461.52615283441</v>
      </c>
      <c r="H288" s="42">
        <f t="shared" si="35"/>
        <v>10.391527094880358</v>
      </c>
      <c r="I288" s="10">
        <f t="shared" si="36"/>
        <v>1.2894034259138154</v>
      </c>
      <c r="J288" s="4">
        <f t="shared" si="37"/>
        <v>1339.8085724512866</v>
      </c>
      <c r="K288" s="4">
        <f t="shared" si="38"/>
        <v>301.20241276275499</v>
      </c>
      <c r="L288" s="42">
        <f>Pressure!Q288</f>
        <v>0.33152959475472554</v>
      </c>
      <c r="M288" s="10">
        <f t="shared" si="32"/>
        <v>1.6390655537536334</v>
      </c>
      <c r="N288" s="10">
        <f t="shared" si="39"/>
        <v>2.5616829820695148</v>
      </c>
    </row>
    <row r="289" spans="3:14">
      <c r="C289" s="4">
        <f>Pressure!AB289*1000000</f>
        <v>7032216.761934909</v>
      </c>
      <c r="D289" s="78">
        <f>Pressure!I289</f>
        <v>1.4782900988183603E-4</v>
      </c>
      <c r="E289" s="40">
        <f>Pressure!H289</f>
        <v>147.82900988183601</v>
      </c>
      <c r="F289" s="10">
        <f t="shared" si="34"/>
        <v>4.25</v>
      </c>
      <c r="G289" s="4">
        <f t="shared" si="33"/>
        <v>321608.10638351575</v>
      </c>
      <c r="H289" s="42">
        <f t="shared" si="35"/>
        <v>10.395278207508269</v>
      </c>
      <c r="I289" s="10">
        <f t="shared" si="36"/>
        <v>1.289431259197972</v>
      </c>
      <c r="J289" s="4">
        <f t="shared" si="37"/>
        <v>1340.4484337402305</v>
      </c>
      <c r="K289" s="4">
        <f t="shared" si="38"/>
        <v>301.34626000185028</v>
      </c>
      <c r="L289" s="42">
        <f>Pressure!Q289</f>
        <v>0.33275306745752614</v>
      </c>
      <c r="M289" s="10">
        <f t="shared" si="32"/>
        <v>1.6396106417826883</v>
      </c>
      <c r="N289" s="10">
        <f t="shared" si="39"/>
        <v>2.5616829820695148</v>
      </c>
    </row>
    <row r="290" spans="3:14">
      <c r="C290" s="4">
        <f>Pressure!AB290*1000000</f>
        <v>7035407.4491397403</v>
      </c>
      <c r="D290" s="78">
        <f>Pressure!I290</f>
        <v>1.4782900988183603E-4</v>
      </c>
      <c r="E290" s="40">
        <f>Pressure!H290</f>
        <v>147.82900988183601</v>
      </c>
      <c r="F290" s="10">
        <f t="shared" si="34"/>
        <v>4.25</v>
      </c>
      <c r="G290" s="4">
        <f t="shared" si="33"/>
        <v>321754.02777711704</v>
      </c>
      <c r="H290" s="42">
        <f t="shared" si="35"/>
        <v>10.399012164567722</v>
      </c>
      <c r="I290" s="10">
        <f t="shared" si="36"/>
        <v>1.2894589421902318</v>
      </c>
      <c r="J290" s="4">
        <f t="shared" si="37"/>
        <v>1341.0854190319046</v>
      </c>
      <c r="K290" s="4">
        <f t="shared" si="38"/>
        <v>301.48946068789729</v>
      </c>
      <c r="L290" s="42">
        <f>Pressure!Q290</f>
        <v>0.33397636225014982</v>
      </c>
      <c r="M290" s="10">
        <f t="shared" si="32"/>
        <v>1.6401531991701264</v>
      </c>
      <c r="N290" s="10">
        <f t="shared" si="39"/>
        <v>2.5616829820695148</v>
      </c>
    </row>
    <row r="291" spans="3:14">
      <c r="C291" s="4">
        <f>Pressure!AB291*1000000</f>
        <v>7038583.7247312041</v>
      </c>
      <c r="D291" s="78">
        <f>Pressure!I291</f>
        <v>1.4782900988183603E-4</v>
      </c>
      <c r="E291" s="40">
        <f>Pressure!H291</f>
        <v>147.82900988183601</v>
      </c>
      <c r="F291" s="10">
        <f t="shared" si="34"/>
        <v>4.25</v>
      </c>
      <c r="G291" s="4">
        <f t="shared" si="33"/>
        <v>321899.29007674527</v>
      </c>
      <c r="H291" s="42">
        <f t="shared" si="35"/>
        <v>10.40272896364073</v>
      </c>
      <c r="I291" s="10">
        <f t="shared" si="36"/>
        <v>1.2894864752162916</v>
      </c>
      <c r="J291" s="4">
        <f t="shared" si="37"/>
        <v>1341.719527204903</v>
      </c>
      <c r="K291" s="4">
        <f t="shared" si="38"/>
        <v>301.63201456879256</v>
      </c>
      <c r="L291" s="42">
        <f>Pressure!Q291</f>
        <v>0.33519948003845451</v>
      </c>
      <c r="M291" s="10">
        <f t="shared" si="32"/>
        <v>1.6406932261470302</v>
      </c>
      <c r="N291" s="10">
        <f t="shared" si="39"/>
        <v>2.5616829820695148</v>
      </c>
    </row>
    <row r="292" spans="3:14">
      <c r="C292" s="4">
        <f>Pressure!AB292*1000000</f>
        <v>7041745.5831194529</v>
      </c>
      <c r="D292" s="78">
        <f>Pressure!I292</f>
        <v>1.4782900988183603E-4</v>
      </c>
      <c r="E292" s="40">
        <f>Pressure!H292</f>
        <v>147.82900988183601</v>
      </c>
      <c r="F292" s="10">
        <f t="shared" si="34"/>
        <v>4.25</v>
      </c>
      <c r="G292" s="4">
        <f t="shared" si="33"/>
        <v>322043.89302675694</v>
      </c>
      <c r="H292" s="42">
        <f t="shared" si="35"/>
        <v>10.406428602320737</v>
      </c>
      <c r="I292" s="10">
        <f t="shared" si="36"/>
        <v>1.2895138585997419</v>
      </c>
      <c r="J292" s="4">
        <f t="shared" si="37"/>
        <v>1342.3507571432754</v>
      </c>
      <c r="K292" s="4">
        <f t="shared" si="38"/>
        <v>301.77392139365929</v>
      </c>
      <c r="L292" s="42">
        <f>Pressure!Q292</f>
        <v>0.33642242172706355</v>
      </c>
      <c r="M292" s="10">
        <f t="shared" si="32"/>
        <v>1.6412307229430485</v>
      </c>
      <c r="N292" s="10">
        <f t="shared" si="39"/>
        <v>2.5616829820695148</v>
      </c>
    </row>
    <row r="293" spans="3:14">
      <c r="C293" s="4">
        <f>Pressure!AB293*1000000</f>
        <v>7044893.0187420072</v>
      </c>
      <c r="D293" s="78">
        <f>Pressure!I293</f>
        <v>1.4782900988183603E-4</v>
      </c>
      <c r="E293" s="40">
        <f>Pressure!H293</f>
        <v>147.82900988183601</v>
      </c>
      <c r="F293" s="10">
        <f t="shared" si="34"/>
        <v>4.25</v>
      </c>
      <c r="G293" s="4">
        <f t="shared" si="33"/>
        <v>322187.8363727603</v>
      </c>
      <c r="H293" s="42">
        <f t="shared" si="35"/>
        <v>10.410111078212665</v>
      </c>
      <c r="I293" s="10">
        <f t="shared" si="36"/>
        <v>1.2895410926620774</v>
      </c>
      <c r="J293" s="4">
        <f t="shared" si="37"/>
        <v>1342.9791077365339</v>
      </c>
      <c r="K293" s="4">
        <f t="shared" si="38"/>
        <v>301.91518091284877</v>
      </c>
      <c r="L293" s="42">
        <f>Pressure!Q293</f>
        <v>0.33764518821937306</v>
      </c>
      <c r="M293" s="10">
        <f t="shared" si="32"/>
        <v>1.6417656897865309</v>
      </c>
      <c r="N293" s="10">
        <f t="shared" si="39"/>
        <v>2.5616829820695148</v>
      </c>
    </row>
    <row r="294" spans="3:14">
      <c r="C294" s="4">
        <f>Pressure!AB294*1000000</f>
        <v>7048026.0260642469</v>
      </c>
      <c r="D294" s="78">
        <f>Pressure!I294</f>
        <v>1.4782900988183603E-4</v>
      </c>
      <c r="E294" s="40">
        <f>Pressure!H294</f>
        <v>147.82900988183601</v>
      </c>
      <c r="F294" s="10">
        <f t="shared" si="34"/>
        <v>4.25</v>
      </c>
      <c r="G294" s="4">
        <f t="shared" si="33"/>
        <v>322331.11986163753</v>
      </c>
      <c r="H294" s="42">
        <f t="shared" si="35"/>
        <v>10.413776388933531</v>
      </c>
      <c r="I294" s="10">
        <f t="shared" si="36"/>
        <v>1.2895681777227108</v>
      </c>
      <c r="J294" s="4">
        <f t="shared" si="37"/>
        <v>1343.6045778797532</v>
      </c>
      <c r="K294" s="4">
        <f t="shared" si="38"/>
        <v>302.05579287796257</v>
      </c>
      <c r="L294" s="42">
        <f>Pressure!Q294</f>
        <v>0.33886778041755933</v>
      </c>
      <c r="M294" s="10">
        <f t="shared" si="32"/>
        <v>1.6422981269044903</v>
      </c>
      <c r="N294" s="10">
        <f t="shared" si="39"/>
        <v>2.5616829820695148</v>
      </c>
    </row>
    <row r="295" spans="3:14">
      <c r="C295" s="4">
        <f>Pressure!AB295*1000000</f>
        <v>7051144.5995788807</v>
      </c>
      <c r="D295" s="78">
        <f>Pressure!I295</f>
        <v>1.4782900988183603E-4</v>
      </c>
      <c r="E295" s="40">
        <f>Pressure!H295</f>
        <v>147.82900988183601</v>
      </c>
      <c r="F295" s="10">
        <f t="shared" si="34"/>
        <v>4.25</v>
      </c>
      <c r="G295" s="4">
        <f t="shared" si="33"/>
        <v>322473.74324152089</v>
      </c>
      <c r="H295" s="42">
        <f t="shared" si="35"/>
        <v>10.417424532111847</v>
      </c>
      <c r="I295" s="10">
        <f t="shared" si="36"/>
        <v>1.2895951140989779</v>
      </c>
      <c r="J295" s="4">
        <f t="shared" si="37"/>
        <v>1344.2271664734637</v>
      </c>
      <c r="K295" s="4">
        <f t="shared" si="38"/>
        <v>302.19575704182898</v>
      </c>
      <c r="L295" s="42">
        <f>Pressure!Q295</f>
        <v>0.34009019922258615</v>
      </c>
      <c r="M295" s="10">
        <f t="shared" si="32"/>
        <v>1.6428280345227142</v>
      </c>
      <c r="N295" s="10">
        <f t="shared" si="39"/>
        <v>2.5616829820695148</v>
      </c>
    </row>
    <row r="296" spans="3:14">
      <c r="C296" s="4">
        <f>Pressure!AB296*1000000</f>
        <v>7054248.7338058101</v>
      </c>
      <c r="D296" s="78">
        <f>Pressure!I296</f>
        <v>1.4782900988183603E-4</v>
      </c>
      <c r="E296" s="40">
        <f>Pressure!H296</f>
        <v>147.82900988183601</v>
      </c>
      <c r="F296" s="10">
        <f t="shared" si="34"/>
        <v>4.25</v>
      </c>
      <c r="G296" s="4">
        <f t="shared" si="33"/>
        <v>322615.70626178593</v>
      </c>
      <c r="H296" s="42">
        <f t="shared" si="35"/>
        <v>10.421055505387436</v>
      </c>
      <c r="I296" s="10">
        <f t="shared" si="36"/>
        <v>1.289621902106145</v>
      </c>
      <c r="J296" s="4">
        <f t="shared" si="37"/>
        <v>1344.8468724236245</v>
      </c>
      <c r="K296" s="4">
        <f t="shared" si="38"/>
        <v>302.33507315849658</v>
      </c>
      <c r="L296" s="42">
        <f>Pressure!Q296</f>
        <v>0.34131244553421208</v>
      </c>
      <c r="M296" s="10">
        <f t="shared" ref="M296:M359" si="40">(J296+J295)/2*(L296-L295)</f>
        <v>1.6433554128655037</v>
      </c>
      <c r="N296" s="10">
        <f t="shared" si="39"/>
        <v>2.5616829820695148</v>
      </c>
    </row>
    <row r="297" spans="3:14">
      <c r="C297" s="4">
        <f>Pressure!AB297*1000000</f>
        <v>7057338.4232929982</v>
      </c>
      <c r="D297" s="78">
        <f>Pressure!I297</f>
        <v>1.4782900988183603E-4</v>
      </c>
      <c r="E297" s="40">
        <f>Pressure!H297</f>
        <v>147.82900988183601</v>
      </c>
      <c r="F297" s="10">
        <f t="shared" si="34"/>
        <v>4.25</v>
      </c>
      <c r="G297" s="4">
        <f t="shared" si="33"/>
        <v>322757.00867309188</v>
      </c>
      <c r="H297" s="42">
        <f t="shared" si="35"/>
        <v>10.42466930641252</v>
      </c>
      <c r="I297" s="10">
        <f t="shared" si="36"/>
        <v>1.2896485420574271</v>
      </c>
      <c r="J297" s="4">
        <f t="shared" si="37"/>
        <v>1345.463694641797</v>
      </c>
      <c r="K297" s="4">
        <f t="shared" si="38"/>
        <v>302.47374098327344</v>
      </c>
      <c r="L297" s="42">
        <f>Pressure!Q297</f>
        <v>0.34253452025099779</v>
      </c>
      <c r="M297" s="10">
        <f t="shared" si="40"/>
        <v>1.6438802621560304</v>
      </c>
      <c r="N297" s="10">
        <f t="shared" si="39"/>
        <v>2.5616829820695148</v>
      </c>
    </row>
    <row r="298" spans="3:14">
      <c r="C298" s="4">
        <f>Pressure!AB298*1000000</f>
        <v>7060413.6626148308</v>
      </c>
      <c r="D298" s="78">
        <f>Pressure!I298</f>
        <v>1.4782900988183603E-4</v>
      </c>
      <c r="E298" s="40">
        <f>Pressure!H298</f>
        <v>147.82900988183601</v>
      </c>
      <c r="F298" s="10">
        <f t="shared" si="34"/>
        <v>4.25</v>
      </c>
      <c r="G298" s="4">
        <f t="shared" si="33"/>
        <v>322897.65022730624</v>
      </c>
      <c r="H298" s="42">
        <f t="shared" si="35"/>
        <v>10.428265932849797</v>
      </c>
      <c r="I298" s="10">
        <f t="shared" si="36"/>
        <v>1.2896750342639818</v>
      </c>
      <c r="J298" s="4">
        <f t="shared" si="37"/>
        <v>1346.0776320448176</v>
      </c>
      <c r="K298" s="4">
        <f t="shared" si="38"/>
        <v>302.61176027265356</v>
      </c>
      <c r="L298" s="42">
        <f>Pressure!Q298</f>
        <v>0.34375642427031317</v>
      </c>
      <c r="M298" s="10">
        <f t="shared" si="40"/>
        <v>1.6444025826159101</v>
      </c>
      <c r="N298" s="10">
        <f t="shared" si="39"/>
        <v>2.5616829820695148</v>
      </c>
    </row>
    <row r="299" spans="3:14">
      <c r="C299" s="4">
        <f>Pressure!AB299*1000000</f>
        <v>7063474.4463739963</v>
      </c>
      <c r="D299" s="78">
        <f>Pressure!I299</f>
        <v>1.4782900988183603E-4</v>
      </c>
      <c r="E299" s="40">
        <f>Pressure!H299</f>
        <v>147.82900988183601</v>
      </c>
      <c r="F299" s="10">
        <f t="shared" si="34"/>
        <v>4.25</v>
      </c>
      <c r="G299" s="4">
        <f t="shared" si="33"/>
        <v>323037.63067759085</v>
      </c>
      <c r="H299" s="42">
        <f t="shared" si="35"/>
        <v>10.431845382374654</v>
      </c>
      <c r="I299" s="10">
        <f t="shared" si="36"/>
        <v>1.2897013790349352</v>
      </c>
      <c r="J299" s="4">
        <f t="shared" si="37"/>
        <v>1346.6886835551729</v>
      </c>
      <c r="K299" s="4">
        <f t="shared" si="38"/>
        <v>302.74913078440107</v>
      </c>
      <c r="L299" s="42">
        <f>Pressure!Q299</f>
        <v>0.34497815848834473</v>
      </c>
      <c r="M299" s="10">
        <f t="shared" si="40"/>
        <v>1.6449223744656494</v>
      </c>
      <c r="N299" s="10">
        <f t="shared" si="39"/>
        <v>2.5616829820695148</v>
      </c>
    </row>
    <row r="300" spans="3:14">
      <c r="C300" s="4">
        <f>Pressure!AB300*1000000</f>
        <v>7066520.769199986</v>
      </c>
      <c r="D300" s="78">
        <f>Pressure!I300</f>
        <v>1.4782900988183603E-4</v>
      </c>
      <c r="E300" s="40">
        <f>Pressure!H300</f>
        <v>147.82900988183601</v>
      </c>
      <c r="F300" s="10">
        <f t="shared" si="34"/>
        <v>4.25</v>
      </c>
      <c r="G300" s="4">
        <f t="shared" si="33"/>
        <v>323176.94977833342</v>
      </c>
      <c r="H300" s="42">
        <f t="shared" si="35"/>
        <v>10.435407652673437</v>
      </c>
      <c r="I300" s="10">
        <f t="shared" si="36"/>
        <v>1.2897275766773781</v>
      </c>
      <c r="J300" s="4">
        <f t="shared" si="37"/>
        <v>1347.2968481007003</v>
      </c>
      <c r="K300" s="4">
        <f t="shared" si="38"/>
        <v>302.88585227748308</v>
      </c>
      <c r="L300" s="42">
        <f>Pressure!Q300</f>
        <v>0.34619972380010278</v>
      </c>
      <c r="M300" s="10">
        <f t="shared" si="40"/>
        <v>1.6454396379244332</v>
      </c>
      <c r="N300" s="10">
        <f t="shared" si="39"/>
        <v>2.5616829820695148</v>
      </c>
    </row>
    <row r="301" spans="3:14">
      <c r="C301" s="4">
        <f>Pressure!AB301*1000000</f>
        <v>7069552.6257491615</v>
      </c>
      <c r="D301" s="78">
        <f>Pressure!I301</f>
        <v>1.4782900988183603E-4</v>
      </c>
      <c r="E301" s="40">
        <f>Pressure!H301</f>
        <v>147.82900988183601</v>
      </c>
      <c r="F301" s="10">
        <f t="shared" si="34"/>
        <v>4.25</v>
      </c>
      <c r="G301" s="4">
        <f t="shared" si="33"/>
        <v>323315.60728515044</v>
      </c>
      <c r="H301" s="42">
        <f t="shared" si="35"/>
        <v>10.438952741443552</v>
      </c>
      <c r="I301" s="10">
        <f t="shared" si="36"/>
        <v>1.2897536274963759</v>
      </c>
      <c r="J301" s="4">
        <f t="shared" si="37"/>
        <v>1347.9021246146019</v>
      </c>
      <c r="K301" s="4">
        <f t="shared" si="38"/>
        <v>303.02192451207276</v>
      </c>
      <c r="L301" s="42">
        <f>Pressure!Q301</f>
        <v>0.34742112109942852</v>
      </c>
      <c r="M301" s="10">
        <f t="shared" si="40"/>
        <v>1.6459543732099946</v>
      </c>
      <c r="N301" s="10">
        <f t="shared" si="39"/>
        <v>2.5616829820695148</v>
      </c>
    </row>
    <row r="302" spans="3:14">
      <c r="C302" s="4">
        <f>Pressure!AB302*1000000</f>
        <v>7072570.0107057858</v>
      </c>
      <c r="D302" s="78">
        <f>Pressure!I302</f>
        <v>1.4782900988183603E-4</v>
      </c>
      <c r="E302" s="40">
        <f>Pressure!H302</f>
        <v>147.82900988183601</v>
      </c>
      <c r="F302" s="10">
        <f t="shared" si="34"/>
        <v>4.25</v>
      </c>
      <c r="G302" s="4">
        <f t="shared" si="33"/>
        <v>323453.60295493453</v>
      </c>
      <c r="H302" s="42">
        <f t="shared" si="35"/>
        <v>10.442480646394683</v>
      </c>
      <c r="I302" s="10">
        <f t="shared" si="36"/>
        <v>1.2897795317949856</v>
      </c>
      <c r="J302" s="4">
        <f t="shared" si="37"/>
        <v>1348.5045120356499</v>
      </c>
      <c r="K302" s="4">
        <f t="shared" si="38"/>
        <v>303.15734724959532</v>
      </c>
      <c r="L302" s="42">
        <f>Pressure!Q302</f>
        <v>0.34864235127900123</v>
      </c>
      <c r="M302" s="10">
        <f t="shared" si="40"/>
        <v>1.646466580538714</v>
      </c>
      <c r="N302" s="10">
        <f t="shared" si="39"/>
        <v>2.5616829820695148</v>
      </c>
    </row>
    <row r="303" spans="3:14">
      <c r="C303" s="4">
        <f>Pressure!AB303*1000000</f>
        <v>7075572.9187812004</v>
      </c>
      <c r="D303" s="78">
        <f>Pressure!I303</f>
        <v>1.4782900988183603E-4</v>
      </c>
      <c r="E303" s="40">
        <f>Pressure!H303</f>
        <v>147.82900988183601</v>
      </c>
      <c r="F303" s="10">
        <f t="shared" si="34"/>
        <v>4.25</v>
      </c>
      <c r="G303" s="4">
        <f t="shared" si="33"/>
        <v>323590.9365458166</v>
      </c>
      <c r="H303" s="42">
        <f t="shared" si="35"/>
        <v>10.445991365247844</v>
      </c>
      <c r="I303" s="10">
        <f t="shared" si="36"/>
        <v>1.2898052898742587</v>
      </c>
      <c r="J303" s="4">
        <f t="shared" si="37"/>
        <v>1349.1040093080219</v>
      </c>
      <c r="K303" s="4">
        <f t="shared" si="38"/>
        <v>303.2921202526914</v>
      </c>
      <c r="L303" s="42">
        <f>Pressure!Q303</f>
        <v>0.34986341523034542</v>
      </c>
      <c r="M303" s="10">
        <f t="shared" si="40"/>
        <v>1.646976260125834</v>
      </c>
      <c r="N303" s="10">
        <f t="shared" si="39"/>
        <v>2.5616829820695148</v>
      </c>
    </row>
    <row r="304" spans="3:14">
      <c r="C304" s="4">
        <f>Pressure!AB304*1000000</f>
        <v>7078561.3447132623</v>
      </c>
      <c r="D304" s="78">
        <f>Pressure!I304</f>
        <v>1.4782900988183603E-4</v>
      </c>
      <c r="E304" s="40">
        <f>Pressure!H304</f>
        <v>147.82900988183601</v>
      </c>
      <c r="F304" s="10">
        <f t="shared" si="34"/>
        <v>4.25</v>
      </c>
      <c r="G304" s="4">
        <f t="shared" si="33"/>
        <v>323727.60781714035</v>
      </c>
      <c r="H304" s="42">
        <f t="shared" si="35"/>
        <v>10.449484895734754</v>
      </c>
      <c r="I304" s="10">
        <f t="shared" si="36"/>
        <v>1.2898309020332441</v>
      </c>
      <c r="J304" s="4">
        <f t="shared" si="37"/>
        <v>1349.7006153811892</v>
      </c>
      <c r="K304" s="4">
        <f t="shared" si="38"/>
        <v>303.42624328519162</v>
      </c>
      <c r="L304" s="42">
        <f>Pressure!Q304</f>
        <v>0.35108431384383798</v>
      </c>
      <c r="M304" s="10">
        <f t="shared" si="40"/>
        <v>1.6474834121851836</v>
      </c>
      <c r="N304" s="10">
        <f t="shared" si="39"/>
        <v>2.5616829820695148</v>
      </c>
    </row>
    <row r="305" spans="3:14">
      <c r="C305" s="4">
        <f>Pressure!AB305*1000000</f>
        <v>7081535.2832671823</v>
      </c>
      <c r="D305" s="78">
        <f>Pressure!I305</f>
        <v>1.4782900988183603E-4</v>
      </c>
      <c r="E305" s="40">
        <f>Pressure!H305</f>
        <v>147.82900988183601</v>
      </c>
      <c r="F305" s="10">
        <f t="shared" si="34"/>
        <v>4.25</v>
      </c>
      <c r="G305" s="4">
        <f t="shared" si="33"/>
        <v>323863.61652950034</v>
      </c>
      <c r="H305" s="42">
        <f t="shared" si="35"/>
        <v>10.452961235598805</v>
      </c>
      <c r="I305" s="10">
        <f t="shared" si="36"/>
        <v>1.2898563685690059</v>
      </c>
      <c r="J305" s="4">
        <f t="shared" si="37"/>
        <v>1350.2943292100854</v>
      </c>
      <c r="K305" s="4">
        <f t="shared" si="38"/>
        <v>303.55971611215443</v>
      </c>
      <c r="L305" s="42">
        <f>Pressure!Q305</f>
        <v>0.35230504800871532</v>
      </c>
      <c r="M305" s="10">
        <f t="shared" si="40"/>
        <v>1.647988036929328</v>
      </c>
      <c r="N305" s="10">
        <f t="shared" si="39"/>
        <v>2.5616829820695148</v>
      </c>
    </row>
    <row r="306" spans="3:14">
      <c r="C306" s="4">
        <f>Pressure!AB306*1000000</f>
        <v>7084494.7292357134</v>
      </c>
      <c r="D306" s="78">
        <f>Pressure!I306</f>
        <v>1.4782900988183603E-4</v>
      </c>
      <c r="E306" s="40">
        <f>Pressure!H306</f>
        <v>147.82900988183601</v>
      </c>
      <c r="F306" s="10">
        <f t="shared" si="34"/>
        <v>4.25</v>
      </c>
      <c r="G306" s="4">
        <f t="shared" si="33"/>
        <v>323998.96244475082</v>
      </c>
      <c r="H306" s="42">
        <f t="shared" si="35"/>
        <v>10.456420382595335</v>
      </c>
      <c r="I306" s="10">
        <f t="shared" si="36"/>
        <v>1.2898816897766308</v>
      </c>
      <c r="J306" s="4">
        <f t="shared" si="37"/>
        <v>1350.8851497551402</v>
      </c>
      <c r="K306" s="4">
        <f t="shared" si="38"/>
        <v>303.69253849987416</v>
      </c>
      <c r="L306" s="42">
        <f>Pressure!Q306</f>
        <v>0.35352561861308024</v>
      </c>
      <c r="M306" s="10">
        <f t="shared" si="40"/>
        <v>1.6484901345693572</v>
      </c>
      <c r="N306" s="10">
        <f t="shared" si="39"/>
        <v>2.5616829820695148</v>
      </c>
    </row>
    <row r="307" spans="3:14">
      <c r="C307" s="4">
        <f>Pressure!AB307*1000000</f>
        <v>7087439.6774380645</v>
      </c>
      <c r="D307" s="78">
        <f>Pressure!I307</f>
        <v>1.4782900988183603E-4</v>
      </c>
      <c r="E307" s="40">
        <f>Pressure!H307</f>
        <v>147.82900988183601</v>
      </c>
      <c r="F307" s="10">
        <f t="shared" si="34"/>
        <v>4.25</v>
      </c>
      <c r="G307" s="4">
        <f t="shared" si="33"/>
        <v>324133.64532595582</v>
      </c>
      <c r="H307" s="42">
        <f t="shared" si="35"/>
        <v>10.459862334490365</v>
      </c>
      <c r="I307" s="10">
        <f t="shared" si="36"/>
        <v>1.2899068659492303</v>
      </c>
      <c r="J307" s="4">
        <f t="shared" si="37"/>
        <v>1351.4730759820668</v>
      </c>
      <c r="K307" s="4">
        <f t="shared" si="38"/>
        <v>303.82471021583268</v>
      </c>
      <c r="L307" s="42">
        <f>Pressure!Q307</f>
        <v>0.35474602654390913</v>
      </c>
      <c r="M307" s="10">
        <f t="shared" si="40"/>
        <v>1.6489897053151916</v>
      </c>
      <c r="N307" s="10">
        <f t="shared" si="39"/>
        <v>2.5616829820695148</v>
      </c>
    </row>
    <row r="308" spans="3:14">
      <c r="C308" s="4">
        <f>Pressure!AB308*1000000</f>
        <v>7090370.1227206988</v>
      </c>
      <c r="D308" s="78">
        <f>Pressure!I308</f>
        <v>1.4782900988183603E-4</v>
      </c>
      <c r="E308" s="40">
        <f>Pressure!H308</f>
        <v>147.82900988183601</v>
      </c>
      <c r="F308" s="10">
        <f t="shared" si="34"/>
        <v>4.25</v>
      </c>
      <c r="G308" s="4">
        <f t="shared" si="33"/>
        <v>324267.66493742599</v>
      </c>
      <c r="H308" s="42">
        <f t="shared" si="35"/>
        <v>10.463287089061518</v>
      </c>
      <c r="I308" s="10">
        <f t="shared" si="36"/>
        <v>1.2899318973779546</v>
      </c>
      <c r="J308" s="4">
        <f t="shared" si="37"/>
        <v>1352.0581068620188</v>
      </c>
      <c r="K308" s="4">
        <f t="shared" si="38"/>
        <v>303.95623102873498</v>
      </c>
      <c r="L308" s="42">
        <f>Pressure!Q308</f>
        <v>0.35596627268705899</v>
      </c>
      <c r="M308" s="10">
        <f t="shared" si="40"/>
        <v>1.6494867493754388</v>
      </c>
      <c r="N308" s="10">
        <f t="shared" si="39"/>
        <v>2.5616829820695148</v>
      </c>
    </row>
    <row r="309" spans="3:14">
      <c r="C309" s="4">
        <f>Pressure!AB309*1000000</f>
        <v>7093286.0599565832</v>
      </c>
      <c r="D309" s="78">
        <f>Pressure!I309</f>
        <v>1.4782900988183603E-4</v>
      </c>
      <c r="E309" s="40">
        <f>Pressure!H309</f>
        <v>147.82900988183601</v>
      </c>
      <c r="F309" s="10">
        <f t="shared" si="34"/>
        <v>4.25</v>
      </c>
      <c r="G309" s="4">
        <f t="shared" si="33"/>
        <v>324401.02104468399</v>
      </c>
      <c r="H309" s="42">
        <f t="shared" si="35"/>
        <v>10.466694644097204</v>
      </c>
      <c r="I309" s="10">
        <f t="shared" si="36"/>
        <v>1.2899567843519948</v>
      </c>
      <c r="J309" s="4">
        <f t="shared" si="37"/>
        <v>1352.6402413714407</v>
      </c>
      <c r="K309" s="4">
        <f t="shared" si="38"/>
        <v>304.08710070847548</v>
      </c>
      <c r="L309" s="42">
        <f>Pressure!Q309</f>
        <v>0.35718635792727443</v>
      </c>
      <c r="M309" s="10">
        <f t="shared" si="40"/>
        <v>1.6499812669573628</v>
      </c>
      <c r="N309" s="10">
        <f t="shared" si="39"/>
        <v>2.5616829820695148</v>
      </c>
    </row>
    <row r="310" spans="3:14">
      <c r="C310" s="4">
        <f>Pressure!AB310*1000000</f>
        <v>7096187.4840461491</v>
      </c>
      <c r="D310" s="78">
        <f>Pressure!I310</f>
        <v>1.4782900988183603E-4</v>
      </c>
      <c r="E310" s="40">
        <f>Pressure!H310</f>
        <v>147.82900988183601</v>
      </c>
      <c r="F310" s="10">
        <f t="shared" si="34"/>
        <v>4.25</v>
      </c>
      <c r="G310" s="4">
        <f t="shared" si="33"/>
        <v>324533.7134145085</v>
      </c>
      <c r="H310" s="42">
        <f t="shared" si="35"/>
        <v>10.470084997397736</v>
      </c>
      <c r="I310" s="10">
        <f t="shared" si="36"/>
        <v>1.2899815271585999</v>
      </c>
      <c r="J310" s="4">
        <f t="shared" si="37"/>
        <v>1353.2194784922604</v>
      </c>
      <c r="K310" s="4">
        <f t="shared" si="38"/>
        <v>304.21731902618149</v>
      </c>
      <c r="L310" s="42">
        <f>Pressure!Q310</f>
        <v>0.35840628314819467</v>
      </c>
      <c r="M310" s="10">
        <f t="shared" si="40"/>
        <v>1.6504732582669481</v>
      </c>
      <c r="N310" s="10">
        <f t="shared" si="39"/>
        <v>2.5616829820695148</v>
      </c>
    </row>
    <row r="311" spans="3:14">
      <c r="C311" s="4">
        <f>Pressure!AB311*1000000</f>
        <v>7099074.3899160447</v>
      </c>
      <c r="D311" s="78">
        <f>Pressure!I311</f>
        <v>1.4782900988183603E-4</v>
      </c>
      <c r="E311" s="40">
        <f>Pressure!H311</f>
        <v>147.82900988183601</v>
      </c>
      <c r="F311" s="10">
        <f t="shared" si="34"/>
        <v>4.25</v>
      </c>
      <c r="G311" s="4">
        <f t="shared" si="33"/>
        <v>324665.74181487726</v>
      </c>
      <c r="H311" s="42">
        <f t="shared" si="35"/>
        <v>10.47345814677389</v>
      </c>
      <c r="I311" s="10">
        <f t="shared" si="36"/>
        <v>1.2900061260830744</v>
      </c>
      <c r="J311" s="4">
        <f t="shared" si="37"/>
        <v>1353.7958172116391</v>
      </c>
      <c r="K311" s="4">
        <f t="shared" si="38"/>
        <v>304.34688575415657</v>
      </c>
      <c r="L311" s="42">
        <f>Pressure!Q311</f>
        <v>0.3596260492323603</v>
      </c>
      <c r="M311" s="10">
        <f t="shared" si="40"/>
        <v>1.6509627235086051</v>
      </c>
      <c r="N311" s="10">
        <f t="shared" si="39"/>
        <v>2.5616829820695148</v>
      </c>
    </row>
    <row r="312" spans="3:14">
      <c r="C312" s="4">
        <f>Pressure!AB312*1000000</f>
        <v>7101946.7725205328</v>
      </c>
      <c r="D312" s="78">
        <f>Pressure!I312</f>
        <v>1.4782900988183603E-4</v>
      </c>
      <c r="E312" s="40">
        <f>Pressure!H312</f>
        <v>147.82900988183601</v>
      </c>
      <c r="F312" s="10">
        <f t="shared" si="34"/>
        <v>4.25</v>
      </c>
      <c r="G312" s="4">
        <f t="shared" si="33"/>
        <v>324797.10601503088</v>
      </c>
      <c r="H312" s="42">
        <f t="shared" si="35"/>
        <v>10.476814090048556</v>
      </c>
      <c r="I312" s="10">
        <f t="shared" si="36"/>
        <v>1.2900305814087982</v>
      </c>
      <c r="J312" s="4">
        <f t="shared" si="37"/>
        <v>1354.369256522252</v>
      </c>
      <c r="K312" s="4">
        <f t="shared" si="38"/>
        <v>304.47580066594401</v>
      </c>
      <c r="L312" s="42">
        <f>Pressure!Q312</f>
        <v>0.36084565706122057</v>
      </c>
      <c r="M312" s="10">
        <f t="shared" si="40"/>
        <v>1.6514496628859017</v>
      </c>
      <c r="N312" s="10">
        <f t="shared" si="39"/>
        <v>2.5616829820695148</v>
      </c>
    </row>
    <row r="313" spans="3:14">
      <c r="C313" s="4">
        <f>Pressure!AB313*1000000</f>
        <v>7104804.6268398799</v>
      </c>
      <c r="D313" s="78">
        <f>Pressure!I313</f>
        <v>1.4782900988183603E-4</v>
      </c>
      <c r="E313" s="40">
        <f>Pressure!H313</f>
        <v>147.82900988183601</v>
      </c>
      <c r="F313" s="10">
        <f t="shared" si="34"/>
        <v>4.25</v>
      </c>
      <c r="G313" s="4">
        <f t="shared" si="33"/>
        <v>324927.80578539916</v>
      </c>
      <c r="H313" s="42">
        <f t="shared" si="35"/>
        <v>10.480152825054882</v>
      </c>
      <c r="I313" s="10">
        <f t="shared" si="36"/>
        <v>1.2900548934172216</v>
      </c>
      <c r="J313" s="4">
        <f t="shared" si="37"/>
        <v>1354.9397954219644</v>
      </c>
      <c r="K313" s="4">
        <f t="shared" si="38"/>
        <v>304.60406353625388</v>
      </c>
      <c r="L313" s="42">
        <f>Pressure!Q313</f>
        <v>0.36206510751513998</v>
      </c>
      <c r="M313" s="10">
        <f t="shared" si="40"/>
        <v>1.6519340766006745</v>
      </c>
      <c r="N313" s="10">
        <f t="shared" si="39"/>
        <v>2.5616829820695148</v>
      </c>
    </row>
    <row r="314" spans="3:14">
      <c r="C314" s="4">
        <f>Pressure!AB314*1000000</f>
        <v>7107647.9478816111</v>
      </c>
      <c r="D314" s="78">
        <f>Pressure!I314</f>
        <v>1.4782900988183603E-4</v>
      </c>
      <c r="E314" s="40">
        <f>Pressure!H314</f>
        <v>147.82900988183601</v>
      </c>
      <c r="F314" s="10">
        <f t="shared" si="34"/>
        <v>4.25</v>
      </c>
      <c r="G314" s="4">
        <f t="shared" si="33"/>
        <v>325057.84089765872</v>
      </c>
      <c r="H314" s="42">
        <f t="shared" si="35"/>
        <v>10.483474349637744</v>
      </c>
      <c r="I314" s="10">
        <f t="shared" si="36"/>
        <v>1.2900790623878837</v>
      </c>
      <c r="J314" s="4">
        <f t="shared" si="37"/>
        <v>1355.5074329140846</v>
      </c>
      <c r="K314" s="4">
        <f t="shared" si="38"/>
        <v>304.73167414101988</v>
      </c>
      <c r="L314" s="42">
        <f>Pressure!Q314</f>
        <v>0.36328440147340541</v>
      </c>
      <c r="M314" s="10">
        <f t="shared" si="40"/>
        <v>1.6524159648537013</v>
      </c>
      <c r="N314" s="10">
        <f t="shared" si="39"/>
        <v>2.5616829820695148</v>
      </c>
    </row>
    <row r="315" spans="3:14">
      <c r="C315" s="4">
        <f>Pressure!AB315*1000000</f>
        <v>7110476.7306794934</v>
      </c>
      <c r="D315" s="78">
        <f>Pressure!I315</f>
        <v>1.4782900988183603E-4</v>
      </c>
      <c r="E315" s="40">
        <f>Pressure!H315</f>
        <v>147.82900988183601</v>
      </c>
      <c r="F315" s="10">
        <f t="shared" si="34"/>
        <v>4.25</v>
      </c>
      <c r="G315" s="4">
        <f t="shared" si="33"/>
        <v>325187.21112468612</v>
      </c>
      <c r="H315" s="42">
        <f t="shared" si="35"/>
        <v>10.486778661652581</v>
      </c>
      <c r="I315" s="10">
        <f t="shared" si="36"/>
        <v>1.2901030885984124</v>
      </c>
      <c r="J315" s="4">
        <f t="shared" si="37"/>
        <v>1356.0721680071592</v>
      </c>
      <c r="K315" s="4">
        <f t="shared" si="38"/>
        <v>304.85863225735335</v>
      </c>
      <c r="L315" s="42">
        <f>Pressure!Q315</f>
        <v>0.36450353981423284</v>
      </c>
      <c r="M315" s="10">
        <f t="shared" si="40"/>
        <v>1.6528953278443153</v>
      </c>
      <c r="N315" s="10">
        <f t="shared" si="39"/>
        <v>2.5616829820695148</v>
      </c>
    </row>
    <row r="316" spans="3:14">
      <c r="C316" s="4">
        <f>Pressure!AB316*1000000</f>
        <v>7113290.9702944523</v>
      </c>
      <c r="D316" s="78">
        <f>Pressure!I316</f>
        <v>1.4782900988183603E-4</v>
      </c>
      <c r="E316" s="40">
        <f>Pressure!H316</f>
        <v>147.82900988183601</v>
      </c>
      <c r="F316" s="10">
        <f t="shared" si="34"/>
        <v>4.25</v>
      </c>
      <c r="G316" s="4">
        <f t="shared" si="33"/>
        <v>325315.9162406</v>
      </c>
      <c r="H316" s="42">
        <f t="shared" si="35"/>
        <v>10.490065758966484</v>
      </c>
      <c r="I316" s="10">
        <f t="shared" si="36"/>
        <v>1.2901269723245392</v>
      </c>
      <c r="J316" s="4">
        <f t="shared" si="37"/>
        <v>1356.6339997151563</v>
      </c>
      <c r="K316" s="4">
        <f t="shared" si="38"/>
        <v>304.98493766358445</v>
      </c>
      <c r="L316" s="42">
        <f>Pressure!Q316</f>
        <v>0.36572252341477429</v>
      </c>
      <c r="M316" s="10">
        <f t="shared" si="40"/>
        <v>1.6533721657705824</v>
      </c>
      <c r="N316" s="10">
        <f t="shared" si="39"/>
        <v>2.5616829820695148</v>
      </c>
    </row>
    <row r="317" spans="3:14">
      <c r="C317" s="4">
        <f>Pressure!AB317*1000000</f>
        <v>7116090.66181364</v>
      </c>
      <c r="D317" s="78">
        <f>Pressure!I317</f>
        <v>1.4782900988183603E-4</v>
      </c>
      <c r="E317" s="40">
        <f>Pressure!H317</f>
        <v>147.82900988183601</v>
      </c>
      <c r="F317" s="10">
        <f t="shared" si="34"/>
        <v>4.25</v>
      </c>
      <c r="G317" s="4">
        <f t="shared" si="33"/>
        <v>325443.9560207185</v>
      </c>
      <c r="H317" s="42">
        <f t="shared" si="35"/>
        <v>10.493335639457108</v>
      </c>
      <c r="I317" s="10">
        <f t="shared" si="36"/>
        <v>1.2901507138401009</v>
      </c>
      <c r="J317" s="4">
        <f t="shared" si="37"/>
        <v>1357.1929270572809</v>
      </c>
      <c r="K317" s="4">
        <f t="shared" si="38"/>
        <v>305.11059013922056</v>
      </c>
      <c r="L317" s="42">
        <f>Pressure!Q317</f>
        <v>0.36694135315112464</v>
      </c>
      <c r="M317" s="10">
        <f t="shared" si="40"/>
        <v>1.6538464788292602</v>
      </c>
      <c r="N317" s="10">
        <f t="shared" si="39"/>
        <v>2.5616829820695148</v>
      </c>
    </row>
    <row r="318" spans="3:14">
      <c r="C318" s="4">
        <f>Pressure!AB318*1000000</f>
        <v>7118875.8003511345</v>
      </c>
      <c r="D318" s="78">
        <f>Pressure!I318</f>
        <v>1.4782900988183603E-4</v>
      </c>
      <c r="E318" s="40">
        <f>Pressure!H318</f>
        <v>147.82900988183601</v>
      </c>
      <c r="F318" s="10">
        <f t="shared" si="34"/>
        <v>4.25</v>
      </c>
      <c r="G318" s="4">
        <f t="shared" si="33"/>
        <v>325571.3302415912</v>
      </c>
      <c r="H318" s="42">
        <f t="shared" si="35"/>
        <v>10.496588301013542</v>
      </c>
      <c r="I318" s="10">
        <f t="shared" si="36"/>
        <v>1.2901743134170516</v>
      </c>
      <c r="J318" s="4">
        <f t="shared" si="37"/>
        <v>1357.7489490581127</v>
      </c>
      <c r="K318" s="4">
        <f t="shared" si="38"/>
        <v>305.23558946497747</v>
      </c>
      <c r="L318" s="42">
        <f>Pressure!Q318</f>
        <v>0.36816002989832836</v>
      </c>
      <c r="M318" s="10">
        <f t="shared" si="40"/>
        <v>1.6543182672157331</v>
      </c>
      <c r="N318" s="10">
        <f t="shared" si="39"/>
        <v>2.5616829820695148</v>
      </c>
    </row>
    <row r="319" spans="3:14">
      <c r="C319" s="4">
        <f>Pressure!AB319*1000000</f>
        <v>7121646.3810475888</v>
      </c>
      <c r="D319" s="78">
        <f>Pressure!I319</f>
        <v>1.4782900988183603E-4</v>
      </c>
      <c r="E319" s="40">
        <f>Pressure!H319</f>
        <v>147.82900988183601</v>
      </c>
      <c r="F319" s="10">
        <f t="shared" si="34"/>
        <v>4.25</v>
      </c>
      <c r="G319" s="4">
        <f t="shared" si="33"/>
        <v>325698.03868098295</v>
      </c>
      <c r="H319" s="42">
        <f t="shared" si="35"/>
        <v>10.499823741535863</v>
      </c>
      <c r="I319" s="10">
        <f t="shared" si="36"/>
        <v>1.2901977713254689</v>
      </c>
      <c r="J319" s="4">
        <f t="shared" si="37"/>
        <v>1358.3020647475369</v>
      </c>
      <c r="K319" s="4">
        <f t="shared" si="38"/>
        <v>305.35993542276356</v>
      </c>
      <c r="L319" s="42">
        <f>Pressure!Q319</f>
        <v>0.36937855453038643</v>
      </c>
      <c r="M319" s="10">
        <f t="shared" si="40"/>
        <v>1.6547875311242402</v>
      </c>
      <c r="N319" s="10">
        <f t="shared" si="39"/>
        <v>2.5616829820695148</v>
      </c>
    </row>
    <row r="320" spans="3:14">
      <c r="C320" s="4">
        <f>Pressure!AB320*1000000</f>
        <v>7124402.3990693325</v>
      </c>
      <c r="D320" s="78">
        <f>Pressure!I320</f>
        <v>1.4782900988183603E-4</v>
      </c>
      <c r="E320" s="40">
        <f>Pressure!H320</f>
        <v>147.82900988183601</v>
      </c>
      <c r="F320" s="10">
        <f t="shared" si="34"/>
        <v>4.25</v>
      </c>
      <c r="G320" s="4">
        <f t="shared" si="33"/>
        <v>325824.08111783297</v>
      </c>
      <c r="H320" s="42">
        <f t="shared" si="35"/>
        <v>10.503041958934153</v>
      </c>
      <c r="I320" s="10">
        <f t="shared" si="36"/>
        <v>1.2902210878335536</v>
      </c>
      <c r="J320" s="4">
        <f t="shared" si="37"/>
        <v>1358.8522731605651</v>
      </c>
      <c r="K320" s="4">
        <f t="shared" si="38"/>
        <v>305.48362779563985</v>
      </c>
      <c r="L320" s="42">
        <f>Pressure!Q320</f>
        <v>0.37059692792026305</v>
      </c>
      <c r="M320" s="10">
        <f t="shared" si="40"/>
        <v>1.6552542707475366</v>
      </c>
      <c r="N320" s="10">
        <f t="shared" si="39"/>
        <v>2.5616829820695148</v>
      </c>
    </row>
    <row r="321" spans="3:14">
      <c r="C321" s="4">
        <f>Pressure!AB321*1000000</f>
        <v>7127143.8496103613</v>
      </c>
      <c r="D321" s="78">
        <f>Pressure!I321</f>
        <v>1.4782900988183603E-4</v>
      </c>
      <c r="E321" s="40">
        <f>Pressure!H321</f>
        <v>147.82900988183601</v>
      </c>
      <c r="F321" s="10">
        <f t="shared" si="34"/>
        <v>4.25</v>
      </c>
      <c r="G321" s="4">
        <f t="shared" si="33"/>
        <v>325949.45733234572</v>
      </c>
      <c r="H321" s="42">
        <f t="shared" si="35"/>
        <v>10.506242951130805</v>
      </c>
      <c r="I321" s="10">
        <f t="shared" si="36"/>
        <v>1.2902442632076543</v>
      </c>
      <c r="J321" s="4">
        <f t="shared" si="37"/>
        <v>1359.3995733377317</v>
      </c>
      <c r="K321" s="4">
        <f t="shared" si="38"/>
        <v>305.60666636790876</v>
      </c>
      <c r="L321" s="42">
        <f>Pressure!Q321</f>
        <v>0.37181515093989242</v>
      </c>
      <c r="M321" s="10">
        <f t="shared" si="40"/>
        <v>1.6557184862771357</v>
      </c>
      <c r="N321" s="10">
        <f t="shared" si="39"/>
        <v>2.5616829820695148</v>
      </c>
    </row>
    <row r="322" spans="3:14">
      <c r="C322" s="4">
        <f>Pressure!AB322*1000000</f>
        <v>7129870.7278907225</v>
      </c>
      <c r="D322" s="78">
        <f>Pressure!I322</f>
        <v>1.4782900988183603E-4</v>
      </c>
      <c r="E322" s="40">
        <f>Pressure!H322</f>
        <v>147.82900988183601</v>
      </c>
      <c r="F322" s="10">
        <f t="shared" si="34"/>
        <v>4.25</v>
      </c>
      <c r="G322" s="4">
        <f t="shared" si="33"/>
        <v>326074.167105917</v>
      </c>
      <c r="H322" s="42">
        <f t="shared" si="35"/>
        <v>10.50942671605867</v>
      </c>
      <c r="I322" s="10">
        <f t="shared" si="36"/>
        <v>1.2902672977122609</v>
      </c>
      <c r="J322" s="4">
        <f t="shared" si="37"/>
        <v>1359.943964324772</v>
      </c>
      <c r="K322" s="4">
        <f t="shared" si="38"/>
        <v>305.72905092504203</v>
      </c>
      <c r="L322" s="42">
        <f>Pressure!Q322</f>
        <v>0.37303322446018539</v>
      </c>
      <c r="M322" s="10">
        <f t="shared" si="40"/>
        <v>1.656180177903241</v>
      </c>
      <c r="N322" s="10">
        <f t="shared" si="39"/>
        <v>2.5616829820695148</v>
      </c>
    </row>
    <row r="323" spans="3:14">
      <c r="C323" s="4">
        <f>Pressure!AB323*1000000</f>
        <v>7132583.0291560777</v>
      </c>
      <c r="D323" s="78">
        <f>Pressure!I323</f>
        <v>1.4782900988183603E-4</v>
      </c>
      <c r="E323" s="40">
        <f>Pressure!H323</f>
        <v>147.82900988183601</v>
      </c>
      <c r="F323" s="10">
        <f t="shared" si="34"/>
        <v>4.25</v>
      </c>
      <c r="G323" s="4">
        <f t="shared" si="33"/>
        <v>326198.21022111422</v>
      </c>
      <c r="H323" s="42">
        <f t="shared" si="35"/>
        <v>10.512593251660546</v>
      </c>
      <c r="I323" s="10">
        <f t="shared" si="36"/>
        <v>1.2902901916100098</v>
      </c>
      <c r="J323" s="4">
        <f t="shared" si="37"/>
        <v>1360.4854451725355</v>
      </c>
      <c r="K323" s="4">
        <f t="shared" si="38"/>
        <v>305.85078125366113</v>
      </c>
      <c r="L323" s="42">
        <f>Pressure!Q323</f>
        <v>0.37425114935103626</v>
      </c>
      <c r="M323" s="10">
        <f t="shared" si="40"/>
        <v>1.6566393458147584</v>
      </c>
      <c r="N323" s="10">
        <f t="shared" si="39"/>
        <v>2.5616829820695148</v>
      </c>
    </row>
    <row r="324" spans="3:14">
      <c r="C324" s="4">
        <f>Pressure!AB324*1000000</f>
        <v>7135280.7486798642</v>
      </c>
      <c r="D324" s="78">
        <f>Pressure!I324</f>
        <v>1.4782900988183603E-4</v>
      </c>
      <c r="E324" s="40">
        <f>Pressure!H324</f>
        <v>147.82900988183601</v>
      </c>
      <c r="F324" s="10">
        <f t="shared" si="34"/>
        <v>4.25</v>
      </c>
      <c r="G324" s="4">
        <f t="shared" si="33"/>
        <v>326321.58646177495</v>
      </c>
      <c r="H324" s="42">
        <f t="shared" si="35"/>
        <v>10.515742555891741</v>
      </c>
      <c r="I324" s="10">
        <f t="shared" si="36"/>
        <v>1.2903129451617081</v>
      </c>
      <c r="J324" s="4">
        <f t="shared" si="37"/>
        <v>1361.0240149374163</v>
      </c>
      <c r="K324" s="4">
        <f t="shared" si="38"/>
        <v>305.97185714163396</v>
      </c>
      <c r="L324" s="42">
        <f>Pressure!Q324</f>
        <v>0.37546892648132946</v>
      </c>
      <c r="M324" s="10">
        <f t="shared" si="40"/>
        <v>1.6570959901992413</v>
      </c>
      <c r="N324" s="10">
        <f t="shared" si="39"/>
        <v>2.5616829820695148</v>
      </c>
    </row>
    <row r="325" spans="3:14">
      <c r="C325" s="4">
        <f>Pressure!AB325*1000000</f>
        <v>7137963.8817602899</v>
      </c>
      <c r="D325" s="78">
        <f>Pressure!I325</f>
        <v>1.4782900988183603E-4</v>
      </c>
      <c r="E325" s="40">
        <f>Pressure!H325</f>
        <v>147.82900988183601</v>
      </c>
      <c r="F325" s="10">
        <f t="shared" si="34"/>
        <v>4.25</v>
      </c>
      <c r="G325" s="4">
        <f t="shared" si="33"/>
        <v>326444.29561286961</v>
      </c>
      <c r="H325" s="42">
        <f t="shared" si="35"/>
        <v>10.518874626716556</v>
      </c>
      <c r="I325" s="10">
        <f t="shared" si="36"/>
        <v>1.2903355586263172</v>
      </c>
      <c r="J325" s="4">
        <f t="shared" si="37"/>
        <v>1361.5596726807537</v>
      </c>
      <c r="K325" s="4">
        <f t="shared" si="38"/>
        <v>306.0922783779402</v>
      </c>
      <c r="L325" s="42">
        <f>Pressure!Q325</f>
        <v>0.37668655671894619</v>
      </c>
      <c r="M325" s="10">
        <f t="shared" si="40"/>
        <v>1.6575501112429716</v>
      </c>
      <c r="N325" s="10">
        <f t="shared" si="39"/>
        <v>2.5616829820695148</v>
      </c>
    </row>
    <row r="326" spans="3:14">
      <c r="C326" s="4">
        <f>Pressure!AB326*1000000</f>
        <v>7140632.4237236064</v>
      </c>
      <c r="D326" s="78">
        <f>Pressure!I326</f>
        <v>1.4782900988183603E-4</v>
      </c>
      <c r="E326" s="40">
        <f>Pressure!H326</f>
        <v>147.82900988183601</v>
      </c>
      <c r="F326" s="10">
        <f t="shared" si="34"/>
        <v>4.25</v>
      </c>
      <c r="G326" s="4">
        <f t="shared" si="33"/>
        <v>326566.33746065118</v>
      </c>
      <c r="H326" s="42">
        <f t="shared" si="35"/>
        <v>10.521989462112144</v>
      </c>
      <c r="I326" s="10">
        <f t="shared" si="36"/>
        <v>1.2903580322609862</v>
      </c>
      <c r="J326" s="4">
        <f t="shared" si="37"/>
        <v>1362.0924174694858</v>
      </c>
      <c r="K326" s="4">
        <f t="shared" si="38"/>
        <v>306.2120447528182</v>
      </c>
      <c r="L326" s="42">
        <f>Pressure!Q326</f>
        <v>0.37790404093077112</v>
      </c>
      <c r="M326" s="10">
        <f t="shared" si="40"/>
        <v>1.6580017091309538</v>
      </c>
      <c r="N326" s="10">
        <f t="shared" si="39"/>
        <v>2.5616829820695148</v>
      </c>
    </row>
    <row r="327" spans="3:14">
      <c r="C327" s="4">
        <f>Pressure!AB327*1000000</f>
        <v>7143286.3699209867</v>
      </c>
      <c r="D327" s="78">
        <f>Pressure!I327</f>
        <v>1.4782900988183603E-4</v>
      </c>
      <c r="E327" s="40">
        <f>Pressure!H327</f>
        <v>147.82900988183601</v>
      </c>
      <c r="F327" s="10">
        <f t="shared" si="34"/>
        <v>4.25</v>
      </c>
      <c r="G327" s="4">
        <f t="shared" si="33"/>
        <v>326687.71179251245</v>
      </c>
      <c r="H327" s="42">
        <f t="shared" si="35"/>
        <v>10.525087060064852</v>
      </c>
      <c r="I327" s="10">
        <f t="shared" si="36"/>
        <v>1.2903803663210345</v>
      </c>
      <c r="J327" s="4">
        <f t="shared" si="37"/>
        <v>1362.6222483755257</v>
      </c>
      <c r="K327" s="4">
        <f t="shared" si="38"/>
        <v>306.33115605762458</v>
      </c>
      <c r="L327" s="42">
        <f>Pressure!Q327</f>
        <v>0.37912137998269896</v>
      </c>
      <c r="M327" s="10">
        <f t="shared" si="40"/>
        <v>1.6584507840468168</v>
      </c>
      <c r="N327" s="10">
        <f t="shared" si="39"/>
        <v>2.5616829820695148</v>
      </c>
    </row>
    <row r="328" spans="3:14">
      <c r="C328" s="4">
        <f>Pressure!AB328*1000000</f>
        <v>7145925.7157303384</v>
      </c>
      <c r="D328" s="78">
        <f>Pressure!I328</f>
        <v>1.4782900988183603E-4</v>
      </c>
      <c r="E328" s="40">
        <f>Pressure!H328</f>
        <v>147.82900988183601</v>
      </c>
      <c r="F328" s="10">
        <f t="shared" si="34"/>
        <v>4.25</v>
      </c>
      <c r="G328" s="4">
        <f t="shared" si="33"/>
        <v>326808.41839706869</v>
      </c>
      <c r="H328" s="42">
        <f t="shared" si="35"/>
        <v>10.528167418572384</v>
      </c>
      <c r="I328" s="10">
        <f t="shared" si="36"/>
        <v>1.2904025610599734</v>
      </c>
      <c r="J328" s="4">
        <f t="shared" si="37"/>
        <v>1363.1491644761238</v>
      </c>
      <c r="K328" s="4">
        <f t="shared" si="38"/>
        <v>306.44961208491611</v>
      </c>
      <c r="L328" s="42">
        <f>Pressure!Q328</f>
        <v>0.38033857473964111</v>
      </c>
      <c r="M328" s="10">
        <f t="shared" si="40"/>
        <v>1.6588973361729158</v>
      </c>
      <c r="N328" s="10">
        <f t="shared" si="39"/>
        <v>2.5616829820695148</v>
      </c>
    </row>
    <row r="329" spans="3:14">
      <c r="C329" s="4">
        <f>Pressure!AB329*1000000</f>
        <v>7148550.4565558648</v>
      </c>
      <c r="D329" s="78">
        <f>Pressure!I329</f>
        <v>1.4782900988183603E-4</v>
      </c>
      <c r="E329" s="40">
        <f>Pressure!H329</f>
        <v>147.82900988183601</v>
      </c>
      <c r="F329" s="10">
        <f t="shared" si="34"/>
        <v>4.25</v>
      </c>
      <c r="G329" s="4">
        <f t="shared" si="33"/>
        <v>326928.45706413803</v>
      </c>
      <c r="H329" s="42">
        <f t="shared" si="35"/>
        <v>10.531230535643283</v>
      </c>
      <c r="I329" s="10">
        <f t="shared" si="36"/>
        <v>1.2904246167295101</v>
      </c>
      <c r="J329" s="4">
        <f t="shared" si="37"/>
        <v>1363.6731648537809</v>
      </c>
      <c r="K329" s="4">
        <f t="shared" si="38"/>
        <v>306.56741262842968</v>
      </c>
      <c r="L329" s="42">
        <f>Pressure!Q329</f>
        <v>0.38155562606553228</v>
      </c>
      <c r="M329" s="10">
        <f t="shared" si="40"/>
        <v>1.6593413656903073</v>
      </c>
      <c r="N329" s="10">
        <f t="shared" si="39"/>
        <v>2.5616829820695148</v>
      </c>
    </row>
    <row r="330" spans="3:14">
      <c r="C330" s="4">
        <f>Pressure!AB330*1000000</f>
        <v>7151160.5878276285</v>
      </c>
      <c r="D330" s="78">
        <f>Pressure!I330</f>
        <v>1.4782900988183603E-4</v>
      </c>
      <c r="E330" s="40">
        <f>Pressure!H330</f>
        <v>147.82900988183601</v>
      </c>
      <c r="F330" s="10">
        <f t="shared" si="34"/>
        <v>4.25</v>
      </c>
      <c r="G330" s="4">
        <f t="shared" si="33"/>
        <v>327047.82758472097</v>
      </c>
      <c r="H330" s="42">
        <f t="shared" si="35"/>
        <v>10.534276409296453</v>
      </c>
      <c r="I330" s="10">
        <f t="shared" si="36"/>
        <v>1.2904465335795507</v>
      </c>
      <c r="J330" s="4">
        <f t="shared" si="37"/>
        <v>1364.1942485961592</v>
      </c>
      <c r="K330" s="4">
        <f t="shared" si="38"/>
        <v>306.68455748306263</v>
      </c>
      <c r="L330" s="42">
        <f>Pressure!Q330</f>
        <v>0.38277253482333706</v>
      </c>
      <c r="M330" s="10">
        <f t="shared" si="40"/>
        <v>1.6597828727787522</v>
      </c>
      <c r="N330" s="10">
        <f t="shared" si="39"/>
        <v>2.5616829820695148</v>
      </c>
    </row>
    <row r="331" spans="3:14">
      <c r="C331" s="4">
        <f>Pressure!AB331*1000000</f>
        <v>7153756.1050020894</v>
      </c>
      <c r="D331" s="78">
        <f>Pressure!I331</f>
        <v>1.4782900988183603E-4</v>
      </c>
      <c r="E331" s="40">
        <f>Pressure!H331</f>
        <v>147.82900988183601</v>
      </c>
      <c r="F331" s="10">
        <f t="shared" si="34"/>
        <v>4.25</v>
      </c>
      <c r="G331" s="4">
        <f t="shared" si="33"/>
        <v>327166.52975102543</v>
      </c>
      <c r="H331" s="42">
        <f t="shared" si="35"/>
        <v>10.537305037561767</v>
      </c>
      <c r="I331" s="10">
        <f t="shared" si="36"/>
        <v>1.2904683118582125</v>
      </c>
      <c r="J331" s="4">
        <f t="shared" si="37"/>
        <v>1364.7124147961915</v>
      </c>
      <c r="K331" s="4">
        <f t="shared" si="38"/>
        <v>306.80104644489717</v>
      </c>
      <c r="L331" s="42">
        <f>Pressure!Q331</f>
        <v>0.38398930187505642</v>
      </c>
      <c r="M331" s="10">
        <f t="shared" si="40"/>
        <v>1.6602218576166112</v>
      </c>
      <c r="N331" s="10">
        <f t="shared" si="39"/>
        <v>2.5616829820695148</v>
      </c>
    </row>
    <row r="332" spans="3:14">
      <c r="C332" s="4">
        <f>Pressure!AB332*1000000</f>
        <v>7156337.0035616364</v>
      </c>
      <c r="D332" s="78">
        <f>Pressure!I332</f>
        <v>1.4782900988183603E-4</v>
      </c>
      <c r="E332" s="40">
        <f>Pressure!H332</f>
        <v>147.82900988183601</v>
      </c>
      <c r="F332" s="10">
        <f t="shared" si="34"/>
        <v>4.25</v>
      </c>
      <c r="G332" s="4">
        <f t="shared" si="33"/>
        <v>327284.56335644511</v>
      </c>
      <c r="H332" s="42">
        <f t="shared" si="35"/>
        <v>10.540316418479579</v>
      </c>
      <c r="I332" s="10">
        <f t="shared" si="36"/>
        <v>1.2904899518118267</v>
      </c>
      <c r="J332" s="4">
        <f t="shared" si="37"/>
        <v>1365.2276625519869</v>
      </c>
      <c r="K332" s="4">
        <f t="shared" si="38"/>
        <v>306.91687931117912</v>
      </c>
      <c r="L332" s="42">
        <f>Pressure!Q332</f>
        <v>0.38520592808173437</v>
      </c>
      <c r="M332" s="10">
        <f t="shared" si="40"/>
        <v>1.6606583203811132</v>
      </c>
      <c r="N332" s="10">
        <f t="shared" si="39"/>
        <v>2.5616829820695148</v>
      </c>
    </row>
    <row r="333" spans="3:14">
      <c r="C333" s="4">
        <f>Pressure!AB333*1000000</f>
        <v>7158903.279015108</v>
      </c>
      <c r="D333" s="78">
        <f>Pressure!I333</f>
        <v>1.4782900988183603E-4</v>
      </c>
      <c r="E333" s="40">
        <f>Pressure!H333</f>
        <v>147.82900988183601</v>
      </c>
      <c r="F333" s="10">
        <f t="shared" si="34"/>
        <v>4.25</v>
      </c>
      <c r="G333" s="4">
        <f t="shared" si="33"/>
        <v>327401.92819558328</v>
      </c>
      <c r="H333" s="42">
        <f t="shared" si="35"/>
        <v>10.543310550101328</v>
      </c>
      <c r="I333" s="10">
        <f t="shared" si="36"/>
        <v>1.2905114536849494</v>
      </c>
      <c r="J333" s="4">
        <f t="shared" si="37"/>
        <v>1365.7399909669348</v>
      </c>
      <c r="K333" s="4">
        <f t="shared" si="38"/>
        <v>307.03205588034143</v>
      </c>
      <c r="L333" s="42">
        <f>Pressure!Q333</f>
        <v>0.38642241430346441</v>
      </c>
      <c r="M333" s="10">
        <f t="shared" si="40"/>
        <v>1.6610922612480929</v>
      </c>
      <c r="N333" s="10">
        <f t="shared" si="39"/>
        <v>2.5616829820695148</v>
      </c>
    </row>
    <row r="334" spans="3:14">
      <c r="C334" s="4">
        <f>Pressure!AB334*1000000</f>
        <v>7161454.9268967891</v>
      </c>
      <c r="D334" s="78">
        <f>Pressure!I334</f>
        <v>1.4782900988183603E-4</v>
      </c>
      <c r="E334" s="40">
        <f>Pressure!H334</f>
        <v>147.82900988183601</v>
      </c>
      <c r="F334" s="10">
        <f t="shared" si="34"/>
        <v>4.25</v>
      </c>
      <c r="G334" s="4">
        <f t="shared" si="33"/>
        <v>327518.62406420714</v>
      </c>
      <c r="H334" s="42">
        <f t="shared" si="35"/>
        <v>10.546287430488368</v>
      </c>
      <c r="I334" s="10">
        <f t="shared" si="36"/>
        <v>1.290532817720361</v>
      </c>
      <c r="J334" s="4">
        <f t="shared" si="37"/>
        <v>1366.2493991495046</v>
      </c>
      <c r="K334" s="4">
        <f t="shared" si="38"/>
        <v>307.14657595195911</v>
      </c>
      <c r="L334" s="42">
        <f>Pressure!Q334</f>
        <v>0.38763876139939596</v>
      </c>
      <c r="M334" s="10">
        <f t="shared" si="40"/>
        <v>1.6615236803919649</v>
      </c>
      <c r="N334" s="10">
        <f t="shared" si="39"/>
        <v>2.5616829820695148</v>
      </c>
    </row>
    <row r="335" spans="3:14">
      <c r="C335" s="4">
        <f>Pressure!AB335*1000000</f>
        <v>7163991.9427674273</v>
      </c>
      <c r="D335" s="78">
        <f>Pressure!I335</f>
        <v>1.4782900988183603E-4</v>
      </c>
      <c r="E335" s="40">
        <f>Pressure!H335</f>
        <v>147.82900988183601</v>
      </c>
      <c r="F335" s="10">
        <f t="shared" si="34"/>
        <v>4.25</v>
      </c>
      <c r="G335" s="4">
        <f t="shared" si="33"/>
        <v>327634.65075929387</v>
      </c>
      <c r="H335" s="42">
        <f t="shared" si="35"/>
        <v>10.549247057713194</v>
      </c>
      <c r="I335" s="10">
        <f t="shared" si="36"/>
        <v>1.290554044159081</v>
      </c>
      <c r="J335" s="4">
        <f t="shared" si="37"/>
        <v>1366.755886213449</v>
      </c>
      <c r="K335" s="4">
        <f t="shared" si="38"/>
        <v>307.26043932679488</v>
      </c>
      <c r="L335" s="42">
        <f>Pressure!Q335</f>
        <v>0.38885497022774096</v>
      </c>
      <c r="M335" s="10">
        <f t="shared" si="40"/>
        <v>1.6619525779859852</v>
      </c>
      <c r="N335" s="10">
        <f t="shared" si="39"/>
        <v>2.5616829820695148</v>
      </c>
    </row>
    <row r="336" spans="3:14">
      <c r="C336" s="4">
        <f>Pressure!AB336*1000000</f>
        <v>7166514.322213606</v>
      </c>
      <c r="D336" s="78">
        <f>Pressure!I336</f>
        <v>1.4782900988183603E-4</v>
      </c>
      <c r="E336" s="40">
        <f>Pressure!H336</f>
        <v>147.82900988183601</v>
      </c>
      <c r="F336" s="10">
        <f t="shared" si="34"/>
        <v>4.25</v>
      </c>
      <c r="G336" s="4">
        <f t="shared" si="33"/>
        <v>327750.00807900238</v>
      </c>
      <c r="H336" s="42">
        <f t="shared" si="35"/>
        <v>10.552189429858711</v>
      </c>
      <c r="I336" s="10">
        <f t="shared" si="36"/>
        <v>1.2905751332403699</v>
      </c>
      <c r="J336" s="4">
        <f t="shared" si="37"/>
        <v>1367.2594512776784</v>
      </c>
      <c r="K336" s="4">
        <f t="shared" si="38"/>
        <v>307.37364580677092</v>
      </c>
      <c r="L336" s="42">
        <f>Pressure!Q336</f>
        <v>0.39007104164578033</v>
      </c>
      <c r="M336" s="10">
        <f t="shared" si="40"/>
        <v>1.6623789542021057</v>
      </c>
      <c r="N336" s="10">
        <f t="shared" si="39"/>
        <v>2.5616829820695148</v>
      </c>
    </row>
    <row r="337" spans="3:14">
      <c r="C337" s="4">
        <f>Pressure!AB337*1000000</f>
        <v>7169022.0608476847</v>
      </c>
      <c r="D337" s="78">
        <f>Pressure!I337</f>
        <v>1.4782900988183603E-4</v>
      </c>
      <c r="E337" s="40">
        <f>Pressure!H337</f>
        <v>147.82900988183601</v>
      </c>
      <c r="F337" s="10">
        <f t="shared" si="34"/>
        <v>4.25</v>
      </c>
      <c r="G337" s="4">
        <f t="shared" si="33"/>
        <v>327864.69582267042</v>
      </c>
      <c r="H337" s="42">
        <f t="shared" si="35"/>
        <v>10.555114545018162</v>
      </c>
      <c r="I337" s="10">
        <f t="shared" si="36"/>
        <v>1.2905960852017351</v>
      </c>
      <c r="J337" s="4">
        <f t="shared" si="37"/>
        <v>1367.7600934662491</v>
      </c>
      <c r="K337" s="4">
        <f t="shared" si="38"/>
        <v>307.48619519496634</v>
      </c>
      <c r="L337" s="42">
        <f>Pressure!Q337</f>
        <v>0.39128697650987038</v>
      </c>
      <c r="M337" s="10">
        <f t="shared" si="40"/>
        <v>1.6628028092109206</v>
      </c>
      <c r="N337" s="10">
        <f t="shared" si="39"/>
        <v>2.5616829820695148</v>
      </c>
    </row>
    <row r="338" spans="3:14">
      <c r="C338" s="4">
        <f>Pressure!AB338*1000000</f>
        <v>7171515.154308429</v>
      </c>
      <c r="D338" s="78">
        <f>Pressure!I338</f>
        <v>1.4782900988183603E-4</v>
      </c>
      <c r="E338" s="40">
        <f>Pressure!H338</f>
        <v>147.82900988183601</v>
      </c>
      <c r="F338" s="10">
        <f t="shared" si="34"/>
        <v>4.25</v>
      </c>
      <c r="G338" s="4">
        <f t="shared" si="33"/>
        <v>327978.71379084332</v>
      </c>
      <c r="H338" s="42">
        <f t="shared" si="35"/>
        <v>10.558022401295913</v>
      </c>
      <c r="I338" s="10">
        <f t="shared" si="36"/>
        <v>1.2906169002789429</v>
      </c>
      <c r="J338" s="4">
        <f t="shared" si="37"/>
        <v>1368.257811908489</v>
      </c>
      <c r="K338" s="4">
        <f t="shared" si="38"/>
        <v>307.5980872956452</v>
      </c>
      <c r="L338" s="42">
        <f>Pressure!Q338</f>
        <v>0.39250277567544922</v>
      </c>
      <c r="M338" s="10">
        <f t="shared" si="40"/>
        <v>1.6632241431816939</v>
      </c>
      <c r="N338" s="10">
        <f t="shared" si="39"/>
        <v>2.5616829820695148</v>
      </c>
    </row>
    <row r="339" spans="3:14">
      <c r="C339" s="4">
        <f>Pressure!AB339*1000000</f>
        <v>7173993.5982598783</v>
      </c>
      <c r="D339" s="78">
        <f>Pressure!I339</f>
        <v>1.4782900988183603E-4</v>
      </c>
      <c r="E339" s="40">
        <f>Pressure!H339</f>
        <v>147.82900988183601</v>
      </c>
      <c r="F339" s="10">
        <f t="shared" si="34"/>
        <v>4.25</v>
      </c>
      <c r="G339" s="4">
        <f t="shared" si="33"/>
        <v>328092.06178522226</v>
      </c>
      <c r="H339" s="42">
        <f t="shared" si="35"/>
        <v>10.560912996806129</v>
      </c>
      <c r="I339" s="10">
        <f t="shared" si="36"/>
        <v>1.2906375787060163</v>
      </c>
      <c r="J339" s="4">
        <f t="shared" si="37"/>
        <v>1368.7526057387713</v>
      </c>
      <c r="K339" s="4">
        <f t="shared" si="38"/>
        <v>307.70932191420604</v>
      </c>
      <c r="L339" s="42">
        <f>Pressure!Q339</f>
        <v>0.39371843999704326</v>
      </c>
      <c r="M339" s="10">
        <f t="shared" si="40"/>
        <v>1.6636429562824808</v>
      </c>
      <c r="N339" s="10">
        <f t="shared" si="39"/>
        <v>2.5616829820695148</v>
      </c>
    </row>
    <row r="340" spans="3:14">
      <c r="C340" s="4">
        <f>Pressure!AB340*1000000</f>
        <v>7176457.3883921532</v>
      </c>
      <c r="D340" s="78">
        <f>Pressure!I340</f>
        <v>1.4782900988183603E-4</v>
      </c>
      <c r="E340" s="40">
        <f>Pressure!H340</f>
        <v>147.82900988183601</v>
      </c>
      <c r="F340" s="10">
        <f t="shared" si="34"/>
        <v>4.25</v>
      </c>
      <c r="G340" s="4">
        <f t="shared" si="33"/>
        <v>328204.73960870126</v>
      </c>
      <c r="H340" s="42">
        <f t="shared" si="35"/>
        <v>10.563786329673723</v>
      </c>
      <c r="I340" s="10">
        <f t="shared" si="36"/>
        <v>1.2906581207152474</v>
      </c>
      <c r="J340" s="4">
        <f t="shared" si="37"/>
        <v>1369.2444740966771</v>
      </c>
      <c r="K340" s="4">
        <f t="shared" si="38"/>
        <v>307.81989885721799</v>
      </c>
      <c r="L340" s="42">
        <f>Pressure!Q340</f>
        <v>0.3949339703282736</v>
      </c>
      <c r="M340" s="10">
        <f t="shared" si="40"/>
        <v>1.6640592486800447</v>
      </c>
      <c r="N340" s="10">
        <f t="shared" si="39"/>
        <v>2.5616829820695148</v>
      </c>
    </row>
    <row r="341" spans="3:14">
      <c r="C341" s="4">
        <f>Pressure!AB341*1000000</f>
        <v>7178906.5204211632</v>
      </c>
      <c r="D341" s="78">
        <f>Pressure!I341</f>
        <v>1.4782900988183603E-4</v>
      </c>
      <c r="E341" s="40">
        <f>Pressure!H341</f>
        <v>147.82900988183601</v>
      </c>
      <c r="F341" s="10">
        <f t="shared" si="34"/>
        <v>4.25</v>
      </c>
      <c r="G341" s="4">
        <f t="shared" si="33"/>
        <v>328316.74706535373</v>
      </c>
      <c r="H341" s="42">
        <f t="shared" si="35"/>
        <v>10.56664239803402</v>
      </c>
      <c r="I341" s="10">
        <f t="shared" si="36"/>
        <v>1.2906785265372025</v>
      </c>
      <c r="J341" s="4">
        <f t="shared" si="37"/>
        <v>1369.7334161269346</v>
      </c>
      <c r="K341" s="4">
        <f t="shared" si="38"/>
        <v>307.92981793240739</v>
      </c>
      <c r="L341" s="42">
        <f>Pressure!Q341</f>
        <v>0.39614936752186225</v>
      </c>
      <c r="M341" s="10">
        <f t="shared" si="40"/>
        <v>1.6644730205395724</v>
      </c>
      <c r="N341" s="10">
        <f t="shared" si="39"/>
        <v>2.5616829820695148</v>
      </c>
    </row>
    <row r="342" spans="3:14">
      <c r="C342" s="4">
        <f>Pressure!AB342*1000000</f>
        <v>7181340.9900890701</v>
      </c>
      <c r="D342" s="78">
        <f>Pressure!I342</f>
        <v>1.4782900988183603E-4</v>
      </c>
      <c r="E342" s="40">
        <f>Pressure!H342</f>
        <v>147.82900988183601</v>
      </c>
      <c r="F342" s="10">
        <f t="shared" si="34"/>
        <v>4.25</v>
      </c>
      <c r="G342" s="4">
        <f t="shared" si="33"/>
        <v>328428.08396045363</v>
      </c>
      <c r="H342" s="42">
        <f t="shared" si="35"/>
        <v>10.569481200033362</v>
      </c>
      <c r="I342" s="10">
        <f t="shared" si="36"/>
        <v>1.2906987964007313</v>
      </c>
      <c r="J342" s="4">
        <f t="shared" si="37"/>
        <v>1370.2194309795143</v>
      </c>
      <c r="K342" s="4">
        <f t="shared" si="38"/>
        <v>308.0390789486791</v>
      </c>
      <c r="L342" s="42">
        <f>Pressure!Q342</f>
        <v>0.39736463242963876</v>
      </c>
      <c r="M342" s="10">
        <f t="shared" si="40"/>
        <v>1.664884272025408</v>
      </c>
      <c r="N342" s="10">
        <f t="shared" si="39"/>
        <v>2.5616829820695148</v>
      </c>
    </row>
    <row r="343" spans="3:14">
      <c r="C343" s="4">
        <f>Pressure!AB343*1000000</f>
        <v>7183760.7931629438</v>
      </c>
      <c r="D343" s="78">
        <f>Pressure!I343</f>
        <v>1.4782900988183603E-4</v>
      </c>
      <c r="E343" s="40">
        <f>Pressure!H343</f>
        <v>147.82900988183601</v>
      </c>
      <c r="F343" s="10">
        <f t="shared" si="34"/>
        <v>4.25</v>
      </c>
      <c r="G343" s="4">
        <f t="shared" si="33"/>
        <v>328538.75010041427</v>
      </c>
      <c r="H343" s="42">
        <f t="shared" si="35"/>
        <v>10.572302733827478</v>
      </c>
      <c r="I343" s="10">
        <f t="shared" si="36"/>
        <v>1.2907189305329632</v>
      </c>
      <c r="J343" s="4">
        <f t="shared" si="37"/>
        <v>1370.7025178093579</v>
      </c>
      <c r="K343" s="4">
        <f t="shared" si="38"/>
        <v>308.14768171605544</v>
      </c>
      <c r="L343" s="42">
        <f>Pressure!Q343</f>
        <v>0.39857976590254635</v>
      </c>
      <c r="M343" s="10">
        <f t="shared" si="40"/>
        <v>1.6652930033002191</v>
      </c>
      <c r="N343" s="10">
        <f t="shared" si="39"/>
        <v>2.5616829820695148</v>
      </c>
    </row>
    <row r="344" spans="3:14">
      <c r="C344" s="4">
        <f>Pressure!AB344*1000000</f>
        <v>7186165.9254361494</v>
      </c>
      <c r="D344" s="78">
        <f>Pressure!I344</f>
        <v>1.4782900988183603E-4</v>
      </c>
      <c r="E344" s="40">
        <f>Pressure!H344</f>
        <v>147.82900988183601</v>
      </c>
      <c r="F344" s="10">
        <f t="shared" si="34"/>
        <v>4.25</v>
      </c>
      <c r="G344" s="4">
        <f t="shared" si="33"/>
        <v>328648.74529285124</v>
      </c>
      <c r="H344" s="42">
        <f t="shared" si="35"/>
        <v>10.575106997583191</v>
      </c>
      <c r="I344" s="10">
        <f t="shared" si="36"/>
        <v>1.2907389291593248</v>
      </c>
      <c r="J344" s="4">
        <f t="shared" si="37"/>
        <v>1371.1826757766582</v>
      </c>
      <c r="K344" s="4">
        <f t="shared" si="38"/>
        <v>308.25562604573946</v>
      </c>
      <c r="L344" s="42">
        <f>Pressure!Q344</f>
        <v>0.39979476879064829</v>
      </c>
      <c r="M344" s="10">
        <f t="shared" si="40"/>
        <v>1.6656992145254863</v>
      </c>
      <c r="N344" s="10">
        <f t="shared" si="39"/>
        <v>2.5616829820695148</v>
      </c>
    </row>
    <row r="345" spans="3:14">
      <c r="C345" s="4">
        <f>Pressure!AB345*1000000</f>
        <v>7188556.38272769</v>
      </c>
      <c r="D345" s="78">
        <f>Pressure!I345</f>
        <v>1.4782900988183603E-4</v>
      </c>
      <c r="E345" s="40">
        <f>Pressure!H345</f>
        <v>147.82900988183601</v>
      </c>
      <c r="F345" s="10">
        <f t="shared" si="34"/>
        <v>4.25</v>
      </c>
      <c r="G345" s="4">
        <f t="shared" si="33"/>
        <v>328758.06934655283</v>
      </c>
      <c r="H345" s="42">
        <f t="shared" si="35"/>
        <v>10.577893989477595</v>
      </c>
      <c r="I345" s="10">
        <f t="shared" si="36"/>
        <v>1.2907587925035406</v>
      </c>
      <c r="J345" s="4">
        <f t="shared" si="37"/>
        <v>1371.6599040467254</v>
      </c>
      <c r="K345" s="4">
        <f t="shared" si="38"/>
        <v>308.36291175008438</v>
      </c>
      <c r="L345" s="42">
        <f>Pressure!Q345</f>
        <v>0.40100964194313432</v>
      </c>
      <c r="M345" s="10">
        <f t="shared" si="40"/>
        <v>1.6661029058614736</v>
      </c>
      <c r="N345" s="10">
        <f t="shared" si="39"/>
        <v>2.5616829820695148</v>
      </c>
    </row>
    <row r="346" spans="3:14">
      <c r="C346" s="4">
        <f>Pressure!AB346*1000000</f>
        <v>7190932.1608817447</v>
      </c>
      <c r="D346" s="78">
        <f>Pressure!I346</f>
        <v>1.4782900988183603E-4</v>
      </c>
      <c r="E346" s="40">
        <f>Pressure!H346</f>
        <v>147.82900988183601</v>
      </c>
      <c r="F346" s="10">
        <f t="shared" si="34"/>
        <v>4.25</v>
      </c>
      <c r="G346" s="4">
        <f t="shared" si="33"/>
        <v>328866.7220714587</v>
      </c>
      <c r="H346" s="42">
        <f t="shared" si="35"/>
        <v>10.580663707697594</v>
      </c>
      <c r="I346" s="10">
        <f t="shared" si="36"/>
        <v>1.2907785207876357</v>
      </c>
      <c r="J346" s="4">
        <f t="shared" si="37"/>
        <v>1372.1342017898955</v>
      </c>
      <c r="K346" s="4">
        <f t="shared" si="38"/>
        <v>308.46953864257353</v>
      </c>
      <c r="L346" s="42">
        <f>Pressure!Q346</f>
        <v>0.40222438620832679</v>
      </c>
      <c r="M346" s="10">
        <f t="shared" si="40"/>
        <v>1.6665040774669666</v>
      </c>
      <c r="N346" s="10">
        <f t="shared" si="39"/>
        <v>2.5616829820695148</v>
      </c>
    </row>
    <row r="347" spans="3:14">
      <c r="C347" s="4">
        <f>Pressure!AB347*1000000</f>
        <v>7193293.2557689501</v>
      </c>
      <c r="D347" s="78">
        <f>Pressure!I347</f>
        <v>1.4782900988183603E-4</v>
      </c>
      <c r="E347" s="40">
        <f>Pressure!H347</f>
        <v>147.82900988183601</v>
      </c>
      <c r="F347" s="10">
        <f t="shared" si="34"/>
        <v>4.25</v>
      </c>
      <c r="G347" s="4">
        <f t="shared" si="33"/>
        <v>328974.7032787184</v>
      </c>
      <c r="H347" s="42">
        <f t="shared" si="35"/>
        <v>10.583416150441364</v>
      </c>
      <c r="I347" s="10">
        <f t="shared" si="36"/>
        <v>1.290798114231952</v>
      </c>
      <c r="J347" s="4">
        <f t="shared" si="37"/>
        <v>1372.605568181787</v>
      </c>
      <c r="K347" s="4">
        <f t="shared" si="38"/>
        <v>308.57550653787757</v>
      </c>
      <c r="L347" s="42">
        <f>Pressure!Q347</f>
        <v>0.40343900243368713</v>
      </c>
      <c r="M347" s="10">
        <f t="shared" si="40"/>
        <v>1.666902729499711</v>
      </c>
      <c r="N347" s="10">
        <f t="shared" si="39"/>
        <v>2.5616829820695148</v>
      </c>
    </row>
    <row r="348" spans="3:14">
      <c r="C348" s="4">
        <f>Pressure!AB348*1000000</f>
        <v>7195639.6632851316</v>
      </c>
      <c r="D348" s="78">
        <f>Pressure!I348</f>
        <v>1.4782900988183603E-4</v>
      </c>
      <c r="E348" s="40">
        <f>Pressure!H348</f>
        <v>147.82900988183601</v>
      </c>
      <c r="F348" s="10">
        <f t="shared" si="34"/>
        <v>4.25</v>
      </c>
      <c r="G348" s="4">
        <f t="shared" ref="G348:G411" si="41">IF(C348/(1+(k-1)/2*N348^2)^(k/(k-1))&lt;patm*1000000,patm*1000000,C348/(1+(k-1)/2*N348^2)^(k/(k-1)))</f>
        <v>329082.01278063364</v>
      </c>
      <c r="H348" s="42">
        <f t="shared" si="35"/>
        <v>10.586151315916899</v>
      </c>
      <c r="I348" s="10">
        <f t="shared" si="36"/>
        <v>1.2908175730551457</v>
      </c>
      <c r="J348" s="4">
        <f t="shared" si="37"/>
        <v>1373.0740024030479</v>
      </c>
      <c r="K348" s="4">
        <f t="shared" si="38"/>
        <v>308.68081525179798</v>
      </c>
      <c r="L348" s="42">
        <f>Pressure!Q348</f>
        <v>0.40465349146582191</v>
      </c>
      <c r="M348" s="10">
        <f t="shared" si="40"/>
        <v>1.6672988621159073</v>
      </c>
      <c r="N348" s="10">
        <f t="shared" si="39"/>
        <v>2.5616829820695148</v>
      </c>
    </row>
    <row r="349" spans="3:14">
      <c r="C349" s="4">
        <f>Pressure!AB349*1000000</f>
        <v>7197971.3793512378</v>
      </c>
      <c r="D349" s="78">
        <f>Pressure!I349</f>
        <v>1.4782900988183603E-4</v>
      </c>
      <c r="E349" s="40">
        <f>Pressure!H349</f>
        <v>147.82900988183601</v>
      </c>
      <c r="F349" s="10">
        <f t="shared" ref="F349:F412" si="42">aexit/E349</f>
        <v>4.25</v>
      </c>
      <c r="G349" s="4">
        <f t="shared" si="41"/>
        <v>329188.65039065492</v>
      </c>
      <c r="H349" s="42">
        <f t="shared" ref="H349:H412" si="43">1/(((k+1)/2)^(1/(k-1))*(patm*1000000/C349)^(1/k)*SQRT((k+1)/(k-1)*(1-(patm*1000000/C349)^((k-1)/k))))</f>
        <v>10.588869202341961</v>
      </c>
      <c r="I349" s="10">
        <f t="shared" ref="I349:I412" si="44">etanoz*SQRT(2*k^2/(k-1)*(2/(k+1))^((k+1)/(k-1))*(1-(G349/C349)^((k-1)/k)))+(G349-patm*1000000)/C349*(aexit/E349)</f>
        <v>1.2908368974741897</v>
      </c>
      <c r="J349" s="4">
        <f t="shared" ref="J349:J412" si="45">I349*D349*C349</f>
        <v>1373.5395036393397</v>
      </c>
      <c r="K349" s="4">
        <f t="shared" ref="K349:K412" si="46">J349/4.4482</f>
        <v>308.78546460126336</v>
      </c>
      <c r="L349" s="42">
        <f>Pressure!Q349</f>
        <v>0.4058678541504892</v>
      </c>
      <c r="M349" s="10">
        <f t="shared" si="40"/>
        <v>1.6676924754705382</v>
      </c>
      <c r="N349" s="10">
        <f t="shared" si="39"/>
        <v>2.5616829820695148</v>
      </c>
    </row>
    <row r="350" spans="3:14">
      <c r="C350" s="4">
        <f>Pressure!AB350*1000000</f>
        <v>7200288.3999143224</v>
      </c>
      <c r="D350" s="78">
        <f>Pressure!I350</f>
        <v>1.4782900988183603E-4</v>
      </c>
      <c r="E350" s="40">
        <f>Pressure!H350</f>
        <v>147.82900988183601</v>
      </c>
      <c r="F350" s="10">
        <f t="shared" si="42"/>
        <v>4.25</v>
      </c>
      <c r="G350" s="4">
        <f t="shared" si="41"/>
        <v>329294.61592342675</v>
      </c>
      <c r="H350" s="42">
        <f t="shared" si="43"/>
        <v>10.591569807945225</v>
      </c>
      <c r="I350" s="10">
        <f t="shared" si="44"/>
        <v>1.2908560877043909</v>
      </c>
      <c r="J350" s="4">
        <f t="shared" si="45"/>
        <v>1374.0020710815372</v>
      </c>
      <c r="K350" s="4">
        <f t="shared" si="46"/>
        <v>308.88945440437419</v>
      </c>
      <c r="L350" s="42">
        <f>Pressure!Q350</f>
        <v>0.40708209133260481</v>
      </c>
      <c r="M350" s="10">
        <f t="shared" si="40"/>
        <v>1.668083569717278</v>
      </c>
      <c r="N350" s="10">
        <f t="shared" ref="N350:N413" si="47">N349-1/834*(me-mef)</f>
        <v>2.5616829820695148</v>
      </c>
    </row>
    <row r="351" spans="3:14">
      <c r="C351" s="4">
        <f>Pressure!AB351*1000000</f>
        <v>7202590.720947003</v>
      </c>
      <c r="D351" s="78">
        <f>Pressure!I351</f>
        <v>1.4782900988183603E-4</v>
      </c>
      <c r="E351" s="40">
        <f>Pressure!H351</f>
        <v>147.82900988183601</v>
      </c>
      <c r="F351" s="10">
        <f t="shared" si="42"/>
        <v>4.25</v>
      </c>
      <c r="G351" s="4">
        <f t="shared" si="41"/>
        <v>329399.90919476264</v>
      </c>
      <c r="H351" s="42">
        <f t="shared" si="43"/>
        <v>10.594253130965663</v>
      </c>
      <c r="I351" s="10">
        <f t="shared" si="44"/>
        <v>1.2908751439593902</v>
      </c>
      <c r="J351" s="4">
        <f t="shared" si="45"/>
        <v>1374.4617039256182</v>
      </c>
      <c r="K351" s="4">
        <f t="shared" si="46"/>
        <v>308.99278448037819</v>
      </c>
      <c r="L351" s="42">
        <f>Pressure!Q351</f>
        <v>0.40829620385624849</v>
      </c>
      <c r="M351" s="10">
        <f t="shared" si="40"/>
        <v>1.6684721450085773</v>
      </c>
      <c r="N351" s="10">
        <f t="shared" si="47"/>
        <v>2.5616829820695148</v>
      </c>
    </row>
    <row r="352" spans="3:14">
      <c r="C352" s="4">
        <f>Pressure!AB352*1000000</f>
        <v>7204878.3384470381</v>
      </c>
      <c r="D352" s="78">
        <f>Pressure!I352</f>
        <v>1.4782900988183603E-4</v>
      </c>
      <c r="E352" s="40">
        <f>Pressure!H352</f>
        <v>147.82900988183601</v>
      </c>
      <c r="F352" s="10">
        <f t="shared" si="42"/>
        <v>4.25</v>
      </c>
      <c r="G352" s="4">
        <f t="shared" si="41"/>
        <v>329504.53002162604</v>
      </c>
      <c r="H352" s="42">
        <f t="shared" si="43"/>
        <v>10.596919169652063</v>
      </c>
      <c r="I352" s="10">
        <f t="shared" si="44"/>
        <v>1.2908940664511648</v>
      </c>
      <c r="J352" s="4">
        <f t="shared" si="45"/>
        <v>1374.9184013725796</v>
      </c>
      <c r="K352" s="4">
        <f t="shared" si="46"/>
        <v>309.09545464965146</v>
      </c>
      <c r="L352" s="42">
        <f>Pressure!Q352</f>
        <v>0.40951019256467008</v>
      </c>
      <c r="M352" s="10">
        <f t="shared" si="40"/>
        <v>1.6688582014954987</v>
      </c>
      <c r="N352" s="10">
        <f t="shared" si="47"/>
        <v>2.5616829820695148</v>
      </c>
    </row>
    <row r="353" spans="3:14">
      <c r="C353" s="4">
        <f>Pressure!AB353*1000000</f>
        <v>7207151.2484377688</v>
      </c>
      <c r="D353" s="78">
        <f>Pressure!I353</f>
        <v>1.4782900988183603E-4</v>
      </c>
      <c r="E353" s="40">
        <f>Pressure!H353</f>
        <v>147.82900988183601</v>
      </c>
      <c r="F353" s="10">
        <f t="shared" si="42"/>
        <v>4.25</v>
      </c>
      <c r="G353" s="4">
        <f t="shared" si="41"/>
        <v>329608.47822215024</v>
      </c>
      <c r="H353" s="42">
        <f t="shared" si="43"/>
        <v>10.599567922263555</v>
      </c>
      <c r="I353" s="10">
        <f t="shared" si="44"/>
        <v>1.2909128553900382</v>
      </c>
      <c r="J353" s="4">
        <f t="shared" si="45"/>
        <v>1375.3721626285253</v>
      </c>
      <c r="K353" s="4">
        <f t="shared" si="46"/>
        <v>309.19746473371822</v>
      </c>
      <c r="L353" s="42">
        <f>Pressure!Q353</f>
        <v>0.41072405830029585</v>
      </c>
      <c r="M353" s="10">
        <f t="shared" si="40"/>
        <v>1.6692417393278982</v>
      </c>
      <c r="N353" s="10">
        <f t="shared" si="47"/>
        <v>2.5616829820695148</v>
      </c>
    </row>
    <row r="354" spans="3:14">
      <c r="C354" s="4">
        <f>Pressure!AB354*1000000</f>
        <v>7209409.4469681093</v>
      </c>
      <c r="D354" s="78">
        <f>Pressure!I354</f>
        <v>1.4782900988183603E-4</v>
      </c>
      <c r="E354" s="40">
        <f>Pressure!H354</f>
        <v>147.82900988183601</v>
      </c>
      <c r="F354" s="10">
        <f t="shared" si="42"/>
        <v>4.25</v>
      </c>
      <c r="G354" s="4">
        <f t="shared" si="41"/>
        <v>329711.75361563807</v>
      </c>
      <c r="H354" s="42">
        <f t="shared" si="43"/>
        <v>10.602199387069636</v>
      </c>
      <c r="I354" s="10">
        <f t="shared" si="44"/>
        <v>1.2909315109846864</v>
      </c>
      <c r="J354" s="4">
        <f t="shared" si="45"/>
        <v>1375.8229869046654</v>
      </c>
      <c r="K354" s="4">
        <f t="shared" si="46"/>
        <v>309.29881455525054</v>
      </c>
      <c r="L354" s="42">
        <f>Pressure!Q354</f>
        <v>0.41193780190473445</v>
      </c>
      <c r="M354" s="10">
        <f t="shared" si="40"/>
        <v>1.6696227586542034</v>
      </c>
      <c r="N354" s="10">
        <f t="shared" si="47"/>
        <v>2.5616829820695148</v>
      </c>
    </row>
    <row r="355" spans="3:14">
      <c r="C355" s="4">
        <f>Pressure!AB355*1000000</f>
        <v>7211652.9301120127</v>
      </c>
      <c r="D355" s="78">
        <f>Pressure!I355</f>
        <v>1.4782900988183603E-4</v>
      </c>
      <c r="E355" s="40">
        <f>Pressure!H355</f>
        <v>147.82900988183601</v>
      </c>
      <c r="F355" s="10">
        <f t="shared" si="42"/>
        <v>4.25</v>
      </c>
      <c r="G355" s="4">
        <f t="shared" si="41"/>
        <v>329814.35602253769</v>
      </c>
      <c r="H355" s="42">
        <f t="shared" si="43"/>
        <v>10.604813562349499</v>
      </c>
      <c r="I355" s="10">
        <f t="shared" si="44"/>
        <v>1.290950033442138</v>
      </c>
      <c r="J355" s="4">
        <f t="shared" si="45"/>
        <v>1376.2708734172074</v>
      </c>
      <c r="K355" s="4">
        <f t="shared" si="46"/>
        <v>309.39950393804401</v>
      </c>
      <c r="L355" s="42">
        <f>Pressure!Q355</f>
        <v>0.4131514242187832</v>
      </c>
      <c r="M355" s="10">
        <f t="shared" si="40"/>
        <v>1.6700012596216036</v>
      </c>
      <c r="N355" s="10">
        <f t="shared" si="47"/>
        <v>2.5616829820695148</v>
      </c>
    </row>
    <row r="356" spans="3:14">
      <c r="C356" s="4">
        <f>Pressure!AB356*1000000</f>
        <v>7213881.6939692637</v>
      </c>
      <c r="D356" s="78">
        <f>Pressure!I356</f>
        <v>1.4782900988183603E-4</v>
      </c>
      <c r="E356" s="40">
        <f>Pressure!H356</f>
        <v>147.82900988183601</v>
      </c>
      <c r="F356" s="10">
        <f t="shared" si="42"/>
        <v>4.25</v>
      </c>
      <c r="G356" s="4">
        <f t="shared" si="41"/>
        <v>329916.28526447836</v>
      </c>
      <c r="H356" s="42">
        <f t="shared" si="43"/>
        <v>10.607410446393057</v>
      </c>
      <c r="I356" s="10">
        <f t="shared" si="44"/>
        <v>1.290968422967788</v>
      </c>
      <c r="J356" s="4">
        <f t="shared" si="45"/>
        <v>1376.7158213875175</v>
      </c>
      <c r="K356" s="4">
        <f t="shared" si="46"/>
        <v>309.49953270705396</v>
      </c>
      <c r="L356" s="42">
        <f>Pressure!Q356</f>
        <v>0.4143649260824343</v>
      </c>
      <c r="M356" s="10">
        <f t="shared" si="40"/>
        <v>1.670377242376109</v>
      </c>
      <c r="N356" s="10">
        <f t="shared" si="47"/>
        <v>2.5616829820695148</v>
      </c>
    </row>
    <row r="357" spans="3:14">
      <c r="C357" s="4">
        <f>Pressure!AB357*1000000</f>
        <v>7216095.7346644616</v>
      </c>
      <c r="D357" s="78">
        <f>Pressure!I357</f>
        <v>1.4782900988183603E-4</v>
      </c>
      <c r="E357" s="40">
        <f>Pressure!H357</f>
        <v>147.82900988183601</v>
      </c>
      <c r="F357" s="10">
        <f t="shared" si="42"/>
        <v>4.25</v>
      </c>
      <c r="G357" s="4">
        <f t="shared" si="41"/>
        <v>330017.54116422433</v>
      </c>
      <c r="H357" s="42">
        <f t="shared" si="43"/>
        <v>10.609990037499688</v>
      </c>
      <c r="I357" s="10">
        <f t="shared" si="44"/>
        <v>1.2909866797653939</v>
      </c>
      <c r="J357" s="4">
        <f t="shared" si="45"/>
        <v>1377.1578300419146</v>
      </c>
      <c r="K357" s="4">
        <f t="shared" si="46"/>
        <v>309.59890068834915</v>
      </c>
      <c r="L357" s="42">
        <f>Pressure!Q357</f>
        <v>0.41557830833488074</v>
      </c>
      <c r="M357" s="10">
        <f t="shared" si="40"/>
        <v>1.6707507070621703</v>
      </c>
      <c r="N357" s="10">
        <f t="shared" si="47"/>
        <v>2.5616829820695148</v>
      </c>
    </row>
    <row r="358" spans="3:14">
      <c r="C358" s="4">
        <f>Pressure!AB358*1000000</f>
        <v>7218295.048348045</v>
      </c>
      <c r="D358" s="78">
        <f>Pressure!I358</f>
        <v>1.4782900988183603E-4</v>
      </c>
      <c r="E358" s="40">
        <f>Pressure!H358</f>
        <v>147.82900988183601</v>
      </c>
      <c r="F358" s="10">
        <f t="shared" si="42"/>
        <v>4.25</v>
      </c>
      <c r="G358" s="4">
        <f t="shared" si="41"/>
        <v>330118.12354572164</v>
      </c>
      <c r="H358" s="42">
        <f t="shared" si="43"/>
        <v>10.61255233397949</v>
      </c>
      <c r="I358" s="10">
        <f t="shared" si="44"/>
        <v>1.2910048040370903</v>
      </c>
      <c r="J358" s="4">
        <f t="shared" si="45"/>
        <v>1377.5968986118762</v>
      </c>
      <c r="K358" s="4">
        <f t="shared" si="46"/>
        <v>309.69760770915792</v>
      </c>
      <c r="L358" s="42">
        <f>Pressure!Q358</f>
        <v>0.41679157181452264</v>
      </c>
      <c r="M358" s="10">
        <f t="shared" si="40"/>
        <v>1.6711216538232407</v>
      </c>
      <c r="N358" s="10">
        <f t="shared" si="47"/>
        <v>2.5616829820695148</v>
      </c>
    </row>
    <row r="359" spans="3:14">
      <c r="C359" s="4">
        <f>Pressure!AB359*1000000</f>
        <v>7220479.6311951596</v>
      </c>
      <c r="D359" s="78">
        <f>Pressure!I359</f>
        <v>1.4782900988183603E-4</v>
      </c>
      <c r="E359" s="40">
        <f>Pressure!H359</f>
        <v>147.82900988183601</v>
      </c>
      <c r="F359" s="10">
        <f t="shared" si="42"/>
        <v>4.25</v>
      </c>
      <c r="G359" s="4">
        <f t="shared" si="41"/>
        <v>330218.03223404614</v>
      </c>
      <c r="H359" s="42">
        <f t="shared" si="43"/>
        <v>10.615097334151963</v>
      </c>
      <c r="I359" s="10">
        <f t="shared" si="44"/>
        <v>1.2910227959833849</v>
      </c>
      <c r="J359" s="4">
        <f t="shared" si="45"/>
        <v>1378.0330263338126</v>
      </c>
      <c r="K359" s="4">
        <f t="shared" si="46"/>
        <v>309.7956535978177</v>
      </c>
      <c r="L359" s="42">
        <f>Pressure!Q359</f>
        <v>0.41800471735897321</v>
      </c>
      <c r="M359" s="10">
        <f t="shared" si="40"/>
        <v>1.671490082801256</v>
      </c>
      <c r="N359" s="10">
        <f t="shared" si="47"/>
        <v>2.5616829820695148</v>
      </c>
    </row>
    <row r="360" spans="3:14">
      <c r="C360" s="4">
        <f>Pressure!AB360*1000000</f>
        <v>7222649.479406816</v>
      </c>
      <c r="D360" s="78">
        <f>Pressure!I360</f>
        <v>1.4782900988183603E-4</v>
      </c>
      <c r="E360" s="40">
        <f>Pressure!H360</f>
        <v>147.82900988183601</v>
      </c>
      <c r="F360" s="10">
        <f t="shared" si="42"/>
        <v>4.25</v>
      </c>
      <c r="G360" s="4">
        <f t="shared" si="41"/>
        <v>330317.26705545664</v>
      </c>
      <c r="H360" s="42">
        <f t="shared" si="43"/>
        <v>10.617625036347352</v>
      </c>
      <c r="I360" s="10">
        <f t="shared" si="44"/>
        <v>1.2910406558031746</v>
      </c>
      <c r="J360" s="4">
        <f t="shared" si="45"/>
        <v>1378.4662124492984</v>
      </c>
      <c r="K360" s="4">
        <f t="shared" si="46"/>
        <v>309.89303818382683</v>
      </c>
      <c r="L360" s="42">
        <f>Pressure!Q360</f>
        <v>0.41921774580506477</v>
      </c>
      <c r="M360" s="10">
        <f t="shared" ref="M360:M423" si="48">(J360+J359)/2*(L360-L359)</f>
        <v>1.671855994136819</v>
      </c>
      <c r="N360" s="10">
        <f t="shared" si="47"/>
        <v>2.5616829820695148</v>
      </c>
    </row>
    <row r="361" spans="3:14">
      <c r="C361" s="4">
        <f>Pressure!AB361*1000000</f>
        <v>7224804.5892090211</v>
      </c>
      <c r="D361" s="78">
        <f>Pressure!I361</f>
        <v>1.4782900988183603E-4</v>
      </c>
      <c r="E361" s="40">
        <f>Pressure!H361</f>
        <v>147.82900988183601</v>
      </c>
      <c r="F361" s="10">
        <f t="shared" si="42"/>
        <v>4.25</v>
      </c>
      <c r="G361" s="4">
        <f t="shared" si="41"/>
        <v>330415.82783735509</v>
      </c>
      <c r="H361" s="42">
        <f t="shared" si="43"/>
        <v>10.62013543890569</v>
      </c>
      <c r="I361" s="10">
        <f t="shared" si="44"/>
        <v>1.2910583836937422</v>
      </c>
      <c r="J361" s="4">
        <f t="shared" si="45"/>
        <v>1378.896456204897</v>
      </c>
      <c r="K361" s="4">
        <f t="shared" si="46"/>
        <v>309.98976129780522</v>
      </c>
      <c r="L361" s="42">
        <f>Pressure!Q361</f>
        <v>0.42043065798885504</v>
      </c>
      <c r="M361" s="10">
        <f t="shared" si="48"/>
        <v>1.6722193879695653</v>
      </c>
      <c r="N361" s="10">
        <f t="shared" si="47"/>
        <v>2.5616829820695148</v>
      </c>
    </row>
    <row r="362" spans="3:14">
      <c r="C362" s="4">
        <f>Pressure!AB362*1000000</f>
        <v>7226944.9568526642</v>
      </c>
      <c r="D362" s="78">
        <f>Pressure!I362</f>
        <v>1.4782900988183603E-4</v>
      </c>
      <c r="E362" s="40">
        <f>Pressure!H362</f>
        <v>147.82900988183601</v>
      </c>
      <c r="F362" s="10">
        <f t="shared" si="42"/>
        <v>4.25</v>
      </c>
      <c r="G362" s="4">
        <f t="shared" si="41"/>
        <v>330513.71440828143</v>
      </c>
      <c r="H362" s="42">
        <f t="shared" si="43"/>
        <v>10.622628540176619</v>
      </c>
      <c r="I362" s="10">
        <f t="shared" si="44"/>
        <v>1.2910759798507616</v>
      </c>
      <c r="J362" s="4">
        <f t="shared" si="45"/>
        <v>1379.3237568521404</v>
      </c>
      <c r="K362" s="4">
        <f t="shared" si="46"/>
        <v>310.08582277148969</v>
      </c>
      <c r="L362" s="42">
        <f>Pressure!Q362</f>
        <v>0.42164345474563303</v>
      </c>
      <c r="M362" s="10">
        <f t="shared" si="48"/>
        <v>1.6725802644375354</v>
      </c>
      <c r="N362" s="10">
        <f t="shared" si="47"/>
        <v>2.5616829820695148</v>
      </c>
    </row>
    <row r="363" spans="3:14">
      <c r="C363" s="4">
        <f>Pressure!AB363*1000000</f>
        <v>7229070.5786142629</v>
      </c>
      <c r="D363" s="78">
        <f>Pressure!I363</f>
        <v>1.4782900988183603E-4</v>
      </c>
      <c r="E363" s="40">
        <f>Pressure!H363</f>
        <v>147.82900988183601</v>
      </c>
      <c r="F363" s="10">
        <f t="shared" si="42"/>
        <v>4.25</v>
      </c>
      <c r="G363" s="4">
        <f t="shared" si="41"/>
        <v>330610.92659794766</v>
      </c>
      <c r="H363" s="42">
        <f t="shared" si="43"/>
        <v>10.625104338520318</v>
      </c>
      <c r="I363" s="10">
        <f t="shared" si="44"/>
        <v>1.2910934444683104</v>
      </c>
      <c r="J363" s="4">
        <f t="shared" si="45"/>
        <v>1379.7481136476765</v>
      </c>
      <c r="K363" s="4">
        <f t="shared" si="46"/>
        <v>310.1812224377673</v>
      </c>
      <c r="L363" s="42">
        <f>Pressure!Q363</f>
        <v>0.42285613690992502</v>
      </c>
      <c r="M363" s="10">
        <f t="shared" si="48"/>
        <v>1.6729386236774328</v>
      </c>
      <c r="N363" s="10">
        <f t="shared" si="47"/>
        <v>2.5616829820695148</v>
      </c>
    </row>
    <row r="364" spans="3:14">
      <c r="C364" s="4">
        <f>Pressure!AB364*1000000</f>
        <v>7231181.4507952286</v>
      </c>
      <c r="D364" s="78">
        <f>Pressure!I364</f>
        <v>1.4782900988183603E-4</v>
      </c>
      <c r="E364" s="40">
        <f>Pressure!H364</f>
        <v>147.82900988183601</v>
      </c>
      <c r="F364" s="10">
        <f t="shared" si="42"/>
        <v>4.25</v>
      </c>
      <c r="G364" s="4">
        <f t="shared" si="41"/>
        <v>330707.46423720429</v>
      </c>
      <c r="H364" s="42">
        <f t="shared" si="43"/>
        <v>10.62756283230663</v>
      </c>
      <c r="I364" s="10">
        <f t="shared" si="44"/>
        <v>1.2911107777388675</v>
      </c>
      <c r="J364" s="4">
        <f t="shared" si="45"/>
        <v>1380.1695258531236</v>
      </c>
      <c r="K364" s="4">
        <f t="shared" si="46"/>
        <v>310.27596013064243</v>
      </c>
      <c r="L364" s="42">
        <f>Pressure!Q364</f>
        <v>0.42406870531550073</v>
      </c>
      <c r="M364" s="10">
        <f t="shared" si="48"/>
        <v>1.6732944658248798</v>
      </c>
      <c r="N364" s="10">
        <f t="shared" si="47"/>
        <v>2.5616829820695148</v>
      </c>
    </row>
    <row r="365" spans="3:14">
      <c r="C365" s="4">
        <f>Pressure!AB365*1000000</f>
        <v>7233277.5697222343</v>
      </c>
      <c r="D365" s="78">
        <f>Pressure!I365</f>
        <v>1.4782900988183603E-4</v>
      </c>
      <c r="E365" s="40">
        <f>Pressure!H365</f>
        <v>147.82900988183601</v>
      </c>
      <c r="F365" s="10">
        <f t="shared" si="42"/>
        <v>4.25</v>
      </c>
      <c r="G365" s="4">
        <f t="shared" si="41"/>
        <v>330803.32715805707</v>
      </c>
      <c r="H365" s="42">
        <f t="shared" si="43"/>
        <v>10.630004019915534</v>
      </c>
      <c r="I365" s="10">
        <f t="shared" si="44"/>
        <v>1.2911279798533222</v>
      </c>
      <c r="J365" s="4">
        <f t="shared" si="45"/>
        <v>1380.5879927351421</v>
      </c>
      <c r="K365" s="4">
        <f t="shared" si="46"/>
        <v>310.3700356852529</v>
      </c>
      <c r="L365" s="42">
        <f>Pressure!Q365</f>
        <v>0.42528116079537931</v>
      </c>
      <c r="M365" s="10">
        <f t="shared" si="48"/>
        <v>1.67364779101417</v>
      </c>
      <c r="N365" s="10">
        <f t="shared" si="47"/>
        <v>2.5616829820695148</v>
      </c>
    </row>
    <row r="366" spans="3:14">
      <c r="C366" s="4">
        <f>Pressure!AB366*1000000</f>
        <v>7235358.9317468116</v>
      </c>
      <c r="D366" s="78">
        <f>Pressure!I366</f>
        <v>1.4782900988183603E-4</v>
      </c>
      <c r="E366" s="40">
        <f>Pressure!H366</f>
        <v>147.82900988183601</v>
      </c>
      <c r="F366" s="10">
        <f t="shared" si="42"/>
        <v>4.25</v>
      </c>
      <c r="G366" s="4">
        <f t="shared" si="41"/>
        <v>330898.51519364864</v>
      </c>
      <c r="H366" s="42">
        <f t="shared" si="43"/>
        <v>10.632427899736655</v>
      </c>
      <c r="I366" s="10">
        <f t="shared" si="44"/>
        <v>1.2911450510009765</v>
      </c>
      <c r="J366" s="4">
        <f t="shared" si="45"/>
        <v>1381.0035135653561</v>
      </c>
      <c r="K366" s="4">
        <f t="shared" si="46"/>
        <v>310.46344893785266</v>
      </c>
      <c r="L366" s="42">
        <f>Pressure!Q366</f>
        <v>0.42649350418183518</v>
      </c>
      <c r="M366" s="10">
        <f t="shared" si="48"/>
        <v>1.6739985993780591</v>
      </c>
      <c r="N366" s="10">
        <f t="shared" si="47"/>
        <v>2.5616829820695148</v>
      </c>
    </row>
    <row r="367" spans="3:14">
      <c r="C367" s="4">
        <f>Pressure!AB367*1000000</f>
        <v>7237425.53324614</v>
      </c>
      <c r="D367" s="78">
        <f>Pressure!I367</f>
        <v>1.4782900988183603E-4</v>
      </c>
      <c r="E367" s="40">
        <f>Pressure!H367</f>
        <v>147.82900988183601</v>
      </c>
      <c r="F367" s="10">
        <f t="shared" si="42"/>
        <v>4.25</v>
      </c>
      <c r="G367" s="4">
        <f t="shared" si="41"/>
        <v>330993.02817829471</v>
      </c>
      <c r="H367" s="42">
        <f t="shared" si="43"/>
        <v>10.634834470170194</v>
      </c>
      <c r="I367" s="10">
        <f t="shared" si="44"/>
        <v>1.291161991369556</v>
      </c>
      <c r="J367" s="4">
        <f t="shared" si="45"/>
        <v>1381.4160876205096</v>
      </c>
      <c r="K367" s="4">
        <f t="shared" si="46"/>
        <v>310.55619972584634</v>
      </c>
      <c r="L367" s="42">
        <f>Pressure!Q367</f>
        <v>0.42770573630640424</v>
      </c>
      <c r="M367" s="10">
        <f t="shared" si="48"/>
        <v>1.6743468910483748</v>
      </c>
      <c r="N367" s="10">
        <f t="shared" si="47"/>
        <v>2.5616829820695148</v>
      </c>
    </row>
    <row r="368" spans="3:14">
      <c r="C368" s="4">
        <f>Pressure!AB368*1000000</f>
        <v>7239477.3706214996</v>
      </c>
      <c r="D368" s="78">
        <f>Pressure!I368</f>
        <v>1.4782900988183603E-4</v>
      </c>
      <c r="E368" s="40">
        <f>Pressure!H368</f>
        <v>147.82900988183601</v>
      </c>
      <c r="F368" s="10">
        <f t="shared" si="42"/>
        <v>4.25</v>
      </c>
      <c r="G368" s="4">
        <f t="shared" si="41"/>
        <v>331086.86594741303</v>
      </c>
      <c r="H368" s="42">
        <f t="shared" si="43"/>
        <v>10.637223729625177</v>
      </c>
      <c r="I368" s="10">
        <f t="shared" si="44"/>
        <v>1.291178801145203</v>
      </c>
      <c r="J368" s="4">
        <f t="shared" si="45"/>
        <v>1381.8257141821582</v>
      </c>
      <c r="K368" s="4">
        <f t="shared" si="46"/>
        <v>310.64828788772047</v>
      </c>
      <c r="L368" s="42">
        <f>Pressure!Q368</f>
        <v>0.42891785799988968</v>
      </c>
      <c r="M368" s="10">
        <f t="shared" si="48"/>
        <v>1.6746926661554127</v>
      </c>
      <c r="N368" s="10">
        <f t="shared" si="47"/>
        <v>2.5616829820695148</v>
      </c>
    </row>
    <row r="369" spans="3:14">
      <c r="C369" s="4">
        <f>Pressure!AB369*1000000</f>
        <v>7241514.4402999589</v>
      </c>
      <c r="D369" s="78">
        <f>Pressure!I369</f>
        <v>1.4782900988183603E-4</v>
      </c>
      <c r="E369" s="40">
        <f>Pressure!H369</f>
        <v>147.82900988183601</v>
      </c>
      <c r="F369" s="10">
        <f t="shared" si="42"/>
        <v>4.25</v>
      </c>
      <c r="G369" s="4">
        <f t="shared" si="41"/>
        <v>331180.02833760082</v>
      </c>
      <c r="H369" s="42">
        <f t="shared" si="43"/>
        <v>10.639595676521379</v>
      </c>
      <c r="I369" s="10">
        <f t="shared" si="44"/>
        <v>1.291195480512495</v>
      </c>
      <c r="J369" s="4">
        <f t="shared" si="45"/>
        <v>1382.2323925370058</v>
      </c>
      <c r="K369" s="4">
        <f t="shared" si="46"/>
        <v>310.73971326311897</v>
      </c>
      <c r="L369" s="42">
        <f>Pressure!Q369</f>
        <v>0.43012987009236797</v>
      </c>
      <c r="M369" s="10">
        <f t="shared" si="48"/>
        <v>1.6750359248281337</v>
      </c>
      <c r="N369" s="10">
        <f t="shared" si="47"/>
        <v>2.5616829820695148</v>
      </c>
    </row>
    <row r="370" spans="3:14">
      <c r="C370" s="4">
        <f>Pressure!AB370*1000000</f>
        <v>7243536.7387332823</v>
      </c>
      <c r="D370" s="78">
        <f>Pressure!I370</f>
        <v>1.4782900988183603E-4</v>
      </c>
      <c r="E370" s="40">
        <f>Pressure!H370</f>
        <v>147.82900988183601</v>
      </c>
      <c r="F370" s="10">
        <f t="shared" si="42"/>
        <v>4.25</v>
      </c>
      <c r="G370" s="4">
        <f t="shared" si="41"/>
        <v>331272.51518658473</v>
      </c>
      <c r="H370" s="42">
        <f t="shared" si="43"/>
        <v>10.641950309288113</v>
      </c>
      <c r="I370" s="10">
        <f t="shared" si="44"/>
        <v>1.2912120296544409</v>
      </c>
      <c r="J370" s="4">
        <f t="shared" si="45"/>
        <v>1382.6361219766864</v>
      </c>
      <c r="K370" s="4">
        <f t="shared" si="46"/>
        <v>310.83047569279404</v>
      </c>
      <c r="L370" s="42">
        <f>Pressure!Q370</f>
        <v>0.4313417734131948</v>
      </c>
      <c r="M370" s="10">
        <f t="shared" si="48"/>
        <v>1.6753766671943355</v>
      </c>
      <c r="N370" s="10">
        <f t="shared" si="47"/>
        <v>2.5616829820695148</v>
      </c>
    </row>
    <row r="371" spans="3:14">
      <c r="C371" s="4">
        <f>Pressure!AB371*1000000</f>
        <v>7245544.2623983109</v>
      </c>
      <c r="D371" s="78">
        <f>Pressure!I371</f>
        <v>1.4782900988183603E-4</v>
      </c>
      <c r="E371" s="40">
        <f>Pressure!H371</f>
        <v>147.82900988183601</v>
      </c>
      <c r="F371" s="10">
        <f t="shared" si="42"/>
        <v>4.25</v>
      </c>
      <c r="G371" s="4">
        <f t="shared" si="41"/>
        <v>331364.32633323834</v>
      </c>
      <c r="H371" s="42">
        <f t="shared" si="43"/>
        <v>10.644287626364635</v>
      </c>
      <c r="I371" s="10">
        <f t="shared" si="44"/>
        <v>1.2912284487524897</v>
      </c>
      <c r="J371" s="4">
        <f t="shared" si="45"/>
        <v>1383.0369017978405</v>
      </c>
      <c r="K371" s="4">
        <f t="shared" si="46"/>
        <v>310.92057501862337</v>
      </c>
      <c r="L371" s="42">
        <f>Pressure!Q371</f>
        <v>0.43255356879101098</v>
      </c>
      <c r="M371" s="10">
        <f t="shared" si="48"/>
        <v>1.6757148933804387</v>
      </c>
      <c r="N371" s="10">
        <f t="shared" si="47"/>
        <v>2.5616829820695148</v>
      </c>
    </row>
    <row r="372" spans="3:14">
      <c r="C372" s="4">
        <f>Pressure!AB372*1000000</f>
        <v>7247537.0077968072</v>
      </c>
      <c r="D372" s="78">
        <f>Pressure!I372</f>
        <v>1.4782900988183603E-4</v>
      </c>
      <c r="E372" s="40">
        <f>Pressure!H372</f>
        <v>147.82900988183601</v>
      </c>
      <c r="F372" s="10">
        <f t="shared" si="42"/>
        <v>4.25</v>
      </c>
      <c r="G372" s="4">
        <f t="shared" si="41"/>
        <v>331455.46161757485</v>
      </c>
      <c r="H372" s="42">
        <f t="shared" si="43"/>
        <v>10.646607626200002</v>
      </c>
      <c r="I372" s="10">
        <f t="shared" si="44"/>
        <v>1.2912447379865331</v>
      </c>
      <c r="J372" s="4">
        <f t="shared" si="45"/>
        <v>1383.4347313020839</v>
      </c>
      <c r="K372" s="4">
        <f t="shared" si="46"/>
        <v>311.01001108360327</v>
      </c>
      <c r="L372" s="42">
        <f>Pressure!Q372</f>
        <v>0.43376525705374852</v>
      </c>
      <c r="M372" s="10">
        <f t="shared" si="48"/>
        <v>1.6760506035117697</v>
      </c>
      <c r="N372" s="10">
        <f t="shared" si="47"/>
        <v>2.5616829820695148</v>
      </c>
    </row>
    <row r="373" spans="3:14">
      <c r="C373" s="4">
        <f>Pressure!AB373*1000000</f>
        <v>7249514.9714552304</v>
      </c>
      <c r="D373" s="78">
        <f>Pressure!I373</f>
        <v>1.4782900988183603E-4</v>
      </c>
      <c r="E373" s="40">
        <f>Pressure!H373</f>
        <v>147.82900988183601</v>
      </c>
      <c r="F373" s="10">
        <f t="shared" si="42"/>
        <v>4.25</v>
      </c>
      <c r="G373" s="4">
        <f t="shared" si="41"/>
        <v>331545.92088073696</v>
      </c>
      <c r="H373" s="42">
        <f t="shared" si="43"/>
        <v>10.648910307252855</v>
      </c>
      <c r="I373" s="10">
        <f t="shared" si="44"/>
        <v>1.2912608975349094</v>
      </c>
      <c r="J373" s="4">
        <f t="shared" si="45"/>
        <v>1383.8296097959624</v>
      </c>
      <c r="K373" s="4">
        <f t="shared" si="46"/>
        <v>311.09878373183813</v>
      </c>
      <c r="L373" s="42">
        <f>Pressure!Q373</f>
        <v>0.43497683902863626</v>
      </c>
      <c r="M373" s="10">
        <f t="shared" si="48"/>
        <v>1.6763837977120002</v>
      </c>
      <c r="N373" s="10">
        <f t="shared" si="47"/>
        <v>2.5616829820695148</v>
      </c>
    </row>
    <row r="374" spans="3:14">
      <c r="C374" s="4">
        <f>Pressure!AB374*1000000</f>
        <v>7251478.1499253679</v>
      </c>
      <c r="D374" s="78">
        <f>Pressure!I374</f>
        <v>1.4782900988183603E-4</v>
      </c>
      <c r="E374" s="40">
        <f>Pressure!H374</f>
        <v>147.82900988183601</v>
      </c>
      <c r="F374" s="10">
        <f t="shared" si="42"/>
        <v>4.25</v>
      </c>
      <c r="G374" s="4">
        <f t="shared" si="41"/>
        <v>331635.70396502578</v>
      </c>
      <c r="H374" s="42">
        <f t="shared" si="43"/>
        <v>10.651195667992083</v>
      </c>
      <c r="I374" s="10">
        <f t="shared" si="44"/>
        <v>1.2912769275744134</v>
      </c>
      <c r="J374" s="4">
        <f t="shared" si="45"/>
        <v>1384.2215365910788</v>
      </c>
      <c r="K374" s="4">
        <f t="shared" si="46"/>
        <v>311.1868928085695</v>
      </c>
      <c r="L374" s="42">
        <f>Pressure!Q374</f>
        <v>0.436188315542206</v>
      </c>
      <c r="M374" s="10">
        <f t="shared" si="48"/>
        <v>1.6767144761038355</v>
      </c>
      <c r="N374" s="10">
        <f t="shared" si="47"/>
        <v>2.5616829820695148</v>
      </c>
    </row>
    <row r="375" spans="3:14">
      <c r="C375" s="4">
        <f>Pressure!AB375*1000000</f>
        <v>7253426.5397834154</v>
      </c>
      <c r="D375" s="78">
        <f>Pressure!I375</f>
        <v>1.4782900988183603E-4</v>
      </c>
      <c r="E375" s="40">
        <f>Pressure!H375</f>
        <v>147.82900988183601</v>
      </c>
      <c r="F375" s="10">
        <f t="shared" si="42"/>
        <v>4.25</v>
      </c>
      <c r="G375" s="4">
        <f t="shared" si="41"/>
        <v>331724.81071385858</v>
      </c>
      <c r="H375" s="42">
        <f t="shared" si="43"/>
        <v>10.653463706895815</v>
      </c>
      <c r="I375" s="10">
        <f t="shared" si="44"/>
        <v>1.2912928282802936</v>
      </c>
      <c r="J375" s="4">
        <f t="shared" si="45"/>
        <v>1384.6105110039089</v>
      </c>
      <c r="K375" s="4">
        <f t="shared" si="46"/>
        <v>311.27433816013416</v>
      </c>
      <c r="L375" s="42">
        <f>Pressure!Q375</f>
        <v>0.43739968742029817</v>
      </c>
      <c r="M375" s="10">
        <f t="shared" si="48"/>
        <v>1.677042638808466</v>
      </c>
      <c r="N375" s="10">
        <f t="shared" si="47"/>
        <v>2.5616829820695148</v>
      </c>
    </row>
    <row r="376" spans="3:14">
      <c r="C376" s="4">
        <f>Pressure!AB376*1000000</f>
        <v>7255360.1376305427</v>
      </c>
      <c r="D376" s="78">
        <f>Pressure!I376</f>
        <v>1.4782900988183603E-4</v>
      </c>
      <c r="E376" s="40">
        <f>Pressure!H376</f>
        <v>147.82900988183601</v>
      </c>
      <c r="F376" s="10">
        <f t="shared" si="42"/>
        <v>4.25</v>
      </c>
      <c r="G376" s="4">
        <f t="shared" si="41"/>
        <v>331813.24097179488</v>
      </c>
      <c r="H376" s="42">
        <f t="shared" si="43"/>
        <v>10.655714422452112</v>
      </c>
      <c r="I376" s="10">
        <f t="shared" si="44"/>
        <v>1.2913085998262612</v>
      </c>
      <c r="J376" s="4">
        <f t="shared" si="45"/>
        <v>1384.9965323559134</v>
      </c>
      <c r="K376" s="4">
        <f t="shared" si="46"/>
        <v>311.3611196339898</v>
      </c>
      <c r="L376" s="42">
        <f>Pressure!Q376</f>
        <v>0.43861095548806789</v>
      </c>
      <c r="M376" s="10">
        <f t="shared" si="48"/>
        <v>1.6773682859459322</v>
      </c>
      <c r="N376" s="10">
        <f t="shared" si="47"/>
        <v>2.5616829820695148</v>
      </c>
    </row>
    <row r="377" spans="3:14">
      <c r="C377" s="4">
        <f>Pressure!AB377*1000000</f>
        <v>7257278.940093141</v>
      </c>
      <c r="D377" s="78">
        <f>Pressure!I377</f>
        <v>1.4782900988183603E-4</v>
      </c>
      <c r="E377" s="40">
        <f>Pressure!H377</f>
        <v>147.82900988183601</v>
      </c>
      <c r="F377" s="10">
        <f t="shared" si="42"/>
        <v>4.25</v>
      </c>
      <c r="G377" s="4">
        <f t="shared" si="41"/>
        <v>331900.99458454759</v>
      </c>
      <c r="H377" s="42">
        <f t="shared" si="43"/>
        <v>10.657947813159204</v>
      </c>
      <c r="I377" s="10">
        <f t="shared" si="44"/>
        <v>1.2913242423844979</v>
      </c>
      <c r="J377" s="4">
        <f t="shared" si="45"/>
        <v>1385.3795999735889</v>
      </c>
      <c r="K377" s="4">
        <f t="shared" si="46"/>
        <v>311.447237078726</v>
      </c>
      <c r="L377" s="42">
        <f>Pressure!Q377</f>
        <v>0.43982212056999065</v>
      </c>
      <c r="M377" s="10">
        <f t="shared" si="48"/>
        <v>1.6776914176348607</v>
      </c>
      <c r="N377" s="10">
        <f t="shared" si="47"/>
        <v>2.5616829820695148</v>
      </c>
    </row>
    <row r="378" spans="3:14">
      <c r="C378" s="4">
        <f>Pressure!AB378*1000000</f>
        <v>7259182.9438216127</v>
      </c>
      <c r="D378" s="78">
        <f>Pressure!I378</f>
        <v>1.4782900988183603E-4</v>
      </c>
      <c r="E378" s="40">
        <f>Pressure!H378</f>
        <v>147.82900988183601</v>
      </c>
      <c r="F378" s="10">
        <f t="shared" si="42"/>
        <v>4.25</v>
      </c>
      <c r="G378" s="4">
        <f t="shared" si="41"/>
        <v>331988.07139892789</v>
      </c>
      <c r="H378" s="42">
        <f t="shared" si="43"/>
        <v>10.660163877524132</v>
      </c>
      <c r="I378" s="10">
        <f t="shared" si="44"/>
        <v>1.2913397561256497</v>
      </c>
      <c r="J378" s="4">
        <f t="shared" si="45"/>
        <v>1385.759713188226</v>
      </c>
      <c r="K378" s="4">
        <f t="shared" si="46"/>
        <v>311.53269034401018</v>
      </c>
      <c r="L378" s="42">
        <f>Pressure!Q378</f>
        <v>0.44103318348986831</v>
      </c>
      <c r="M378" s="10">
        <f t="shared" si="48"/>
        <v>1.6780120339927591</v>
      </c>
      <c r="N378" s="10">
        <f t="shared" si="47"/>
        <v>2.5616829820695148</v>
      </c>
    </row>
    <row r="379" spans="3:14">
      <c r="C379" s="4">
        <f>Pressure!AB379*1000000</f>
        <v>7261072.1454923181</v>
      </c>
      <c r="D379" s="78">
        <f>Pressure!I379</f>
        <v>1.4782900988183603E-4</v>
      </c>
      <c r="E379" s="40">
        <f>Pressure!H379</f>
        <v>147.82900988183601</v>
      </c>
      <c r="F379" s="10">
        <f t="shared" si="42"/>
        <v>4.25</v>
      </c>
      <c r="G379" s="4">
        <f t="shared" si="41"/>
        <v>332074.47126293392</v>
      </c>
      <c r="H379" s="42">
        <f t="shared" si="43"/>
        <v>10.662362614065017</v>
      </c>
      <c r="I379" s="10">
        <f t="shared" si="44"/>
        <v>1.2913551412188473</v>
      </c>
      <c r="J379" s="4">
        <f t="shared" si="45"/>
        <v>1386.1368713362961</v>
      </c>
      <c r="K379" s="4">
        <f t="shared" si="46"/>
        <v>311.61747928067444</v>
      </c>
      <c r="L379" s="42">
        <f>Pressure!Q379</f>
        <v>0.44224414507083476</v>
      </c>
      <c r="M379" s="10">
        <f t="shared" si="48"/>
        <v>1.6783301351356619</v>
      </c>
      <c r="N379" s="10">
        <f t="shared" si="47"/>
        <v>2.5616829820695148</v>
      </c>
    </row>
    <row r="380" spans="3:14">
      <c r="C380" s="4">
        <f>Pressure!AB380*1000000</f>
        <v>7262946.5418048445</v>
      </c>
      <c r="D380" s="78">
        <f>Pressure!I380</f>
        <v>1.4782900988183603E-4</v>
      </c>
      <c r="E380" s="40">
        <f>Pressure!H380</f>
        <v>147.82900988183601</v>
      </c>
      <c r="F380" s="10">
        <f t="shared" si="42"/>
        <v>4.25</v>
      </c>
      <c r="G380" s="4">
        <f t="shared" si="41"/>
        <v>332160.19402562617</v>
      </c>
      <c r="H380" s="42">
        <f t="shared" si="43"/>
        <v>10.664544021307906</v>
      </c>
      <c r="I380" s="10">
        <f t="shared" si="44"/>
        <v>1.2913703978316897</v>
      </c>
      <c r="J380" s="4">
        <f t="shared" si="45"/>
        <v>1386.5110737589089</v>
      </c>
      <c r="K380" s="4">
        <f t="shared" si="46"/>
        <v>311.70160374059373</v>
      </c>
      <c r="L380" s="42">
        <f>Pressure!Q380</f>
        <v>0.44345500613536187</v>
      </c>
      <c r="M380" s="10">
        <f t="shared" si="48"/>
        <v>1.6786457211784465</v>
      </c>
      <c r="N380" s="10">
        <f t="shared" si="47"/>
        <v>2.5616829820695148</v>
      </c>
    </row>
    <row r="381" spans="3:14">
      <c r="C381" s="4">
        <f>Pressure!AB381*1000000</f>
        <v>7264806.1294845287</v>
      </c>
      <c r="D381" s="78">
        <f>Pressure!I381</f>
        <v>1.4782900988183603E-4</v>
      </c>
      <c r="E381" s="40">
        <f>Pressure!H381</f>
        <v>147.82900988183601</v>
      </c>
      <c r="F381" s="10">
        <f t="shared" si="42"/>
        <v>4.25</v>
      </c>
      <c r="G381" s="4">
        <f t="shared" si="41"/>
        <v>332245.23953724274</v>
      </c>
      <c r="H381" s="42">
        <f t="shared" si="43"/>
        <v>10.666708097789668</v>
      </c>
      <c r="I381" s="10">
        <f t="shared" si="44"/>
        <v>1.2913855261302682</v>
      </c>
      <c r="J381" s="4">
        <f t="shared" si="45"/>
        <v>1386.882319802314</v>
      </c>
      <c r="K381" s="4">
        <f t="shared" si="46"/>
        <v>311.78506357679828</v>
      </c>
      <c r="L381" s="42">
        <f>Pressure!Q381</f>
        <v>0.44466576750526521</v>
      </c>
      <c r="M381" s="10">
        <f t="shared" si="48"/>
        <v>1.6789587922345226</v>
      </c>
      <c r="N381" s="10">
        <f t="shared" si="47"/>
        <v>2.5616829820695148</v>
      </c>
    </row>
    <row r="382" spans="3:14">
      <c r="C382" s="4">
        <f>Pressure!AB382*1000000</f>
        <v>7266650.9052812075</v>
      </c>
      <c r="D382" s="78">
        <f>Pressure!I382</f>
        <v>1.4782900988183603E-4</v>
      </c>
      <c r="E382" s="40">
        <f>Pressure!H382</f>
        <v>147.82900988183601</v>
      </c>
      <c r="F382" s="10">
        <f t="shared" si="42"/>
        <v>4.25</v>
      </c>
      <c r="G382" s="4">
        <f t="shared" si="41"/>
        <v>332329.60764914221</v>
      </c>
      <c r="H382" s="42">
        <f t="shared" si="43"/>
        <v>10.668854842056611</v>
      </c>
      <c r="I382" s="10">
        <f t="shared" si="44"/>
        <v>1.2914005262791608</v>
      </c>
      <c r="J382" s="4">
        <f t="shared" si="45"/>
        <v>1387.2506088176526</v>
      </c>
      <c r="K382" s="4">
        <f t="shared" si="46"/>
        <v>311.86785864341817</v>
      </c>
      <c r="L382" s="42">
        <f>Pressure!Q382</f>
        <v>0.44587643000170984</v>
      </c>
      <c r="M382" s="10">
        <f t="shared" si="48"/>
        <v>1.6792693484161598</v>
      </c>
      <c r="N382" s="10">
        <f t="shared" si="47"/>
        <v>2.5616829820695148</v>
      </c>
    </row>
    <row r="383" spans="3:14">
      <c r="C383" s="4">
        <f>Pressure!AB383*1000000</f>
        <v>7268480.8659694577</v>
      </c>
      <c r="D383" s="78">
        <f>Pressure!I383</f>
        <v>1.4782900988183603E-4</v>
      </c>
      <c r="E383" s="40">
        <f>Pressure!H383</f>
        <v>147.82900988183601</v>
      </c>
      <c r="F383" s="10">
        <f t="shared" si="42"/>
        <v>4.25</v>
      </c>
      <c r="G383" s="4">
        <f t="shared" si="41"/>
        <v>332413.2982138145</v>
      </c>
      <c r="H383" s="42">
        <f t="shared" si="43"/>
        <v>10.670984252664722</v>
      </c>
      <c r="I383" s="10">
        <f t="shared" si="44"/>
        <v>1.2914153984414392</v>
      </c>
      <c r="J383" s="4">
        <f t="shared" si="45"/>
        <v>1387.6159401610048</v>
      </c>
      <c r="K383" s="4">
        <f t="shared" si="46"/>
        <v>311.94998879569374</v>
      </c>
      <c r="L383" s="42">
        <f>Pressure!Q383</f>
        <v>0.44708699444521616</v>
      </c>
      <c r="M383" s="10">
        <f t="shared" si="48"/>
        <v>1.6795773898343147</v>
      </c>
      <c r="N383" s="10">
        <f t="shared" si="47"/>
        <v>2.5616829820695148</v>
      </c>
    </row>
    <row r="384" spans="3:14">
      <c r="C384" s="4">
        <f>Pressure!AB384*1000000</f>
        <v>7270296.008348491</v>
      </c>
      <c r="D384" s="78">
        <f>Pressure!I384</f>
        <v>1.4782900988183603E-4</v>
      </c>
      <c r="E384" s="40">
        <f>Pressure!H384</f>
        <v>147.82900988183601</v>
      </c>
      <c r="F384" s="10">
        <f t="shared" si="42"/>
        <v>4.25</v>
      </c>
      <c r="G384" s="4">
        <f t="shared" si="41"/>
        <v>332496.31108487636</v>
      </c>
      <c r="H384" s="42">
        <f t="shared" si="43"/>
        <v>10.673096328179591</v>
      </c>
      <c r="I384" s="10">
        <f t="shared" si="44"/>
        <v>1.2914301427786714</v>
      </c>
      <c r="J384" s="4">
        <f t="shared" si="45"/>
        <v>1387.9783131933684</v>
      </c>
      <c r="K384" s="4">
        <f t="shared" si="46"/>
        <v>312.03145388997086</v>
      </c>
      <c r="L384" s="42">
        <f>Pressure!Q384</f>
        <v>0.44829746165566559</v>
      </c>
      <c r="M384" s="10">
        <f t="shared" si="48"/>
        <v>1.6798829165986662</v>
      </c>
      <c r="N384" s="10">
        <f t="shared" si="47"/>
        <v>2.5616829820695148</v>
      </c>
    </row>
    <row r="385" spans="3:14">
      <c r="C385" s="4">
        <f>Pressure!AB385*1000000</f>
        <v>7272096.3292418411</v>
      </c>
      <c r="D385" s="78">
        <f>Pressure!I385</f>
        <v>1.4782900988183603E-4</v>
      </c>
      <c r="E385" s="40">
        <f>Pressure!H385</f>
        <v>147.82900988183601</v>
      </c>
      <c r="F385" s="10">
        <f t="shared" si="42"/>
        <v>4.25</v>
      </c>
      <c r="G385" s="4">
        <f t="shared" si="41"/>
        <v>332578.64611705666</v>
      </c>
      <c r="H385" s="42">
        <f t="shared" si="43"/>
        <v>10.675191067176048</v>
      </c>
      <c r="I385" s="10">
        <f t="shared" si="44"/>
        <v>1.2914447594509246</v>
      </c>
      <c r="J385" s="4">
        <f t="shared" si="45"/>
        <v>1388.3377272805974</v>
      </c>
      <c r="K385" s="4">
        <f t="shared" si="46"/>
        <v>312.11225378368721</v>
      </c>
      <c r="L385" s="42">
        <f>Pressure!Q385</f>
        <v>0.44950783245230636</v>
      </c>
      <c r="M385" s="10">
        <f t="shared" si="48"/>
        <v>1.6801859288175103</v>
      </c>
      <c r="N385" s="10">
        <f t="shared" si="47"/>
        <v>2.5616829820695148</v>
      </c>
    </row>
    <row r="386" spans="3:14">
      <c r="C386" s="4">
        <f>Pressure!AB386*1000000</f>
        <v>7273881.8254978396</v>
      </c>
      <c r="D386" s="78">
        <f>Pressure!I386</f>
        <v>1.4782900988183603E-4</v>
      </c>
      <c r="E386" s="40">
        <f>Pressure!H386</f>
        <v>147.82900988183601</v>
      </c>
      <c r="F386" s="10">
        <f t="shared" si="42"/>
        <v>4.25</v>
      </c>
      <c r="G386" s="4">
        <f t="shared" si="41"/>
        <v>332660.30316621857</v>
      </c>
      <c r="H386" s="42">
        <f t="shared" si="43"/>
        <v>10.677268468238699</v>
      </c>
      <c r="I386" s="10">
        <f t="shared" si="44"/>
        <v>1.2914592486167729</v>
      </c>
      <c r="J386" s="4">
        <f t="shared" si="45"/>
        <v>1388.6941817934958</v>
      </c>
      <c r="K386" s="4">
        <f t="shared" si="46"/>
        <v>312.19238833539316</v>
      </c>
      <c r="L386" s="42">
        <f>Pressure!Q386</f>
        <v>0.45071810765375925</v>
      </c>
      <c r="M386" s="10">
        <f t="shared" si="48"/>
        <v>1.6804864265978798</v>
      </c>
      <c r="N386" s="10">
        <f t="shared" si="47"/>
        <v>2.5616829820695148</v>
      </c>
    </row>
    <row r="387" spans="3:14">
      <c r="C387" s="4">
        <f>Pressure!AB387*1000000</f>
        <v>7275652.4939895701</v>
      </c>
      <c r="D387" s="78">
        <f>Pressure!I387</f>
        <v>1.4782900988183603E-4</v>
      </c>
      <c r="E387" s="40">
        <f>Pressure!H387</f>
        <v>147.82900988183601</v>
      </c>
      <c r="F387" s="10">
        <f t="shared" si="42"/>
        <v>4.25</v>
      </c>
      <c r="G387" s="4">
        <f t="shared" si="41"/>
        <v>332741.28208935715</v>
      </c>
      <c r="H387" s="42">
        <f t="shared" si="43"/>
        <v>10.679328529961914</v>
      </c>
      <c r="I387" s="10">
        <f t="shared" si="44"/>
        <v>1.2914736104333011</v>
      </c>
      <c r="J387" s="4">
        <f t="shared" si="45"/>
        <v>1389.0476761078103</v>
      </c>
      <c r="K387" s="4">
        <f t="shared" si="46"/>
        <v>312.27185740475028</v>
      </c>
      <c r="L387" s="42">
        <f>Pressure!Q387</f>
        <v>0.45192828807802332</v>
      </c>
      <c r="M387" s="10">
        <f t="shared" si="48"/>
        <v>1.6807844100455391</v>
      </c>
      <c r="N387" s="10">
        <f t="shared" si="47"/>
        <v>2.5616829820695148</v>
      </c>
    </row>
    <row r="388" spans="3:14">
      <c r="C388" s="4">
        <f>Pressure!AB388*1000000</f>
        <v>7277408.3316146685</v>
      </c>
      <c r="D388" s="78">
        <f>Pressure!I388</f>
        <v>1.4782900988183603E-4</v>
      </c>
      <c r="E388" s="40">
        <f>Pressure!H388</f>
        <v>147.82900988183601</v>
      </c>
      <c r="F388" s="10">
        <f t="shared" si="42"/>
        <v>4.25</v>
      </c>
      <c r="G388" s="4">
        <f t="shared" si="41"/>
        <v>332821.5827445903</v>
      </c>
      <c r="H388" s="42">
        <f t="shared" si="43"/>
        <v>10.681371250949601</v>
      </c>
      <c r="I388" s="10">
        <f t="shared" si="44"/>
        <v>1.2914878450561071</v>
      </c>
      <c r="J388" s="4">
        <f t="shared" si="45"/>
        <v>1389.3982096041873</v>
      </c>
      <c r="K388" s="4">
        <f t="shared" si="46"/>
        <v>312.35066085252174</v>
      </c>
      <c r="L388" s="42">
        <f>Pressure!Q388</f>
        <v>0.45313837454248163</v>
      </c>
      <c r="M388" s="10">
        <f t="shared" si="48"/>
        <v>1.6810798792649764</v>
      </c>
      <c r="N388" s="10">
        <f t="shared" si="47"/>
        <v>2.5616829820695148</v>
      </c>
    </row>
    <row r="389" spans="3:14">
      <c r="C389" s="4">
        <f>Pressure!AB389*1000000</f>
        <v>7279149.335294907</v>
      </c>
      <c r="D389" s="78">
        <f>Pressure!I389</f>
        <v>1.4782900988183603E-4</v>
      </c>
      <c r="E389" s="40">
        <f>Pressure!H389</f>
        <v>147.82900988183601</v>
      </c>
      <c r="F389" s="10">
        <f t="shared" si="42"/>
        <v>4.25</v>
      </c>
      <c r="G389" s="4">
        <f t="shared" si="41"/>
        <v>332901.20499113976</v>
      </c>
      <c r="H389" s="42">
        <f t="shared" si="43"/>
        <v>10.683396629814707</v>
      </c>
      <c r="I389" s="10">
        <f t="shared" si="44"/>
        <v>1.2915019526393037</v>
      </c>
      <c r="J389" s="4">
        <f t="shared" si="45"/>
        <v>1389.7457816680935</v>
      </c>
      <c r="K389" s="4">
        <f t="shared" si="46"/>
        <v>312.42879854055428</v>
      </c>
      <c r="L389" s="42">
        <f>Pressure!Q389</f>
        <v>0.45434836786390692</v>
      </c>
      <c r="M389" s="10">
        <f t="shared" si="48"/>
        <v>1.6813728343593499</v>
      </c>
      <c r="N389" s="10">
        <f t="shared" si="47"/>
        <v>2.5616829820695148</v>
      </c>
    </row>
    <row r="390" spans="3:14">
      <c r="C390" s="4">
        <f>Pressure!AB390*1000000</f>
        <v>7280875.501977074</v>
      </c>
      <c r="D390" s="78">
        <f>Pressure!I390</f>
        <v>1.4782900988183603E-4</v>
      </c>
      <c r="E390" s="40">
        <f>Pressure!H390</f>
        <v>147.82900988183601</v>
      </c>
      <c r="F390" s="10">
        <f t="shared" si="42"/>
        <v>4.25</v>
      </c>
      <c r="G390" s="4">
        <f t="shared" si="41"/>
        <v>332980.14868937148</v>
      </c>
      <c r="H390" s="42">
        <f t="shared" si="43"/>
        <v>10.685404665180274</v>
      </c>
      <c r="I390" s="10">
        <f t="shared" si="44"/>
        <v>1.2915159333355286</v>
      </c>
      <c r="J390" s="4">
        <f t="shared" si="45"/>
        <v>1390.090391689989</v>
      </c>
      <c r="K390" s="4">
        <f t="shared" si="46"/>
        <v>312.50627033181712</v>
      </c>
      <c r="L390" s="42">
        <f>Pressure!Q390</f>
        <v>0.4555582688584674</v>
      </c>
      <c r="M390" s="10">
        <f t="shared" si="48"/>
        <v>1.6816632754305652</v>
      </c>
      <c r="N390" s="10">
        <f t="shared" si="47"/>
        <v>2.5616829820695148</v>
      </c>
    </row>
    <row r="391" spans="3:14">
      <c r="C391" s="4">
        <f>Pressure!AB391*1000000</f>
        <v>7282586.8286323901</v>
      </c>
      <c r="D391" s="78">
        <f>Pressure!I391</f>
        <v>1.4782900988183603E-4</v>
      </c>
      <c r="E391" s="40">
        <f>Pressure!H391</f>
        <v>147.82900988183601</v>
      </c>
      <c r="F391" s="10">
        <f t="shared" si="42"/>
        <v>4.25</v>
      </c>
      <c r="G391" s="4">
        <f t="shared" si="41"/>
        <v>333058.41370076861</v>
      </c>
      <c r="H391" s="42">
        <f t="shared" si="43"/>
        <v>10.687395355678783</v>
      </c>
      <c r="I391" s="10">
        <f t="shared" si="44"/>
        <v>1.2915297872959448</v>
      </c>
      <c r="J391" s="4">
        <f t="shared" si="45"/>
        <v>1390.4320390652115</v>
      </c>
      <c r="K391" s="4">
        <f t="shared" si="46"/>
        <v>312.58307609037621</v>
      </c>
      <c r="L391" s="42">
        <f>Pressure!Q391</f>
        <v>0.45676807834173228</v>
      </c>
      <c r="M391" s="10">
        <f t="shared" si="48"/>
        <v>1.681951202579177</v>
      </c>
      <c r="N391" s="10">
        <f t="shared" si="47"/>
        <v>2.5616829820695148</v>
      </c>
    </row>
    <row r="392" spans="3:14">
      <c r="C392" s="4">
        <f>Pressure!AB392*1000000</f>
        <v>7284283.312256149</v>
      </c>
      <c r="D392" s="78">
        <f>Pressure!I392</f>
        <v>1.4782900988183603E-4</v>
      </c>
      <c r="E392" s="40">
        <f>Pressure!H392</f>
        <v>147.82900988183601</v>
      </c>
      <c r="F392" s="10">
        <f t="shared" si="42"/>
        <v>4.25</v>
      </c>
      <c r="G392" s="4">
        <f t="shared" si="41"/>
        <v>333135.99988791527</v>
      </c>
      <c r="H392" s="42">
        <f t="shared" si="43"/>
        <v>10.689368699951682</v>
      </c>
      <c r="I392" s="10">
        <f t="shared" si="44"/>
        <v>1.2915435146702412</v>
      </c>
      <c r="J392" s="4">
        <f t="shared" si="45"/>
        <v>1390.7707231939044</v>
      </c>
      <c r="K392" s="4">
        <f t="shared" si="46"/>
        <v>312.6592156813777</v>
      </c>
      <c r="L392" s="42">
        <f>Pressure!Q392</f>
        <v>0.45797779712867764</v>
      </c>
      <c r="M392" s="10">
        <f t="shared" si="48"/>
        <v>1.6822366159046029</v>
      </c>
      <c r="N392" s="10">
        <f t="shared" si="47"/>
        <v>2.5616829820695148</v>
      </c>
    </row>
    <row r="393" spans="3:14">
      <c r="C393" s="4">
        <f>Pressure!AB393*1000000</f>
        <v>7285964.9498686418</v>
      </c>
      <c r="D393" s="78">
        <f>Pressure!I393</f>
        <v>1.4782900988183603E-4</v>
      </c>
      <c r="E393" s="40">
        <f>Pressure!H393</f>
        <v>147.82900988183601</v>
      </c>
      <c r="F393" s="10">
        <f t="shared" si="42"/>
        <v>4.25</v>
      </c>
      <c r="G393" s="4">
        <f t="shared" si="41"/>
        <v>333212.907114539</v>
      </c>
      <c r="H393" s="42">
        <f t="shared" si="43"/>
        <v>10.691324696650536</v>
      </c>
      <c r="I393" s="10">
        <f t="shared" si="44"/>
        <v>1.2915571156066443</v>
      </c>
      <c r="J393" s="4">
        <f t="shared" si="45"/>
        <v>1391.1064434812024</v>
      </c>
      <c r="K393" s="4">
        <f t="shared" si="46"/>
        <v>312.73468897108995</v>
      </c>
      <c r="L393" s="42">
        <f>Pressure!Q393</f>
        <v>0.45918742603369189</v>
      </c>
      <c r="M393" s="10">
        <f t="shared" si="48"/>
        <v>1.6825195155046746</v>
      </c>
      <c r="N393" s="10">
        <f t="shared" si="47"/>
        <v>2.5616829820695148</v>
      </c>
    </row>
    <row r="394" spans="3:14">
      <c r="C394" s="4">
        <f>Pressure!AB394*1000000</f>
        <v>7287631.7385142259</v>
      </c>
      <c r="D394" s="78">
        <f>Pressure!I394</f>
        <v>1.4782900988183603E-4</v>
      </c>
      <c r="E394" s="40">
        <f>Pressure!H394</f>
        <v>147.82900988183601</v>
      </c>
      <c r="F394" s="10">
        <f t="shared" si="42"/>
        <v>4.25</v>
      </c>
      <c r="G394" s="4">
        <f t="shared" si="41"/>
        <v>333289.13524546771</v>
      </c>
      <c r="H394" s="42">
        <f t="shared" si="43"/>
        <v>10.693263344435941</v>
      </c>
      <c r="I394" s="10">
        <f t="shared" si="44"/>
        <v>1.2915705902519146</v>
      </c>
      <c r="J394" s="4">
        <f t="shared" si="45"/>
        <v>1391.4391993370441</v>
      </c>
      <c r="K394" s="4">
        <f t="shared" si="46"/>
        <v>312.80949582686122</v>
      </c>
      <c r="L394" s="42">
        <f>Pressure!Q394</f>
        <v>0.4603969658705816</v>
      </c>
      <c r="M394" s="10">
        <f t="shared" si="48"/>
        <v>1.6827999014762718</v>
      </c>
      <c r="N394" s="10">
        <f t="shared" si="47"/>
        <v>2.5616829820695148</v>
      </c>
    </row>
    <row r="395" spans="3:14">
      <c r="C395" s="4">
        <f>Pressure!AB395*1000000</f>
        <v>7289283.6752616288</v>
      </c>
      <c r="D395" s="78">
        <f>Pressure!I395</f>
        <v>1.4782900988183603E-4</v>
      </c>
      <c r="E395" s="40">
        <f>Pressure!H395</f>
        <v>147.82900988183601</v>
      </c>
      <c r="F395" s="10">
        <f t="shared" si="42"/>
        <v>4.25</v>
      </c>
      <c r="G395" s="4">
        <f t="shared" si="41"/>
        <v>333364.68414664397</v>
      </c>
      <c r="H395" s="42">
        <f t="shared" si="43"/>
        <v>10.695184641977857</v>
      </c>
      <c r="I395" s="10">
        <f t="shared" si="44"/>
        <v>1.2915839387513526</v>
      </c>
      <c r="J395" s="4">
        <f t="shared" si="45"/>
        <v>1391.7689901762333</v>
      </c>
      <c r="K395" s="4">
        <f t="shared" si="46"/>
        <v>312.88363611713351</v>
      </c>
      <c r="L395" s="42">
        <f>Pressure!Q395</f>
        <v>0.46160641745257697</v>
      </c>
      <c r="M395" s="10">
        <f t="shared" si="48"/>
        <v>1.6830777739146499</v>
      </c>
      <c r="N395" s="10">
        <f t="shared" si="47"/>
        <v>2.5616829820695148</v>
      </c>
    </row>
    <row r="396" spans="3:14">
      <c r="C396" s="4">
        <f>Pressure!AB396*1000000</f>
        <v>7290920.757204379</v>
      </c>
      <c r="D396" s="78">
        <f>Pressure!I396</f>
        <v>1.4782900988183603E-4</v>
      </c>
      <c r="E396" s="40">
        <f>Pressure!H396</f>
        <v>147.82900988183601</v>
      </c>
      <c r="F396" s="10">
        <f t="shared" si="42"/>
        <v>4.25</v>
      </c>
      <c r="G396" s="4">
        <f t="shared" si="41"/>
        <v>333439.55368514464</v>
      </c>
      <c r="H396" s="42">
        <f t="shared" si="43"/>
        <v>10.697088587956138</v>
      </c>
      <c r="I396" s="10">
        <f t="shared" si="44"/>
        <v>1.2915971612488075</v>
      </c>
      <c r="J396" s="4">
        <f t="shared" si="45"/>
        <v>1392.0958154185253</v>
      </c>
      <c r="K396" s="4">
        <f t="shared" si="46"/>
        <v>312.95710971146201</v>
      </c>
      <c r="L396" s="42">
        <f>Pressure!Q396</f>
        <v>0.46281578159233766</v>
      </c>
      <c r="M396" s="10">
        <f t="shared" si="48"/>
        <v>1.6833531329140878</v>
      </c>
      <c r="N396" s="10">
        <f t="shared" si="47"/>
        <v>2.5616829820695148</v>
      </c>
    </row>
    <row r="397" spans="3:14">
      <c r="C397" s="4">
        <f>Pressure!AB397*1000000</f>
        <v>7292542.981460101</v>
      </c>
      <c r="D397" s="78">
        <f>Pressure!I397</f>
        <v>1.4782900988183603E-4</v>
      </c>
      <c r="E397" s="40">
        <f>Pressure!H397</f>
        <v>147.82900988183601</v>
      </c>
      <c r="F397" s="10">
        <f t="shared" si="42"/>
        <v>4.25</v>
      </c>
      <c r="G397" s="4">
        <f t="shared" si="41"/>
        <v>333513.74372914841</v>
      </c>
      <c r="H397" s="42">
        <f t="shared" si="43"/>
        <v>10.698975181059724</v>
      </c>
      <c r="I397" s="10">
        <f t="shared" si="44"/>
        <v>1.2916102578866737</v>
      </c>
      <c r="J397" s="4">
        <f t="shared" si="45"/>
        <v>1392.419674488486</v>
      </c>
      <c r="K397" s="4">
        <f t="shared" si="46"/>
        <v>313.02991648048334</v>
      </c>
      <c r="L397" s="42">
        <f>Pressure!Q397</f>
        <v>0.46402505910195824</v>
      </c>
      <c r="M397" s="10">
        <f t="shared" si="48"/>
        <v>1.6836259785673351</v>
      </c>
      <c r="N397" s="10">
        <f t="shared" si="47"/>
        <v>2.5616829820695148</v>
      </c>
    </row>
    <row r="398" spans="3:14">
      <c r="C398" s="4">
        <f>Pressure!AB398*1000000</f>
        <v>7294150.3451707987</v>
      </c>
      <c r="D398" s="78">
        <f>Pressure!I398</f>
        <v>1.4782900988183603E-4</v>
      </c>
      <c r="E398" s="40">
        <f>Pressure!H398</f>
        <v>147.82900988183601</v>
      </c>
      <c r="F398" s="10">
        <f t="shared" si="42"/>
        <v>4.25</v>
      </c>
      <c r="G398" s="4">
        <f t="shared" si="41"/>
        <v>333587.2541479491</v>
      </c>
      <c r="H398" s="42">
        <f t="shared" si="43"/>
        <v>10.700844419986957</v>
      </c>
      <c r="I398" s="10">
        <f t="shared" si="44"/>
        <v>1.2916232288058975</v>
      </c>
      <c r="J398" s="4">
        <f t="shared" si="45"/>
        <v>1392.7405668155477</v>
      </c>
      <c r="K398" s="4">
        <f t="shared" si="46"/>
        <v>313.10205629592821</v>
      </c>
      <c r="L398" s="42">
        <f>Pressure!Q398</f>
        <v>0.46523425079297392</v>
      </c>
      <c r="M398" s="10">
        <f t="shared" si="48"/>
        <v>1.6838963109660423</v>
      </c>
      <c r="N398" s="10">
        <f t="shared" si="47"/>
        <v>2.5616829820695148</v>
      </c>
    </row>
    <row r="399" spans="3:14">
      <c r="C399" s="4">
        <f>Pressure!AB399*1000000</f>
        <v>7295742.8455026448</v>
      </c>
      <c r="D399" s="78">
        <f>Pressure!I399</f>
        <v>1.4782900988183603E-4</v>
      </c>
      <c r="E399" s="40">
        <f>Pressure!H399</f>
        <v>147.82900988183601</v>
      </c>
      <c r="F399" s="10">
        <f t="shared" si="42"/>
        <v>4.25</v>
      </c>
      <c r="G399" s="4">
        <f t="shared" si="41"/>
        <v>333660.08481194574</v>
      </c>
      <c r="H399" s="42">
        <f t="shared" si="43"/>
        <v>10.702696303445396</v>
      </c>
      <c r="I399" s="10">
        <f t="shared" si="44"/>
        <v>1.2916360741459803</v>
      </c>
      <c r="J399" s="4">
        <f t="shared" si="45"/>
        <v>1393.0584918339691</v>
      </c>
      <c r="K399" s="4">
        <f t="shared" si="46"/>
        <v>313.1735290306122</v>
      </c>
      <c r="L399" s="42">
        <f>Pressure!Q399</f>
        <v>0.46644335747636606</v>
      </c>
      <c r="M399" s="10">
        <f t="shared" si="48"/>
        <v>1.6841641302003261</v>
      </c>
      <c r="N399" s="10">
        <f t="shared" si="47"/>
        <v>2.5616829820695148</v>
      </c>
    </row>
    <row r="400" spans="3:14">
      <c r="C400" s="4">
        <f>Pressure!AB400*1000000</f>
        <v>7297320.4796466744</v>
      </c>
      <c r="D400" s="78">
        <f>Pressure!I400</f>
        <v>1.4782900988183603E-4</v>
      </c>
      <c r="E400" s="40">
        <f>Pressure!H400</f>
        <v>147.82900988183601</v>
      </c>
      <c r="F400" s="10">
        <f t="shared" si="42"/>
        <v>4.25</v>
      </c>
      <c r="G400" s="4">
        <f t="shared" si="41"/>
        <v>333732.23559267452</v>
      </c>
      <c r="H400" s="42">
        <f t="shared" si="43"/>
        <v>10.704530830152553</v>
      </c>
      <c r="I400" s="10">
        <f t="shared" si="44"/>
        <v>1.2916487940449854</v>
      </c>
      <c r="J400" s="4">
        <f t="shared" si="45"/>
        <v>1393.3734489829706</v>
      </c>
      <c r="K400" s="4">
        <f t="shared" si="46"/>
        <v>313.24433455846645</v>
      </c>
      <c r="L400" s="42">
        <f>Pressure!Q400</f>
        <v>0.46765237996256781</v>
      </c>
      <c r="M400" s="10">
        <f t="shared" si="48"/>
        <v>1.6844294363592311</v>
      </c>
      <c r="N400" s="10">
        <f t="shared" si="47"/>
        <v>2.5616829820695148</v>
      </c>
    </row>
    <row r="401" spans="3:14">
      <c r="C401" s="4">
        <f>Pressure!AB401*1000000</f>
        <v>7298883.2448175251</v>
      </c>
      <c r="D401" s="78">
        <f>Pressure!I401</f>
        <v>1.4782900988183603E-4</v>
      </c>
      <c r="E401" s="40">
        <f>Pressure!H401</f>
        <v>147.82900988183601</v>
      </c>
      <c r="F401" s="10">
        <f t="shared" si="42"/>
        <v>4.25</v>
      </c>
      <c r="G401" s="4">
        <f t="shared" si="41"/>
        <v>333803.70636275085</v>
      </c>
      <c r="H401" s="42">
        <f t="shared" si="43"/>
        <v>10.706347998834501</v>
      </c>
      <c r="I401" s="10">
        <f t="shared" si="44"/>
        <v>1.2916613886395347</v>
      </c>
      <c r="J401" s="4">
        <f t="shared" si="45"/>
        <v>1393.6854377064863</v>
      </c>
      <c r="K401" s="4">
        <f t="shared" si="46"/>
        <v>313.31447275448187</v>
      </c>
      <c r="L401" s="42">
        <f>Pressure!Q401</f>
        <v>0.46886131906146972</v>
      </c>
      <c r="M401" s="10">
        <f t="shared" si="48"/>
        <v>1.6846922295304516</v>
      </c>
      <c r="N401" s="10">
        <f t="shared" si="47"/>
        <v>2.5616829820695148</v>
      </c>
    </row>
    <row r="402" spans="3:14">
      <c r="C402" s="4">
        <f>Pressure!AB402*1000000</f>
        <v>7300431.1382545643</v>
      </c>
      <c r="D402" s="78">
        <f>Pressure!I402</f>
        <v>1.4782900988183603E-4</v>
      </c>
      <c r="E402" s="40">
        <f>Pressure!H402</f>
        <v>147.82900988183601</v>
      </c>
      <c r="F402" s="10">
        <f t="shared" si="42"/>
        <v>4.25</v>
      </c>
      <c r="G402" s="4">
        <f t="shared" si="41"/>
        <v>333874.49699592136</v>
      </c>
      <c r="H402" s="42">
        <f t="shared" si="43"/>
        <v>10.708147808227169</v>
      </c>
      <c r="I402" s="10">
        <f t="shared" si="44"/>
        <v>1.2916738580648184</v>
      </c>
      <c r="J402" s="4">
        <f t="shared" si="45"/>
        <v>1393.9944574533856</v>
      </c>
      <c r="K402" s="4">
        <f t="shared" si="46"/>
        <v>313.38394349475868</v>
      </c>
      <c r="L402" s="42">
        <f>Pressure!Q402</f>
        <v>0.47007017558242525</v>
      </c>
      <c r="M402" s="10">
        <f t="shared" si="48"/>
        <v>1.6849525098003293</v>
      </c>
      <c r="N402" s="10">
        <f t="shared" si="47"/>
        <v>2.5616829820695148</v>
      </c>
    </row>
    <row r="403" spans="3:14">
      <c r="C403" s="4">
        <f>Pressure!AB403*1000000</f>
        <v>7301964.1572212568</v>
      </c>
      <c r="D403" s="78">
        <f>Pressure!I403</f>
        <v>1.4782900988183603E-4</v>
      </c>
      <c r="E403" s="40">
        <f>Pressure!H403</f>
        <v>147.82900988183601</v>
      </c>
      <c r="F403" s="10">
        <f t="shared" si="42"/>
        <v>4.25</v>
      </c>
      <c r="G403" s="4">
        <f t="shared" si="41"/>
        <v>333944.60736703459</v>
      </c>
      <c r="H403" s="42">
        <f t="shared" si="43"/>
        <v>10.709930257075621</v>
      </c>
      <c r="I403" s="10">
        <f t="shared" si="44"/>
        <v>1.2916862024545956</v>
      </c>
      <c r="J403" s="4">
        <f t="shared" si="45"/>
        <v>1394.3005076773504</v>
      </c>
      <c r="K403" s="4">
        <f t="shared" si="46"/>
        <v>313.45274665647912</v>
      </c>
      <c r="L403" s="42">
        <f>Pressure!Q403</f>
        <v>0.47127895033425637</v>
      </c>
      <c r="M403" s="10">
        <f t="shared" si="48"/>
        <v>1.6852102772539348</v>
      </c>
      <c r="N403" s="10">
        <f t="shared" si="47"/>
        <v>2.5616829820695148</v>
      </c>
    </row>
    <row r="404" spans="3:14">
      <c r="C404" s="4">
        <f>Pressure!AB404*1000000</f>
        <v>7303482.2990055215</v>
      </c>
      <c r="D404" s="78">
        <f>Pressure!I404</f>
        <v>1.4782900988183603E-4</v>
      </c>
      <c r="E404" s="40">
        <f>Pressure!H404</f>
        <v>147.82900988183601</v>
      </c>
      <c r="F404" s="10">
        <f t="shared" si="42"/>
        <v>4.25</v>
      </c>
      <c r="G404" s="4">
        <f t="shared" si="41"/>
        <v>334014.03735205752</v>
      </c>
      <c r="H404" s="42">
        <f t="shared" si="43"/>
        <v>10.711695344134478</v>
      </c>
      <c r="I404" s="10">
        <f t="shared" si="44"/>
        <v>1.2916984219412002</v>
      </c>
      <c r="J404" s="4">
        <f t="shared" si="45"/>
        <v>1394.6035878369437</v>
      </c>
      <c r="K404" s="4">
        <f t="shared" si="46"/>
        <v>313.52088211792267</v>
      </c>
      <c r="L404" s="42">
        <f>Pressure!Q404</f>
        <v>0.47248764412525912</v>
      </c>
      <c r="M404" s="10">
        <f t="shared" si="48"/>
        <v>1.6854655319751286</v>
      </c>
      <c r="N404" s="10">
        <f t="shared" si="47"/>
        <v>2.5616829820695148</v>
      </c>
    </row>
    <row r="405" spans="3:14">
      <c r="C405" s="4">
        <f>Pressure!AB405*1000000</f>
        <v>7304985.5609191498</v>
      </c>
      <c r="D405" s="78">
        <f>Pressure!I405</f>
        <v>1.4782900988183603E-4</v>
      </c>
      <c r="E405" s="40">
        <f>Pressure!H405</f>
        <v>147.82900988183601</v>
      </c>
      <c r="F405" s="10">
        <f t="shared" si="42"/>
        <v>4.25</v>
      </c>
      <c r="G405" s="4">
        <f t="shared" si="41"/>
        <v>334082.78682804888</v>
      </c>
      <c r="H405" s="42">
        <f t="shared" si="43"/>
        <v>10.713443068167225</v>
      </c>
      <c r="I405" s="10">
        <f t="shared" si="44"/>
        <v>1.2917105166555389</v>
      </c>
      <c r="J405" s="4">
        <f t="shared" si="45"/>
        <v>1394.9036973954942</v>
      </c>
      <c r="K405" s="4">
        <f t="shared" si="46"/>
        <v>313.5883497584403</v>
      </c>
      <c r="L405" s="42">
        <f>Pressure!Q405</f>
        <v>0.47369625776320906</v>
      </c>
      <c r="M405" s="10">
        <f t="shared" si="48"/>
        <v>1.685718274046319</v>
      </c>
      <c r="N405" s="10">
        <f t="shared" si="47"/>
        <v>2.5616829820695148</v>
      </c>
    </row>
    <row r="406" spans="3:14">
      <c r="C406" s="4">
        <f>Pressure!AB406*1000000</f>
        <v>7306473.9402982155</v>
      </c>
      <c r="D406" s="78">
        <f>Pressure!I406</f>
        <v>1.4782900988183603E-4</v>
      </c>
      <c r="E406" s="40">
        <f>Pressure!H406</f>
        <v>147.82900988183601</v>
      </c>
      <c r="F406" s="10">
        <f t="shared" si="42"/>
        <v>4.25</v>
      </c>
      <c r="G406" s="4">
        <f t="shared" si="41"/>
        <v>334150.85567317787</v>
      </c>
      <c r="H406" s="42">
        <f t="shared" si="43"/>
        <v>10.715173427946747</v>
      </c>
      <c r="I406" s="10">
        <f t="shared" si="44"/>
        <v>1.2917224867270993</v>
      </c>
      <c r="J406" s="4">
        <f t="shared" si="45"/>
        <v>1395.200835821179</v>
      </c>
      <c r="K406" s="4">
        <f t="shared" si="46"/>
        <v>313.65514945847286</v>
      </c>
      <c r="L406" s="42">
        <f>Pressure!Q406</f>
        <v>0.47490479205536701</v>
      </c>
      <c r="M406" s="10">
        <f t="shared" si="48"/>
        <v>1.6859685035488468</v>
      </c>
      <c r="N406" s="10">
        <f t="shared" si="47"/>
        <v>2.5616829820695148</v>
      </c>
    </row>
    <row r="407" spans="3:14">
      <c r="C407" s="4">
        <f>Pressure!AB407*1000000</f>
        <v>7307947.4345034109</v>
      </c>
      <c r="D407" s="78">
        <f>Pressure!I407</f>
        <v>1.4782900988183603E-4</v>
      </c>
      <c r="E407" s="40">
        <f>Pressure!H407</f>
        <v>147.82900988183601</v>
      </c>
      <c r="F407" s="10">
        <f t="shared" si="42"/>
        <v>4.25</v>
      </c>
      <c r="G407" s="4">
        <f t="shared" si="41"/>
        <v>334218.24376673962</v>
      </c>
      <c r="H407" s="42">
        <f t="shared" si="43"/>
        <v>10.716886422255666</v>
      </c>
      <c r="I407" s="10">
        <f t="shared" si="44"/>
        <v>1.2917343322839552</v>
      </c>
      <c r="J407" s="4">
        <f t="shared" si="45"/>
        <v>1395.4950025870894</v>
      </c>
      <c r="K407" s="4">
        <f t="shared" si="46"/>
        <v>313.721281099566</v>
      </c>
      <c r="L407" s="42">
        <f>Pressure!Q407</f>
        <v>0.4761132478084843</v>
      </c>
      <c r="M407" s="10">
        <f t="shared" si="48"/>
        <v>1.6862162205624724</v>
      </c>
      <c r="N407" s="10">
        <f t="shared" si="47"/>
        <v>2.5616829820695148</v>
      </c>
    </row>
    <row r="408" spans="3:14">
      <c r="C408" s="4">
        <f>Pressure!AB408*1000000</f>
        <v>7309406.0409191474</v>
      </c>
      <c r="D408" s="78">
        <f>Pressure!I408</f>
        <v>1.4782900988183603E-4</v>
      </c>
      <c r="E408" s="40">
        <f>Pressure!H408</f>
        <v>147.82900988183601</v>
      </c>
      <c r="F408" s="10">
        <f t="shared" si="42"/>
        <v>4.25</v>
      </c>
      <c r="G408" s="4">
        <f t="shared" si="41"/>
        <v>334284.95098911412</v>
      </c>
      <c r="H408" s="42">
        <f t="shared" si="43"/>
        <v>10.718582049885354</v>
      </c>
      <c r="I408" s="10">
        <f t="shared" si="44"/>
        <v>1.2917460534527625</v>
      </c>
      <c r="J408" s="4">
        <f t="shared" si="45"/>
        <v>1395.786197171052</v>
      </c>
      <c r="K408" s="4">
        <f t="shared" si="46"/>
        <v>313.78674456432987</v>
      </c>
      <c r="L408" s="42">
        <f>Pressure!Q408</f>
        <v>0.47732162582880855</v>
      </c>
      <c r="M408" s="10">
        <f t="shared" si="48"/>
        <v>1.686461425166023</v>
      </c>
      <c r="N408" s="10">
        <f t="shared" si="47"/>
        <v>2.5616829820695148</v>
      </c>
    </row>
    <row r="409" spans="3:14">
      <c r="C409" s="4">
        <f>Pressure!AB409*1000000</f>
        <v>7310849.7569538895</v>
      </c>
      <c r="D409" s="78">
        <f>Pressure!I409</f>
        <v>1.4782900988183603E-4</v>
      </c>
      <c r="E409" s="40">
        <f>Pressure!H409</f>
        <v>147.82900988183601</v>
      </c>
      <c r="F409" s="10">
        <f t="shared" si="42"/>
        <v>4.25</v>
      </c>
      <c r="G409" s="4">
        <f t="shared" si="41"/>
        <v>334350.97722178121</v>
      </c>
      <c r="H409" s="42">
        <f t="shared" si="43"/>
        <v>10.720260309636314</v>
      </c>
      <c r="I409" s="10">
        <f t="shared" si="44"/>
        <v>1.2917576503587664</v>
      </c>
      <c r="J409" s="4">
        <f t="shared" si="45"/>
        <v>1396.0744190556957</v>
      </c>
      <c r="K409" s="4">
        <f t="shared" si="46"/>
        <v>313.85153973645424</v>
      </c>
      <c r="L409" s="42">
        <f>Pressure!Q409</f>
        <v>0.47852992692208901</v>
      </c>
      <c r="M409" s="10">
        <f t="shared" si="48"/>
        <v>1.6867041174367214</v>
      </c>
      <c r="N409" s="10">
        <f t="shared" si="47"/>
        <v>2.5616829820695148</v>
      </c>
    </row>
    <row r="410" spans="3:14">
      <c r="C410" s="4">
        <f>Pressure!AB410*1000000</f>
        <v>7312278.5800406029</v>
      </c>
      <c r="D410" s="78">
        <f>Pressure!I410</f>
        <v>1.4782900988183603E-4</v>
      </c>
      <c r="E410" s="40">
        <f>Pressure!H410</f>
        <v>147.82900988183601</v>
      </c>
      <c r="F410" s="10">
        <f t="shared" si="42"/>
        <v>4.25</v>
      </c>
      <c r="G410" s="4">
        <f t="shared" si="41"/>
        <v>334416.32234734134</v>
      </c>
      <c r="H410" s="42">
        <f t="shared" si="43"/>
        <v>10.72192120031869</v>
      </c>
      <c r="I410" s="10">
        <f t="shared" si="44"/>
        <v>1.2917691231258073</v>
      </c>
      <c r="J410" s="4">
        <f t="shared" si="45"/>
        <v>1396.3596677285404</v>
      </c>
      <c r="K410" s="4">
        <f t="shared" si="46"/>
        <v>313.91566650072849</v>
      </c>
      <c r="L410" s="42">
        <f>Pressure!Q410</f>
        <v>0.47973815189358215</v>
      </c>
      <c r="M410" s="10">
        <f t="shared" si="48"/>
        <v>1.6869442974506832</v>
      </c>
      <c r="N410" s="10">
        <f t="shared" si="47"/>
        <v>2.5616829820695148</v>
      </c>
    </row>
    <row r="411" spans="3:14">
      <c r="C411" s="4">
        <f>Pressure!AB411*1000000</f>
        <v>7313692.5076360814</v>
      </c>
      <c r="D411" s="78">
        <f>Pressure!I411</f>
        <v>1.4782900988183603E-4</v>
      </c>
      <c r="E411" s="40">
        <f>Pressure!H411</f>
        <v>147.82900988183601</v>
      </c>
      <c r="F411" s="10">
        <f t="shared" si="42"/>
        <v>4.25</v>
      </c>
      <c r="G411" s="4">
        <f t="shared" si="41"/>
        <v>334480.98624948482</v>
      </c>
      <c r="H411" s="42">
        <f t="shared" si="43"/>
        <v>10.723564720751503</v>
      </c>
      <c r="I411" s="10">
        <f t="shared" si="44"/>
        <v>1.2917804718763191</v>
      </c>
      <c r="J411" s="4">
        <f t="shared" si="45"/>
        <v>1396.6419426818632</v>
      </c>
      <c r="K411" s="4">
        <f t="shared" si="46"/>
        <v>313.97912474301137</v>
      </c>
      <c r="L411" s="42">
        <f>Pressure!Q411</f>
        <v>0.48094630154805706</v>
      </c>
      <c r="M411" s="10">
        <f t="shared" si="48"/>
        <v>1.6871819652825986</v>
      </c>
      <c r="N411" s="10">
        <f t="shared" si="47"/>
        <v>2.5616829820695148</v>
      </c>
    </row>
    <row r="412" spans="3:14">
      <c r="C412" s="4">
        <f>Pressure!AB412*1000000</f>
        <v>7315091.5372215668</v>
      </c>
      <c r="D412" s="78">
        <f>Pressure!I412</f>
        <v>1.4782900988183603E-4</v>
      </c>
      <c r="E412" s="40">
        <f>Pressure!H412</f>
        <v>147.82900988183601</v>
      </c>
      <c r="F412" s="10">
        <f t="shared" si="42"/>
        <v>4.25</v>
      </c>
      <c r="G412" s="4">
        <f t="shared" ref="G412:G475" si="49">IF(C412/(1+(k-1)/2*N412^2)^(k/(k-1))&lt;patm*1000000,patm*1000000,C412/(1+(k-1)/2*N412^2)^(k/(k-1)))</f>
        <v>334544.9688130198</v>
      </c>
      <c r="H412" s="42">
        <f t="shared" si="43"/>
        <v>10.725190869763384</v>
      </c>
      <c r="I412" s="10">
        <f t="shared" si="44"/>
        <v>1.2917916967313374</v>
      </c>
      <c r="J412" s="4">
        <f t="shared" si="45"/>
        <v>1396.9212434128224</v>
      </c>
      <c r="K412" s="4">
        <f t="shared" si="46"/>
        <v>314.04191435025905</v>
      </c>
      <c r="L412" s="42">
        <f>Pressure!Q412</f>
        <v>0.48215437668980093</v>
      </c>
      <c r="M412" s="10">
        <f t="shared" si="48"/>
        <v>1.6874171210058966</v>
      </c>
      <c r="N412" s="10">
        <f t="shared" si="47"/>
        <v>2.5616829820695148</v>
      </c>
    </row>
    <row r="413" spans="3:14">
      <c r="C413" s="4">
        <f>Pressure!AB413*1000000</f>
        <v>7316475.6663019583</v>
      </c>
      <c r="D413" s="78">
        <f>Pressure!I413</f>
        <v>1.4782900988183603E-4</v>
      </c>
      <c r="E413" s="40">
        <f>Pressure!H413</f>
        <v>147.82900988183601</v>
      </c>
      <c r="F413" s="10">
        <f t="shared" ref="F413:F476" si="50">aexit/E413</f>
        <v>4.25</v>
      </c>
      <c r="G413" s="4">
        <f t="shared" si="49"/>
        <v>334608.26992383663</v>
      </c>
      <c r="H413" s="42">
        <f t="shared" ref="H413:H476" si="51">1/(((k+1)/2)^(1/(k-1))*(patm*1000000/C413)^(1/k)*SQRT((k+1)/(k-1)*(1-(patm*1000000/C413)^((k-1)/k))))</f>
        <v>10.726799646191669</v>
      </c>
      <c r="I413" s="10">
        <f t="shared" ref="I413:I476" si="52">etanoz*SQRT(2*k^2/(k-1)*(2/(k+1))^((k+1)/(k-1))*(1-(G413/C413)^((k-1)/k)))+(G413-patm*1000000)/C413*(aexit/E413)</f>
        <v>1.291802797810496</v>
      </c>
      <c r="J413" s="4">
        <f t="shared" ref="J413:J476" si="53">I413*D413*C413</f>
        <v>1397.1975694232981</v>
      </c>
      <c r="K413" s="4">
        <f t="shared" ref="K413:K474" si="54">J413/4.4482</f>
        <v>314.1040352104892</v>
      </c>
      <c r="L413" s="42">
        <f>Pressure!Q413</f>
        <v>0.48336237812262467</v>
      </c>
      <c r="M413" s="10">
        <f t="shared" si="48"/>
        <v>1.6876497646928941</v>
      </c>
      <c r="N413" s="10">
        <f t="shared" si="47"/>
        <v>2.5616829820695148</v>
      </c>
    </row>
    <row r="414" spans="3:14">
      <c r="C414" s="4">
        <f>Pressure!AB414*1000000</f>
        <v>7317844.8924064757</v>
      </c>
      <c r="D414" s="78">
        <f>Pressure!I414</f>
        <v>1.4782900988183603E-4</v>
      </c>
      <c r="E414" s="40">
        <f>Pressure!H414</f>
        <v>147.82900988183601</v>
      </c>
      <c r="F414" s="10">
        <f t="shared" si="50"/>
        <v>4.25</v>
      </c>
      <c r="G414" s="4">
        <f t="shared" si="49"/>
        <v>334670.8894689377</v>
      </c>
      <c r="H414" s="42">
        <f t="shared" si="51"/>
        <v>10.728391048883156</v>
      </c>
      <c r="I414" s="10">
        <f t="shared" si="52"/>
        <v>1.2918137752320362</v>
      </c>
      <c r="J414" s="4">
        <f t="shared" si="53"/>
        <v>1397.4709202200272</v>
      </c>
      <c r="K414" s="4">
        <f t="shared" si="54"/>
        <v>314.16548721281129</v>
      </c>
      <c r="L414" s="42">
        <f>Pressure!Q414</f>
        <v>0.48457030664986817</v>
      </c>
      <c r="M414" s="10">
        <f t="shared" si="48"/>
        <v>1.6878798964143336</v>
      </c>
      <c r="N414" s="10">
        <f t="shared" ref="N414:N477" si="55">N413-1/834*(me-mef)</f>
        <v>2.5616829820695148</v>
      </c>
    </row>
    <row r="415" spans="3:14">
      <c r="C415" s="4">
        <f>Pressure!AB415*1000000</f>
        <v>7319199.2130881939</v>
      </c>
      <c r="D415" s="78">
        <f>Pressure!I415</f>
        <v>1.4782900988183603E-4</v>
      </c>
      <c r="E415" s="40">
        <f>Pressure!H415</f>
        <v>147.82900988183601</v>
      </c>
      <c r="F415" s="10">
        <f t="shared" si="50"/>
        <v>4.25</v>
      </c>
      <c r="G415" s="4">
        <f t="shared" si="49"/>
        <v>334732.82733641658</v>
      </c>
      <c r="H415" s="42">
        <f t="shared" si="51"/>
        <v>10.729965076693578</v>
      </c>
      <c r="I415" s="10">
        <f t="shared" si="52"/>
        <v>1.2918246291128053</v>
      </c>
      <c r="J415" s="4">
        <f t="shared" si="53"/>
        <v>1397.7412953145081</v>
      </c>
      <c r="K415" s="4">
        <f t="shared" si="54"/>
        <v>314.22627024740524</v>
      </c>
      <c r="L415" s="42">
        <f>Pressure!Q415</f>
        <v>0.48577816307440597</v>
      </c>
      <c r="M415" s="10">
        <f t="shared" si="48"/>
        <v>1.6881075162399644</v>
      </c>
      <c r="N415" s="10">
        <f t="shared" si="55"/>
        <v>2.5616829820695148</v>
      </c>
    </row>
    <row r="416" spans="3:14">
      <c r="C416" s="4">
        <f>Pressure!AB416*1000000</f>
        <v>7320538.6259244541</v>
      </c>
      <c r="D416" s="78">
        <f>Pressure!I416</f>
        <v>1.4782900988183603E-4</v>
      </c>
      <c r="E416" s="40">
        <f>Pressure!H416</f>
        <v>147.82900988183601</v>
      </c>
      <c r="F416" s="10">
        <f t="shared" si="50"/>
        <v>4.25</v>
      </c>
      <c r="G416" s="4">
        <f t="shared" si="49"/>
        <v>334794.08341547649</v>
      </c>
      <c r="H416" s="42">
        <f t="shared" si="51"/>
        <v>10.731521728488119</v>
      </c>
      <c r="I416" s="10">
        <f t="shared" si="52"/>
        <v>1.2918353595682632</v>
      </c>
      <c r="J416" s="4">
        <f t="shared" si="53"/>
        <v>1398.0086942230832</v>
      </c>
      <c r="K416" s="4">
        <f t="shared" si="54"/>
        <v>314.28638420554006</v>
      </c>
      <c r="L416" s="42">
        <f>Pressure!Q416</f>
        <v>0.48698594819865243</v>
      </c>
      <c r="M416" s="10">
        <f t="shared" si="48"/>
        <v>1.688332624237854</v>
      </c>
      <c r="N416" s="10">
        <f t="shared" si="55"/>
        <v>2.5616829820695148</v>
      </c>
    </row>
    <row r="417" spans="3:14">
      <c r="C417" s="4">
        <f>Pressure!AB417*1000000</f>
        <v>7321863.1285165949</v>
      </c>
      <c r="D417" s="78">
        <f>Pressure!I417</f>
        <v>1.4782900988183603E-4</v>
      </c>
      <c r="E417" s="40">
        <f>Pressure!H417</f>
        <v>147.82900988183601</v>
      </c>
      <c r="F417" s="10">
        <f t="shared" si="50"/>
        <v>4.25</v>
      </c>
      <c r="G417" s="4">
        <f t="shared" si="49"/>
        <v>334854.65759641817</v>
      </c>
      <c r="H417" s="42">
        <f t="shared" si="51"/>
        <v>10.733061003141042</v>
      </c>
      <c r="I417" s="10">
        <f t="shared" si="52"/>
        <v>1.2918459667124842</v>
      </c>
      <c r="J417" s="4">
        <f t="shared" si="53"/>
        <v>1398.2731164668874</v>
      </c>
      <c r="K417" s="4">
        <f t="shared" si="54"/>
        <v>314.34582897956193</v>
      </c>
      <c r="L417" s="42">
        <f>Pressure!Q417</f>
        <v>0.4881936628245675</v>
      </c>
      <c r="M417" s="10">
        <f t="shared" si="48"/>
        <v>1.6885552204752738</v>
      </c>
      <c r="N417" s="10">
        <f t="shared" si="55"/>
        <v>2.5616829820695148</v>
      </c>
    </row>
    <row r="418" spans="3:14">
      <c r="C418" s="4">
        <f>Pressure!AB418*1000000</f>
        <v>7323172.7184896488</v>
      </c>
      <c r="D418" s="78">
        <f>Pressure!I418</f>
        <v>1.4782900988183603E-4</v>
      </c>
      <c r="E418" s="40">
        <f>Pressure!H418</f>
        <v>147.82900988183601</v>
      </c>
      <c r="F418" s="10">
        <f t="shared" si="50"/>
        <v>4.25</v>
      </c>
      <c r="G418" s="4">
        <f t="shared" si="49"/>
        <v>334914.54977062595</v>
      </c>
      <c r="H418" s="42">
        <f t="shared" si="51"/>
        <v>10.734582899535408</v>
      </c>
      <c r="I418" s="10">
        <f t="shared" si="52"/>
        <v>1.291856450658156</v>
      </c>
      <c r="J418" s="4">
        <f t="shared" si="53"/>
        <v>1398.534561571784</v>
      </c>
      <c r="K418" s="4">
        <f t="shared" si="54"/>
        <v>314.40460446288029</v>
      </c>
      <c r="L418" s="42">
        <f>Pressure!Q418</f>
        <v>0.48940130775366186</v>
      </c>
      <c r="M418" s="10">
        <f t="shared" si="48"/>
        <v>1.6887753050177932</v>
      </c>
      <c r="N418" s="10">
        <f t="shared" si="55"/>
        <v>2.5616829820695148</v>
      </c>
    </row>
    <row r="419" spans="3:14">
      <c r="C419" s="4">
        <f>Pressure!AB419*1000000</f>
        <v>7324467.3934927788</v>
      </c>
      <c r="D419" s="78">
        <f>Pressure!I419</f>
        <v>1.4782900988183603E-4</v>
      </c>
      <c r="E419" s="40">
        <f>Pressure!H419</f>
        <v>147.82900988183601</v>
      </c>
      <c r="F419" s="10">
        <f t="shared" si="50"/>
        <v>4.25</v>
      </c>
      <c r="G419" s="4">
        <f t="shared" si="49"/>
        <v>334973.75983058778</v>
      </c>
      <c r="H419" s="42">
        <f t="shared" si="51"/>
        <v>10.736087416563553</v>
      </c>
      <c r="I419" s="10">
        <f t="shared" si="52"/>
        <v>1.2918668115165872</v>
      </c>
      <c r="J419" s="4">
        <f t="shared" si="53"/>
        <v>1398.7930290684544</v>
      </c>
      <c r="K419" s="4">
        <f t="shared" si="54"/>
        <v>314.46271054998749</v>
      </c>
      <c r="L419" s="42">
        <f>Pressure!Q419</f>
        <v>0.49060888378700251</v>
      </c>
      <c r="M419" s="10">
        <f t="shared" si="48"/>
        <v>1.6889928779298506</v>
      </c>
      <c r="N419" s="10">
        <f t="shared" si="55"/>
        <v>2.5616829820695148</v>
      </c>
    </row>
    <row r="420" spans="3:14">
      <c r="C420" s="4">
        <f>Pressure!AB420*1000000</f>
        <v>7325747.1511993334</v>
      </c>
      <c r="D420" s="78">
        <f>Pressure!I420</f>
        <v>1.4782900988183603E-4</v>
      </c>
      <c r="E420" s="40">
        <f>Pressure!H420</f>
        <v>147.82900988183601</v>
      </c>
      <c r="F420" s="10">
        <f t="shared" si="50"/>
        <v>4.25</v>
      </c>
      <c r="G420" s="4">
        <f t="shared" si="49"/>
        <v>335032.28766989766</v>
      </c>
      <c r="H420" s="42">
        <f t="shared" si="51"/>
        <v>10.737574553127175</v>
      </c>
      <c r="I420" s="10">
        <f t="shared" si="52"/>
        <v>1.2918770493977112</v>
      </c>
      <c r="J420" s="4">
        <f t="shared" si="53"/>
        <v>1399.0485184924091</v>
      </c>
      <c r="K420" s="4">
        <f t="shared" si="54"/>
        <v>314.52014713646173</v>
      </c>
      <c r="L420" s="42">
        <f>Pressure!Q420</f>
        <v>0.49181639172521813</v>
      </c>
      <c r="M420" s="10">
        <f t="shared" si="48"/>
        <v>1.6892079392745989</v>
      </c>
      <c r="N420" s="10">
        <f t="shared" si="55"/>
        <v>2.5616829820695148</v>
      </c>
    </row>
    <row r="421" spans="3:14">
      <c r="C421" s="4">
        <f>Pressure!AB421*1000000</f>
        <v>7327011.9893063819</v>
      </c>
      <c r="D421" s="78">
        <f>Pressure!I421</f>
        <v>1.4782900988183603E-4</v>
      </c>
      <c r="E421" s="40">
        <f>Pressure!H421</f>
        <v>147.82900988183601</v>
      </c>
      <c r="F421" s="10">
        <f t="shared" si="50"/>
        <v>4.25</v>
      </c>
      <c r="G421" s="4">
        <f t="shared" si="49"/>
        <v>335090.13318323443</v>
      </c>
      <c r="H421" s="42">
        <f t="shared" si="51"/>
        <v>10.739044308136792</v>
      </c>
      <c r="I421" s="10">
        <f t="shared" si="52"/>
        <v>1.2918871644100836</v>
      </c>
      <c r="J421" s="4">
        <f t="shared" si="53"/>
        <v>1399.3010293838934</v>
      </c>
      <c r="K421" s="4">
        <f t="shared" si="54"/>
        <v>314.57691411894552</v>
      </c>
      <c r="L421" s="42">
        <f>Pressure!Q421</f>
        <v>0.49302383236850444</v>
      </c>
      <c r="M421" s="10">
        <f t="shared" si="48"/>
        <v>1.6894204891138687</v>
      </c>
      <c r="N421" s="10">
        <f t="shared" si="55"/>
        <v>2.5616829820695148</v>
      </c>
    </row>
    <row r="422" spans="3:14">
      <c r="C422" s="4">
        <f>Pressure!AB422*1000000</f>
        <v>7328261.9055349156</v>
      </c>
      <c r="D422" s="78">
        <f>Pressure!I422</f>
        <v>1.4782900988183603E-4</v>
      </c>
      <c r="E422" s="40">
        <f>Pressure!H422</f>
        <v>147.82900988183601</v>
      </c>
      <c r="F422" s="10">
        <f t="shared" si="50"/>
        <v>4.25</v>
      </c>
      <c r="G422" s="4">
        <f t="shared" si="49"/>
        <v>335147.29626637098</v>
      </c>
      <c r="H422" s="42">
        <f t="shared" si="51"/>
        <v>10.740496680511974</v>
      </c>
      <c r="I422" s="10">
        <f t="shared" si="52"/>
        <v>1.2918971566608881</v>
      </c>
      <c r="J422" s="4">
        <f t="shared" si="53"/>
        <v>1399.5505612879278</v>
      </c>
      <c r="K422" s="4">
        <f t="shared" si="54"/>
        <v>314.63301139515488</v>
      </c>
      <c r="L422" s="42">
        <f>Pressure!Q422</f>
        <v>0.49423120651662972</v>
      </c>
      <c r="M422" s="10">
        <f t="shared" si="48"/>
        <v>1.689630527508228</v>
      </c>
      <c r="N422" s="10">
        <f t="shared" si="55"/>
        <v>2.5616829820695148</v>
      </c>
    </row>
    <row r="423" spans="3:14">
      <c r="C423" s="4">
        <f>Pressure!AB423*1000000</f>
        <v>7329496.8976299083</v>
      </c>
      <c r="D423" s="78">
        <f>Pressure!I423</f>
        <v>1.4782900988183603E-4</v>
      </c>
      <c r="E423" s="40">
        <f>Pressure!H423</f>
        <v>147.82900988183601</v>
      </c>
      <c r="F423" s="10">
        <f t="shared" si="50"/>
        <v>4.25</v>
      </c>
      <c r="G423" s="4">
        <f t="shared" si="49"/>
        <v>335203.77681617701</v>
      </c>
      <c r="H423" s="42">
        <f t="shared" si="51"/>
        <v>10.741931669181461</v>
      </c>
      <c r="I423" s="10">
        <f t="shared" si="52"/>
        <v>1.29190702625594</v>
      </c>
      <c r="J423" s="4">
        <f t="shared" si="53"/>
        <v>1399.7971137543223</v>
      </c>
      <c r="K423" s="4">
        <f t="shared" si="54"/>
        <v>314.68843886388254</v>
      </c>
      <c r="L423" s="42">
        <f>Pressure!Q423</f>
        <v>0.49543851496894009</v>
      </c>
      <c r="M423" s="10">
        <f t="shared" si="48"/>
        <v>1.6898380545169511</v>
      </c>
      <c r="N423" s="10">
        <f t="shared" si="55"/>
        <v>2.5616829820695148</v>
      </c>
    </row>
    <row r="424" spans="3:14">
      <c r="C424" s="4">
        <f>Pressure!AB424*1000000</f>
        <v>7330716.9633601988</v>
      </c>
      <c r="D424" s="78">
        <f>Pressure!I424</f>
        <v>1.4782900988183603E-4</v>
      </c>
      <c r="E424" s="40">
        <f>Pressure!H424</f>
        <v>147.82900988183601</v>
      </c>
      <c r="F424" s="10">
        <f t="shared" si="50"/>
        <v>4.25</v>
      </c>
      <c r="G424" s="4">
        <f t="shared" si="49"/>
        <v>335259.57473061362</v>
      </c>
      <c r="H424" s="42">
        <f t="shared" si="51"/>
        <v>10.743349273082959</v>
      </c>
      <c r="I424" s="10">
        <f t="shared" si="52"/>
        <v>1.2919167732996868</v>
      </c>
      <c r="J424" s="4">
        <f t="shared" si="53"/>
        <v>1400.0406863376497</v>
      </c>
      <c r="K424" s="4">
        <f t="shared" si="54"/>
        <v>314.74319642499205</v>
      </c>
      <c r="L424" s="42">
        <f>Pressure!Q424</f>
        <v>0.49664575852436493</v>
      </c>
      <c r="M424" s="10">
        <f t="shared" ref="M424:M473" si="56">(J424+J423)/2*(L424-L423)</f>
        <v>1.6900430701979499</v>
      </c>
      <c r="N424" s="10">
        <f t="shared" si="55"/>
        <v>2.5616829820695148</v>
      </c>
    </row>
    <row r="425" spans="3:14">
      <c r="C425" s="4">
        <f>Pressure!AB425*1000000</f>
        <v>7331922.1005186597</v>
      </c>
      <c r="D425" s="78">
        <f>Pressure!I425</f>
        <v>1.4782900988183603E-4</v>
      </c>
      <c r="E425" s="40">
        <f>Pressure!H425</f>
        <v>147.82900988183601</v>
      </c>
      <c r="F425" s="10">
        <f t="shared" si="50"/>
        <v>4.25</v>
      </c>
      <c r="G425" s="4">
        <f t="shared" si="49"/>
        <v>335314.68990874104</v>
      </c>
      <c r="H425" s="42">
        <f t="shared" si="51"/>
        <v>10.744749491163414</v>
      </c>
      <c r="I425" s="10">
        <f t="shared" si="52"/>
        <v>1.2919263978952131</v>
      </c>
      <c r="J425" s="4">
        <f t="shared" si="53"/>
        <v>1400.2812785972817</v>
      </c>
      <c r="K425" s="4">
        <f t="shared" si="54"/>
        <v>314.7972839794258</v>
      </c>
      <c r="L425" s="42">
        <f>Pressure!Q425</f>
        <v>0.49785293798142233</v>
      </c>
      <c r="M425" s="10">
        <f t="shared" si="56"/>
        <v>1.6902455746080234</v>
      </c>
      <c r="N425" s="10">
        <f t="shared" si="55"/>
        <v>2.5616829820695148</v>
      </c>
    </row>
    <row r="426" spans="3:14">
      <c r="C426" s="4">
        <f>Pressure!AB426*1000000</f>
        <v>7333112.3069218388</v>
      </c>
      <c r="D426" s="78">
        <f>Pressure!I426</f>
        <v>1.4782900988183603E-4</v>
      </c>
      <c r="E426" s="40">
        <f>Pressure!H426</f>
        <v>147.82900988183601</v>
      </c>
      <c r="F426" s="10">
        <f t="shared" si="50"/>
        <v>4.25</v>
      </c>
      <c r="G426" s="4">
        <f t="shared" si="49"/>
        <v>335369.12225070241</v>
      </c>
      <c r="H426" s="42">
        <f t="shared" si="51"/>
        <v>10.74613232237858</v>
      </c>
      <c r="I426" s="10">
        <f t="shared" si="52"/>
        <v>1.2919359001442405</v>
      </c>
      <c r="J426" s="4">
        <f t="shared" si="53"/>
        <v>1400.5188900973164</v>
      </c>
      <c r="K426" s="4">
        <f t="shared" si="54"/>
        <v>314.85070142918852</v>
      </c>
      <c r="L426" s="42">
        <f>Pressure!Q426</f>
        <v>0.49906005413822424</v>
      </c>
      <c r="M426" s="10">
        <f t="shared" si="56"/>
        <v>1.6904455678023862</v>
      </c>
      <c r="N426" s="10">
        <f t="shared" si="55"/>
        <v>2.5616829820695148</v>
      </c>
    </row>
    <row r="427" spans="3:14">
      <c r="C427" s="4">
        <f>Pressure!AB427*1000000</f>
        <v>7334287.5804100865</v>
      </c>
      <c r="D427" s="78">
        <f>Pressure!I427</f>
        <v>1.4782900988183603E-4</v>
      </c>
      <c r="E427" s="40">
        <f>Pressure!H427</f>
        <v>147.82900988183601</v>
      </c>
      <c r="F427" s="10">
        <f t="shared" si="50"/>
        <v>4.25</v>
      </c>
      <c r="G427" s="4">
        <f t="shared" si="49"/>
        <v>335422.87165772927</v>
      </c>
      <c r="H427" s="42">
        <f t="shared" si="51"/>
        <v>10.747497765693128</v>
      </c>
      <c r="I427" s="10">
        <f t="shared" si="52"/>
        <v>1.2919452801471307</v>
      </c>
      <c r="J427" s="4">
        <f t="shared" si="53"/>
        <v>1400.7535204066035</v>
      </c>
      <c r="K427" s="4">
        <f t="shared" si="54"/>
        <v>314.90344867735342</v>
      </c>
      <c r="L427" s="42">
        <f>Pressure!Q427</f>
        <v>0.50026710779248207</v>
      </c>
      <c r="M427" s="10">
        <f t="shared" si="56"/>
        <v>1.6906430498351954</v>
      </c>
      <c r="N427" s="10">
        <f t="shared" si="55"/>
        <v>2.5616829820695148</v>
      </c>
    </row>
    <row r="428" spans="3:14">
      <c r="C428" s="4">
        <f>Pressure!AB428*1000000</f>
        <v>7335447.9188478421</v>
      </c>
      <c r="D428" s="78">
        <f>Pressure!I428</f>
        <v>1.4782900988183603E-4</v>
      </c>
      <c r="E428" s="40">
        <f>Pressure!H428</f>
        <v>147.82900988183601</v>
      </c>
      <c r="F428" s="10">
        <f t="shared" si="50"/>
        <v>4.25</v>
      </c>
      <c r="G428" s="4">
        <f t="shared" si="49"/>
        <v>335475.93803215481</v>
      </c>
      <c r="H428" s="42">
        <f t="shared" si="51"/>
        <v>10.748845820081067</v>
      </c>
      <c r="I428" s="10">
        <f t="shared" si="52"/>
        <v>1.2919545380028914</v>
      </c>
      <c r="J428" s="4">
        <f t="shared" si="53"/>
        <v>1400.9851690988023</v>
      </c>
      <c r="K428" s="4">
        <f t="shared" si="54"/>
        <v>314.95552562807478</v>
      </c>
      <c r="L428" s="42">
        <f>Pressure!Q428</f>
        <v>0.50147409974151202</v>
      </c>
      <c r="M428" s="10">
        <f t="shared" si="56"/>
        <v>1.6908380207593827</v>
      </c>
      <c r="N428" s="10">
        <f t="shared" si="55"/>
        <v>2.5616829820695148</v>
      </c>
    </row>
    <row r="429" spans="3:14">
      <c r="C429" s="4">
        <f>Pressure!AB429*1000000</f>
        <v>7336593.3201233214</v>
      </c>
      <c r="D429" s="78">
        <f>Pressure!I429</f>
        <v>1.4782900988183603E-4</v>
      </c>
      <c r="E429" s="40">
        <f>Pressure!H429</f>
        <v>147.82900988183601</v>
      </c>
      <c r="F429" s="10">
        <f t="shared" si="50"/>
        <v>4.25</v>
      </c>
      <c r="G429" s="4">
        <f t="shared" si="49"/>
        <v>335528.32127739978</v>
      </c>
      <c r="H429" s="42">
        <f t="shared" si="51"/>
        <v>10.750176484525308</v>
      </c>
      <c r="I429" s="10">
        <f t="shared" si="52"/>
        <v>1.2919636738091751</v>
      </c>
      <c r="J429" s="4">
        <f t="shared" si="53"/>
        <v>1401.2138357523186</v>
      </c>
      <c r="K429" s="4">
        <f t="shared" si="54"/>
        <v>315.00693218657403</v>
      </c>
      <c r="L429" s="42">
        <f>Pressure!Q429</f>
        <v>0.50268103078224025</v>
      </c>
      <c r="M429" s="10">
        <f t="shared" si="56"/>
        <v>1.6910304806262739</v>
      </c>
      <c r="N429" s="10">
        <f t="shared" si="55"/>
        <v>2.5616829820695148</v>
      </c>
    </row>
    <row r="430" spans="3:14">
      <c r="C430" s="4">
        <f>Pressure!AB430*1000000</f>
        <v>7337723.7821484199</v>
      </c>
      <c r="D430" s="78">
        <f>Pressure!I430</f>
        <v>1.4782900988183603E-4</v>
      </c>
      <c r="E430" s="40">
        <f>Pressure!H430</f>
        <v>147.82900988183601</v>
      </c>
      <c r="F430" s="10">
        <f t="shared" si="50"/>
        <v>4.25</v>
      </c>
      <c r="G430" s="4">
        <f t="shared" si="49"/>
        <v>335580.0212979677</v>
      </c>
      <c r="H430" s="42">
        <f t="shared" si="51"/>
        <v>10.751489758017591</v>
      </c>
      <c r="I430" s="10">
        <f t="shared" si="52"/>
        <v>1.2919726876622819</v>
      </c>
      <c r="J430" s="4">
        <f t="shared" si="53"/>
        <v>1401.4395199502846</v>
      </c>
      <c r="K430" s="4">
        <f t="shared" si="54"/>
        <v>315.05766825913508</v>
      </c>
      <c r="L430" s="42">
        <f>Pressure!Q430</f>
        <v>0.50388790171120834</v>
      </c>
      <c r="M430" s="10">
        <f t="shared" si="56"/>
        <v>1.6912204294861757</v>
      </c>
      <c r="N430" s="10">
        <f t="shared" si="55"/>
        <v>2.5616829820695148</v>
      </c>
    </row>
    <row r="431" spans="3:14">
      <c r="C431" s="4">
        <f>Pressure!AB431*1000000</f>
        <v>7338839.3028587634</v>
      </c>
      <c r="D431" s="78">
        <f>Pressure!I431</f>
        <v>1.4782900988183603E-4</v>
      </c>
      <c r="E431" s="40">
        <f>Pressure!H431</f>
        <v>147.82900988183601</v>
      </c>
      <c r="F431" s="10">
        <f t="shared" si="50"/>
        <v>4.25</v>
      </c>
      <c r="G431" s="4">
        <f t="shared" si="49"/>
        <v>335631.03799944755</v>
      </c>
      <c r="H431" s="42">
        <f t="shared" si="51"/>
        <v>10.752785639558573</v>
      </c>
      <c r="I431" s="10">
        <f t="shared" si="52"/>
        <v>1.2919815796571625</v>
      </c>
      <c r="J431" s="4">
        <f t="shared" si="53"/>
        <v>1401.6622212805721</v>
      </c>
      <c r="K431" s="4">
        <f t="shared" si="54"/>
        <v>315.10773375310737</v>
      </c>
      <c r="L431" s="42">
        <f>Pressure!Q431</f>
        <v>0.50509471332457867</v>
      </c>
      <c r="M431" s="10">
        <f t="shared" si="56"/>
        <v>1.691407867387994</v>
      </c>
      <c r="N431" s="10">
        <f t="shared" si="55"/>
        <v>2.5616829820695148</v>
      </c>
    </row>
    <row r="432" spans="3:14">
      <c r="C432" s="4">
        <f>Pressure!AB432*1000000</f>
        <v>7339939.8802140774</v>
      </c>
      <c r="D432" s="78">
        <f>Pressure!I432</f>
        <v>1.4782900988183603E-4</v>
      </c>
      <c r="E432" s="40">
        <f>Pressure!H432</f>
        <v>147.82900988183601</v>
      </c>
      <c r="F432" s="10">
        <f t="shared" si="50"/>
        <v>4.25</v>
      </c>
      <c r="G432" s="4">
        <f t="shared" si="49"/>
        <v>335681.37128853035</v>
      </c>
      <c r="H432" s="42">
        <f t="shared" si="51"/>
        <v>10.754064128158218</v>
      </c>
      <c r="I432" s="10">
        <f t="shared" si="52"/>
        <v>1.2919903498874228</v>
      </c>
      <c r="J432" s="4">
        <f t="shared" si="53"/>
        <v>1401.8819393358624</v>
      </c>
      <c r="K432" s="4">
        <f t="shared" si="54"/>
        <v>315.15712857692154</v>
      </c>
      <c r="L432" s="42">
        <f>Pressure!Q432</f>
        <v>0.50630146641813967</v>
      </c>
      <c r="M432" s="10">
        <f t="shared" si="56"/>
        <v>1.6915927943793756</v>
      </c>
      <c r="N432" s="10">
        <f t="shared" si="55"/>
        <v>2.5616829820695148</v>
      </c>
    </row>
    <row r="433" spans="3:14">
      <c r="C433" s="4">
        <f>Pressure!AB433*1000000</f>
        <v>7341025.5121975215</v>
      </c>
      <c r="D433" s="78">
        <f>Pressure!I433</f>
        <v>1.4782900988183603E-4</v>
      </c>
      <c r="E433" s="40">
        <f>Pressure!H433</f>
        <v>147.82900988183601</v>
      </c>
      <c r="F433" s="10">
        <f t="shared" si="50"/>
        <v>4.25</v>
      </c>
      <c r="G433" s="4">
        <f t="shared" si="49"/>
        <v>335731.02107297879</v>
      </c>
      <c r="H433" s="42">
        <f t="shared" si="51"/>
        <v>10.75532522283506</v>
      </c>
      <c r="I433" s="10">
        <f t="shared" si="52"/>
        <v>1.2919989984453211</v>
      </c>
      <c r="J433" s="4">
        <f t="shared" si="53"/>
        <v>1402.0986737135152</v>
      </c>
      <c r="K433" s="4">
        <f t="shared" si="54"/>
        <v>315.20585264006007</v>
      </c>
      <c r="L433" s="42">
        <f>Pressure!Q433</f>
        <v>0.50750816178731117</v>
      </c>
      <c r="M433" s="10">
        <f t="shared" si="56"/>
        <v>1.691775210506683</v>
      </c>
      <c r="N433" s="10">
        <f t="shared" si="55"/>
        <v>2.5616829820695148</v>
      </c>
    </row>
    <row r="434" spans="3:14">
      <c r="C434" s="4">
        <f>Pressure!AB434*1000000</f>
        <v>7342096.1968163094</v>
      </c>
      <c r="D434" s="78">
        <f>Pressure!I434</f>
        <v>1.4782900988183603E-4</v>
      </c>
      <c r="E434" s="40">
        <f>Pressure!H434</f>
        <v>147.82900988183601</v>
      </c>
      <c r="F434" s="10">
        <f t="shared" si="50"/>
        <v>4.25</v>
      </c>
      <c r="G434" s="4">
        <f t="shared" si="49"/>
        <v>335779.98726165574</v>
      </c>
      <c r="H434" s="42">
        <f t="shared" si="51"/>
        <v>10.756568922616902</v>
      </c>
      <c r="I434" s="10">
        <f t="shared" si="52"/>
        <v>1.2920075254217769</v>
      </c>
      <c r="J434" s="4">
        <f t="shared" si="53"/>
        <v>1402.3124240156938</v>
      </c>
      <c r="K434" s="4">
        <f t="shared" si="54"/>
        <v>315.25390585308526</v>
      </c>
      <c r="L434" s="42">
        <f>Pressure!Q434</f>
        <v>0.50871480022714977</v>
      </c>
      <c r="M434" s="10">
        <f t="shared" si="56"/>
        <v>1.691955115815003</v>
      </c>
      <c r="N434" s="10">
        <f t="shared" si="55"/>
        <v>2.5616829820695148</v>
      </c>
    </row>
    <row r="435" spans="3:14">
      <c r="C435" s="4">
        <f>Pressure!AB435*1000000</f>
        <v>7343151.9321010094</v>
      </c>
      <c r="D435" s="78">
        <f>Pressure!I435</f>
        <v>1.4782900988183603E-4</v>
      </c>
      <c r="E435" s="40">
        <f>Pressure!H435</f>
        <v>147.82900988183601</v>
      </c>
      <c r="F435" s="10">
        <f t="shared" si="50"/>
        <v>4.25</v>
      </c>
      <c r="G435" s="4">
        <f t="shared" si="49"/>
        <v>335828.26976449223</v>
      </c>
      <c r="H435" s="42">
        <f t="shared" si="51"/>
        <v>10.757795226540052</v>
      </c>
      <c r="I435" s="10">
        <f t="shared" si="52"/>
        <v>1.2920159309063657</v>
      </c>
      <c r="J435" s="4">
        <f t="shared" si="53"/>
        <v>1402.5231898492223</v>
      </c>
      <c r="K435" s="4">
        <f t="shared" si="54"/>
        <v>315.30128812760717</v>
      </c>
      <c r="L435" s="42">
        <f>Pressure!Q435</f>
        <v>0.50992138253235386</v>
      </c>
      <c r="M435" s="10">
        <f t="shared" si="56"/>
        <v>1.6921325103478377</v>
      </c>
      <c r="N435" s="10">
        <f t="shared" si="55"/>
        <v>2.5616829820695148</v>
      </c>
    </row>
    <row r="436" spans="3:14">
      <c r="C436" s="4">
        <f>Pressure!AB436*1000000</f>
        <v>7344192.7161064595</v>
      </c>
      <c r="D436" s="78">
        <f>Pressure!I436</f>
        <v>1.4782900988183603E-4</v>
      </c>
      <c r="E436" s="40">
        <f>Pressure!H436</f>
        <v>147.82900988183601</v>
      </c>
      <c r="F436" s="10">
        <f t="shared" si="50"/>
        <v>4.25</v>
      </c>
      <c r="G436" s="4">
        <f t="shared" si="49"/>
        <v>335875.86849252897</v>
      </c>
      <c r="H436" s="42">
        <f t="shared" si="51"/>
        <v>10.759004133650345</v>
      </c>
      <c r="I436" s="10">
        <f t="shared" si="52"/>
        <v>1.2920242149873298</v>
      </c>
      <c r="J436" s="4">
        <f t="shared" si="53"/>
        <v>1402.730970825771</v>
      </c>
      <c r="K436" s="4">
        <f t="shared" si="54"/>
        <v>315.3479993763255</v>
      </c>
      <c r="L436" s="42">
        <f>Pressure!Q436</f>
        <v>0.51112790949726938</v>
      </c>
      <c r="M436" s="10">
        <f t="shared" si="56"/>
        <v>1.6923073941479196</v>
      </c>
      <c r="N436" s="10">
        <f t="shared" si="55"/>
        <v>2.5616829820695148</v>
      </c>
    </row>
    <row r="437" spans="3:14">
      <c r="C437" s="4">
        <f>Pressure!AB437*1000000</f>
        <v>7345218.546911112</v>
      </c>
      <c r="D437" s="78">
        <f>Pressure!I437</f>
        <v>1.4782900988183603E-4</v>
      </c>
      <c r="E437" s="40">
        <f>Pressure!H437</f>
        <v>147.82900988183601</v>
      </c>
      <c r="F437" s="10">
        <f t="shared" si="50"/>
        <v>4.25</v>
      </c>
      <c r="G437" s="4">
        <f t="shared" si="49"/>
        <v>335922.78335788695</v>
      </c>
      <c r="H437" s="42">
        <f t="shared" si="51"/>
        <v>10.760195643002389</v>
      </c>
      <c r="I437" s="10">
        <f t="shared" si="52"/>
        <v>1.2920323777515756</v>
      </c>
      <c r="J437" s="4">
        <f t="shared" si="53"/>
        <v>1402.9357665617242</v>
      </c>
      <c r="K437" s="4">
        <f t="shared" si="54"/>
        <v>315.39403951299948</v>
      </c>
      <c r="L437" s="42">
        <f>Pressure!Q437</f>
        <v>0.51233438191589475</v>
      </c>
      <c r="M437" s="10">
        <f t="shared" si="56"/>
        <v>1.6924797672563219</v>
      </c>
      <c r="N437" s="10">
        <f t="shared" si="55"/>
        <v>2.5616829820695148</v>
      </c>
    </row>
    <row r="438" spans="3:14">
      <c r="C438" s="4">
        <f>Pressure!AB438*1000000</f>
        <v>7346229.4226164268</v>
      </c>
      <c r="D438" s="78">
        <f>Pressure!I438</f>
        <v>1.4782900988183603E-4</v>
      </c>
      <c r="E438" s="40">
        <f>Pressure!H438</f>
        <v>147.82900988183601</v>
      </c>
      <c r="F438" s="10">
        <f t="shared" si="50"/>
        <v>4.25</v>
      </c>
      <c r="G438" s="4">
        <f t="shared" si="49"/>
        <v>335969.01427373913</v>
      </c>
      <c r="H438" s="42">
        <f t="shared" si="51"/>
        <v>10.761369753658927</v>
      </c>
      <c r="I438" s="10">
        <f t="shared" si="52"/>
        <v>1.2920404192846697</v>
      </c>
      <c r="J438" s="4">
        <f t="shared" si="53"/>
        <v>1403.1375766780593</v>
      </c>
      <c r="K438" s="4">
        <f t="shared" si="54"/>
        <v>315.43940845242105</v>
      </c>
      <c r="L438" s="42">
        <f>Pressure!Q438</f>
        <v>0.51354080058188634</v>
      </c>
      <c r="M438" s="10">
        <f t="shared" si="56"/>
        <v>1.6926496297129394</v>
      </c>
      <c r="N438" s="10">
        <f t="shared" si="55"/>
        <v>2.5616829820695148</v>
      </c>
    </row>
    <row r="439" spans="3:14">
      <c r="C439" s="4">
        <f>Pressure!AB439*1000000</f>
        <v>7347225.3413482774</v>
      </c>
      <c r="D439" s="78">
        <f>Pressure!I439</f>
        <v>1.4782900988183603E-4</v>
      </c>
      <c r="E439" s="40">
        <f>Pressure!H439</f>
        <v>147.82900988183601</v>
      </c>
      <c r="F439" s="10">
        <f t="shared" si="50"/>
        <v>4.25</v>
      </c>
      <c r="G439" s="4">
        <f t="shared" si="49"/>
        <v>336014.56115437514</v>
      </c>
      <c r="H439" s="42">
        <f t="shared" si="51"/>
        <v>10.76252646469238</v>
      </c>
      <c r="I439" s="10">
        <f t="shared" si="52"/>
        <v>1.292048339670854</v>
      </c>
      <c r="J439" s="4">
        <f t="shared" si="53"/>
        <v>1403.3364008006279</v>
      </c>
      <c r="K439" s="4">
        <f t="shared" si="54"/>
        <v>315.48410611047791</v>
      </c>
      <c r="L439" s="42">
        <f>Pressure!Q439</f>
        <v>0.51474716628856376</v>
      </c>
      <c r="M439" s="10">
        <f t="shared" si="56"/>
        <v>1.6928169815564413</v>
      </c>
      <c r="N439" s="10">
        <f t="shared" si="55"/>
        <v>2.5616829820695148</v>
      </c>
    </row>
    <row r="440" spans="3:14">
      <c r="C440" s="4">
        <f>Pressure!AB440*1000000</f>
        <v>7348206.3012561304</v>
      </c>
      <c r="D440" s="78">
        <f>Pressure!I440</f>
        <v>1.4782900988183603E-4</v>
      </c>
      <c r="E440" s="40">
        <f>Pressure!H440</f>
        <v>147.82900988183601</v>
      </c>
      <c r="F440" s="10">
        <f t="shared" si="50"/>
        <v>4.25</v>
      </c>
      <c r="G440" s="4">
        <f t="shared" si="49"/>
        <v>336059.42391516356</v>
      </c>
      <c r="H440" s="42">
        <f t="shared" si="51"/>
        <v>10.763665775183982</v>
      </c>
      <c r="I440" s="10">
        <f t="shared" si="52"/>
        <v>1.2920561389930403</v>
      </c>
      <c r="J440" s="4">
        <f t="shared" si="53"/>
        <v>1403.5322385599916</v>
      </c>
      <c r="K440" s="4">
        <f t="shared" si="54"/>
        <v>315.5281324041166</v>
      </c>
      <c r="L440" s="42">
        <f>Pressure!Q440</f>
        <v>0.51595347982891493</v>
      </c>
      <c r="M440" s="10">
        <f t="shared" si="56"/>
        <v>1.692981822823886</v>
      </c>
      <c r="N440" s="10">
        <f t="shared" si="55"/>
        <v>2.5616829820695148</v>
      </c>
    </row>
    <row r="441" spans="3:14">
      <c r="C441" s="4">
        <f>Pressure!AB441*1000000</f>
        <v>7349172.3005128969</v>
      </c>
      <c r="D441" s="78">
        <f>Pressure!I441</f>
        <v>1.4782900988183603E-4</v>
      </c>
      <c r="E441" s="40">
        <f>Pressure!H441</f>
        <v>147.82900988183601</v>
      </c>
      <c r="F441" s="10">
        <f t="shared" si="50"/>
        <v>4.25</v>
      </c>
      <c r="G441" s="4">
        <f t="shared" si="49"/>
        <v>336103.60247254506</v>
      </c>
      <c r="H441" s="42">
        <f t="shared" si="51"/>
        <v>10.764787684223567</v>
      </c>
      <c r="I441" s="10">
        <f t="shared" si="52"/>
        <v>1.2920638173328109</v>
      </c>
      <c r="J441" s="4">
        <f t="shared" si="53"/>
        <v>1403.7250895913921</v>
      </c>
      <c r="K441" s="4">
        <f t="shared" si="54"/>
        <v>315.57148725133584</v>
      </c>
      <c r="L441" s="42">
        <f>Pressure!Q441</f>
        <v>0.51715974199560155</v>
      </c>
      <c r="M441" s="10">
        <f t="shared" si="56"/>
        <v>1.6931441535513934</v>
      </c>
      <c r="N441" s="10">
        <f t="shared" si="55"/>
        <v>2.5616829820695148</v>
      </c>
    </row>
    <row r="442" spans="3:14">
      <c r="C442" s="4">
        <f>Pressure!AB442*1000000</f>
        <v>7350123.337315321</v>
      </c>
      <c r="D442" s="78">
        <f>Pressure!I442</f>
        <v>1.4782900988183603E-4</v>
      </c>
      <c r="E442" s="40">
        <f>Pressure!H442</f>
        <v>147.82900988183601</v>
      </c>
      <c r="F442" s="10">
        <f t="shared" si="50"/>
        <v>4.25</v>
      </c>
      <c r="G442" s="4">
        <f t="shared" si="49"/>
        <v>336147.0967440505</v>
      </c>
      <c r="H442" s="42">
        <f t="shared" si="51"/>
        <v>10.765892190910023</v>
      </c>
      <c r="I442" s="10">
        <f t="shared" si="52"/>
        <v>1.2920713747704256</v>
      </c>
      <c r="J442" s="4">
        <f t="shared" si="53"/>
        <v>1403.9149535348297</v>
      </c>
      <c r="K442" s="4">
        <f t="shared" si="54"/>
        <v>315.614170571204</v>
      </c>
      <c r="L442" s="42">
        <f>Pressure!Q442</f>
        <v>0.51836595358096449</v>
      </c>
      <c r="M442" s="10">
        <f t="shared" si="56"/>
        <v>1.6933039737738729</v>
      </c>
      <c r="N442" s="10">
        <f t="shared" si="55"/>
        <v>2.5616829820695148</v>
      </c>
    </row>
    <row r="443" spans="3:14">
      <c r="C443" s="4">
        <f>Pressure!AB443*1000000</f>
        <v>7351059.4098836156</v>
      </c>
      <c r="D443" s="78">
        <f>Pressure!I443</f>
        <v>1.4782900988183603E-4</v>
      </c>
      <c r="E443" s="40">
        <f>Pressure!H443</f>
        <v>147.82900988183601</v>
      </c>
      <c r="F443" s="10">
        <f t="shared" si="50"/>
        <v>4.25</v>
      </c>
      <c r="G443" s="4">
        <f t="shared" si="49"/>
        <v>336189.90664828388</v>
      </c>
      <c r="H443" s="42">
        <f t="shared" si="51"/>
        <v>10.766979294350914</v>
      </c>
      <c r="I443" s="10">
        <f t="shared" si="52"/>
        <v>1.2920788113848187</v>
      </c>
      <c r="J443" s="4">
        <f t="shared" si="53"/>
        <v>1404.1018300349895</v>
      </c>
      <c r="K443" s="4">
        <f t="shared" si="54"/>
        <v>315.65618228384278</v>
      </c>
      <c r="L443" s="42">
        <f>Pressure!Q443</f>
        <v>0.51957211537702863</v>
      </c>
      <c r="M443" s="10">
        <f t="shared" si="56"/>
        <v>1.6934612835244147</v>
      </c>
      <c r="N443" s="10">
        <f t="shared" si="55"/>
        <v>2.5616829820695148</v>
      </c>
    </row>
    <row r="444" spans="3:14">
      <c r="C444" s="4">
        <f>Pressure!AB444*1000000</f>
        <v>7351980.5164620075</v>
      </c>
      <c r="D444" s="78">
        <f>Pressure!I444</f>
        <v>1.4782900988183603E-4</v>
      </c>
      <c r="E444" s="40">
        <f>Pressure!H444</f>
        <v>147.82900988183601</v>
      </c>
      <c r="F444" s="10">
        <f t="shared" si="50"/>
        <v>4.25</v>
      </c>
      <c r="G444" s="4">
        <f t="shared" si="49"/>
        <v>336232.03210494749</v>
      </c>
      <c r="H444" s="42">
        <f t="shared" si="51"/>
        <v>10.768048993663072</v>
      </c>
      <c r="I444" s="10">
        <f t="shared" si="52"/>
        <v>1.2920861272536071</v>
      </c>
      <c r="J444" s="4">
        <f t="shared" si="53"/>
        <v>1404.2857187413508</v>
      </c>
      <c r="K444" s="4">
        <f t="shared" si="54"/>
        <v>315.69752231045163</v>
      </c>
      <c r="L444" s="42">
        <f>Pressure!Q444</f>
        <v>0.52077822817550845</v>
      </c>
      <c r="M444" s="10">
        <f t="shared" si="56"/>
        <v>1.6936160828352558</v>
      </c>
      <c r="N444" s="10">
        <f t="shared" si="55"/>
        <v>2.5616829820695148</v>
      </c>
    </row>
    <row r="445" spans="3:14">
      <c r="C445" s="4">
        <f>Pressure!AB445*1000000</f>
        <v>7352886.655317924</v>
      </c>
      <c r="D445" s="78">
        <f>Pressure!I445</f>
        <v>1.4782900988183603E-4</v>
      </c>
      <c r="E445" s="40">
        <f>Pressure!H445</f>
        <v>147.82900988183601</v>
      </c>
      <c r="F445" s="10">
        <f t="shared" si="50"/>
        <v>4.25</v>
      </c>
      <c r="G445" s="4">
        <f t="shared" si="49"/>
        <v>336273.47303480469</v>
      </c>
      <c r="H445" s="42">
        <f t="shared" si="51"/>
        <v>10.769101287971669</v>
      </c>
      <c r="I445" s="10">
        <f t="shared" si="52"/>
        <v>1.2920933224530844</v>
      </c>
      <c r="J445" s="4">
        <f t="shared" si="53"/>
        <v>1404.4666193080245</v>
      </c>
      <c r="K445" s="4">
        <f t="shared" si="54"/>
        <v>315.73819057327108</v>
      </c>
      <c r="L445" s="42">
        <f>Pressure!Q445</f>
        <v>0.52198429276781322</v>
      </c>
      <c r="M445" s="10">
        <f t="shared" si="56"/>
        <v>1.6937683717372911</v>
      </c>
      <c r="N445" s="10">
        <f t="shared" si="55"/>
        <v>2.5616829820695148</v>
      </c>
    </row>
    <row r="446" spans="3:14">
      <c r="C446" s="4">
        <f>Pressure!AB446*1000000</f>
        <v>7353777.8247424215</v>
      </c>
      <c r="D446" s="78">
        <f>Pressure!I446</f>
        <v>1.4782900988183603E-4</v>
      </c>
      <c r="E446" s="40">
        <f>Pressure!H446</f>
        <v>147.82900988183601</v>
      </c>
      <c r="F446" s="10">
        <f t="shared" si="50"/>
        <v>4.25</v>
      </c>
      <c r="G446" s="4">
        <f t="shared" si="49"/>
        <v>336314.22935969941</v>
      </c>
      <c r="H446" s="42">
        <f t="shared" si="51"/>
        <v>10.770136176410736</v>
      </c>
      <c r="I446" s="10">
        <f t="shared" si="52"/>
        <v>1.2921003970582279</v>
      </c>
      <c r="J446" s="4">
        <f t="shared" si="53"/>
        <v>1404.6445313938398</v>
      </c>
      <c r="K446" s="4">
        <f t="shared" si="54"/>
        <v>315.77818699560265</v>
      </c>
      <c r="L446" s="42">
        <f>Pressure!Q446</f>
        <v>0.52319030994505222</v>
      </c>
      <c r="M446" s="10">
        <f t="shared" si="56"/>
        <v>1.6939181502600376</v>
      </c>
      <c r="N446" s="10">
        <f t="shared" si="55"/>
        <v>2.5616829820695148</v>
      </c>
    </row>
    <row r="447" spans="3:14">
      <c r="C447" s="4">
        <f>Pressure!AB447*1000000</f>
        <v>7354654.0230505401</v>
      </c>
      <c r="D447" s="78">
        <f>Pressure!I447</f>
        <v>1.4782900988183603E-4</v>
      </c>
      <c r="E447" s="40">
        <f>Pressure!H447</f>
        <v>147.82900988183601</v>
      </c>
      <c r="F447" s="10">
        <f t="shared" si="50"/>
        <v>4.25</v>
      </c>
      <c r="G447" s="4">
        <f t="shared" si="49"/>
        <v>336354.30100257247</v>
      </c>
      <c r="H447" s="42">
        <f t="shared" si="51"/>
        <v>10.771153658123559</v>
      </c>
      <c r="I447" s="10">
        <f t="shared" si="52"/>
        <v>1.2921073511427017</v>
      </c>
      <c r="J447" s="4">
        <f t="shared" si="53"/>
        <v>1404.8194546624118</v>
      </c>
      <c r="K447" s="4">
        <f t="shared" si="54"/>
        <v>315.81751150182362</v>
      </c>
      <c r="L447" s="42">
        <f>Pressure!Q447</f>
        <v>0.52439628049803988</v>
      </c>
      <c r="M447" s="10">
        <f t="shared" si="56"/>
        <v>1.6940654184315813</v>
      </c>
      <c r="N447" s="10">
        <f t="shared" si="55"/>
        <v>2.5616829820695148</v>
      </c>
    </row>
    <row r="448" spans="3:14">
      <c r="C448" s="4">
        <f>Pressure!AB448*1000000</f>
        <v>7355515.2485805294</v>
      </c>
      <c r="D448" s="78">
        <f>Pressure!I448</f>
        <v>1.4782900988183603E-4</v>
      </c>
      <c r="E448" s="40">
        <f>Pressure!H448</f>
        <v>147.82900988183601</v>
      </c>
      <c r="F448" s="10">
        <f t="shared" si="50"/>
        <v>4.25</v>
      </c>
      <c r="G448" s="4">
        <f t="shared" si="49"/>
        <v>336393.68788742623</v>
      </c>
      <c r="H448" s="42">
        <f t="shared" si="51"/>
        <v>10.772153732261803</v>
      </c>
      <c r="I448" s="10">
        <f t="shared" si="52"/>
        <v>1.2921141847788542</v>
      </c>
      <c r="J448" s="4">
        <f t="shared" si="53"/>
        <v>1404.9913887819919</v>
      </c>
      <c r="K448" s="4">
        <f t="shared" si="54"/>
        <v>315.85616401735354</v>
      </c>
      <c r="L448" s="42">
        <f>Pressure!Q448</f>
        <v>0.52560220521730117</v>
      </c>
      <c r="M448" s="10">
        <f t="shared" si="56"/>
        <v>1.6942101762790058</v>
      </c>
      <c r="N448" s="10">
        <f t="shared" si="55"/>
        <v>2.5616829820695148</v>
      </c>
    </row>
    <row r="449" spans="3:14">
      <c r="C449" s="4">
        <f>Pressure!AB449*1000000</f>
        <v>7356361.4996944675</v>
      </c>
      <c r="D449" s="78">
        <f>Pressure!I449</f>
        <v>1.4782900988183603E-4</v>
      </c>
      <c r="E449" s="40">
        <f>Pressure!H449</f>
        <v>147.82900988183601</v>
      </c>
      <c r="F449" s="10">
        <f t="shared" si="50"/>
        <v>4.25</v>
      </c>
      <c r="G449" s="4">
        <f t="shared" si="49"/>
        <v>336432.3899393527</v>
      </c>
      <c r="H449" s="42">
        <f t="shared" si="51"/>
        <v>10.773136397986224</v>
      </c>
      <c r="I449" s="10">
        <f t="shared" si="52"/>
        <v>1.2921208980377228</v>
      </c>
      <c r="J449" s="4">
        <f t="shared" si="53"/>
        <v>1405.1603334255863</v>
      </c>
      <c r="K449" s="4">
        <f t="shared" si="54"/>
        <v>315.89414446868085</v>
      </c>
      <c r="L449" s="42">
        <f>Pressure!Q449</f>
        <v>0.52680808489307673</v>
      </c>
      <c r="M449" s="10">
        <f t="shared" si="56"/>
        <v>1.6943524238279133</v>
      </c>
      <c r="N449" s="10">
        <f t="shared" si="55"/>
        <v>2.5616829820695148</v>
      </c>
    </row>
    <row r="450" spans="3:14">
      <c r="C450" s="4">
        <f>Pressure!AB450*1000000</f>
        <v>7357192.7747777263</v>
      </c>
      <c r="D450" s="78">
        <f>Pressure!I450</f>
        <v>1.4782900988183603E-4</v>
      </c>
      <c r="E450" s="40">
        <f>Pressure!H450</f>
        <v>147.82900988183601</v>
      </c>
      <c r="F450" s="10">
        <f t="shared" si="50"/>
        <v>4.25</v>
      </c>
      <c r="G450" s="4">
        <f t="shared" si="49"/>
        <v>336470.40708450926</v>
      </c>
      <c r="H450" s="42">
        <f t="shared" si="51"/>
        <v>10.774101654466023</v>
      </c>
      <c r="I450" s="10">
        <f t="shared" si="52"/>
        <v>1.2921274909890335</v>
      </c>
      <c r="J450" s="4">
        <f t="shared" si="53"/>
        <v>1405.3262882708525</v>
      </c>
      <c r="K450" s="4">
        <f t="shared" si="54"/>
        <v>315.93145278333992</v>
      </c>
      <c r="L450" s="42">
        <f>Pressure!Q450</f>
        <v>0.52801392031532823</v>
      </c>
      <c r="M450" s="10">
        <f t="shared" si="56"/>
        <v>1.6944921611027584</v>
      </c>
      <c r="N450" s="10">
        <f t="shared" si="55"/>
        <v>2.5616829820695148</v>
      </c>
    </row>
    <row r="451" spans="3:14">
      <c r="C451" s="4">
        <f>Pressure!AB451*1000000</f>
        <v>7358009.0722395582</v>
      </c>
      <c r="D451" s="78">
        <f>Pressure!I451</f>
        <v>1.4782900988183603E-4</v>
      </c>
      <c r="E451" s="40">
        <f>Pressure!H451</f>
        <v>147.82900988183601</v>
      </c>
      <c r="F451" s="10">
        <f t="shared" si="50"/>
        <v>4.25</v>
      </c>
      <c r="G451" s="4">
        <f t="shared" si="49"/>
        <v>336507.73925014533</v>
      </c>
      <c r="H451" s="42">
        <f t="shared" si="51"/>
        <v>10.775049500879595</v>
      </c>
      <c r="I451" s="10">
        <f t="shared" si="52"/>
        <v>1.2921339637012059</v>
      </c>
      <c r="J451" s="4">
        <f t="shared" si="53"/>
        <v>1405.4892530002155</v>
      </c>
      <c r="K451" s="4">
        <f t="shared" si="54"/>
        <v>315.9680888899365</v>
      </c>
      <c r="L451" s="42">
        <f>Pressure!Q451</f>
        <v>0.52921971227374343</v>
      </c>
      <c r="M451" s="10">
        <f t="shared" si="56"/>
        <v>1.6946293881265497</v>
      </c>
      <c r="N451" s="10">
        <f t="shared" si="55"/>
        <v>2.5616829820695148</v>
      </c>
    </row>
    <row r="452" spans="3:14">
      <c r="C452" s="4">
        <f>Pressure!AB452*1000000</f>
        <v>7358810.390512649</v>
      </c>
      <c r="D452" s="78">
        <f>Pressure!I452</f>
        <v>1.4782900988183603E-4</v>
      </c>
      <c r="E452" s="40">
        <f>Pressure!H452</f>
        <v>147.82900988183601</v>
      </c>
      <c r="F452" s="10">
        <f t="shared" si="50"/>
        <v>4.25</v>
      </c>
      <c r="G452" s="4">
        <f t="shared" si="49"/>
        <v>336544.38636458217</v>
      </c>
      <c r="H452" s="42">
        <f t="shared" si="51"/>
        <v>10.775979936413963</v>
      </c>
      <c r="I452" s="10">
        <f t="shared" si="52"/>
        <v>1.2921403162413527</v>
      </c>
      <c r="J452" s="4">
        <f t="shared" si="53"/>
        <v>1405.6492273007786</v>
      </c>
      <c r="K452" s="4">
        <f t="shared" si="54"/>
        <v>316.00405271812838</v>
      </c>
      <c r="L452" s="42">
        <f>Pressure!Q452</f>
        <v>0.53042546155774128</v>
      </c>
      <c r="M452" s="10">
        <f t="shared" si="56"/>
        <v>1.6947641049208766</v>
      </c>
      <c r="N452" s="10">
        <f t="shared" si="55"/>
        <v>2.5616829820695148</v>
      </c>
    </row>
    <row r="453" spans="3:14">
      <c r="C453" s="4">
        <f>Pressure!AB453*1000000</f>
        <v>7359596.7280530557</v>
      </c>
      <c r="D453" s="78">
        <f>Pressure!I453</f>
        <v>1.4782900988183603E-4</v>
      </c>
      <c r="E453" s="40">
        <f>Pressure!H453</f>
        <v>147.82900988183601</v>
      </c>
      <c r="F453" s="10">
        <f t="shared" si="50"/>
        <v>4.25</v>
      </c>
      <c r="G453" s="4">
        <f t="shared" si="49"/>
        <v>336580.34835720976</v>
      </c>
      <c r="H453" s="42">
        <f t="shared" si="51"/>
        <v>10.776892960264727</v>
      </c>
      <c r="I453" s="10">
        <f t="shared" si="52"/>
        <v>1.2921465486752794</v>
      </c>
      <c r="J453" s="4">
        <f t="shared" si="53"/>
        <v>1405.8062108643107</v>
      </c>
      <c r="K453" s="4">
        <f t="shared" si="54"/>
        <v>316.03934419862208</v>
      </c>
      <c r="L453" s="42">
        <f>Pressure!Q453</f>
        <v>0.53163116895647755</v>
      </c>
      <c r="M453" s="10">
        <f t="shared" si="56"/>
        <v>1.6948963115064803</v>
      </c>
      <c r="N453" s="10">
        <f t="shared" si="55"/>
        <v>2.5616829820695148</v>
      </c>
    </row>
    <row r="454" spans="3:14">
      <c r="C454" s="4">
        <f>Pressure!AB454*1000000</f>
        <v>7360368.0833405675</v>
      </c>
      <c r="D454" s="78">
        <f>Pressure!I454</f>
        <v>1.4782900988183603E-4</v>
      </c>
      <c r="E454" s="40">
        <f>Pressure!H454</f>
        <v>147.82900988183601</v>
      </c>
      <c r="F454" s="10">
        <f t="shared" si="50"/>
        <v>4.25</v>
      </c>
      <c r="G454" s="4">
        <f t="shared" si="49"/>
        <v>336615.62515850354</v>
      </c>
      <c r="H454" s="42">
        <f t="shared" si="51"/>
        <v>10.777788571636487</v>
      </c>
      <c r="I454" s="10">
        <f t="shared" si="52"/>
        <v>1.2921526610674903</v>
      </c>
      <c r="J454" s="4">
        <f t="shared" si="53"/>
        <v>1405.9602033873184</v>
      </c>
      <c r="K454" s="4">
        <f t="shared" si="54"/>
        <v>316.07396326318923</v>
      </c>
      <c r="L454" s="42">
        <f>Pressure!Q454</f>
        <v>0.53283683525884951</v>
      </c>
      <c r="M454" s="10">
        <f t="shared" si="56"/>
        <v>1.6950260079022061</v>
      </c>
      <c r="N454" s="10">
        <f t="shared" si="55"/>
        <v>2.5616829820695148</v>
      </c>
    </row>
    <row r="455" spans="3:14">
      <c r="C455" s="4">
        <f>Pressure!AB455*1000000</f>
        <v>7361124.4548785063</v>
      </c>
      <c r="D455" s="78">
        <f>Pressure!I455</f>
        <v>1.4782900988183603E-4</v>
      </c>
      <c r="E455" s="40">
        <f>Pressure!H455</f>
        <v>147.82900988183601</v>
      </c>
      <c r="F455" s="10">
        <f t="shared" si="50"/>
        <v>4.25</v>
      </c>
      <c r="G455" s="4">
        <f t="shared" si="49"/>
        <v>336650.21670001512</v>
      </c>
      <c r="H455" s="42">
        <f t="shared" si="51"/>
        <v>10.778666769742598</v>
      </c>
      <c r="I455" s="10">
        <f t="shared" si="52"/>
        <v>1.2921586534811877</v>
      </c>
      <c r="J455" s="4">
        <f t="shared" si="53"/>
        <v>1406.1112045710065</v>
      </c>
      <c r="K455" s="4">
        <f t="shared" si="54"/>
        <v>316.10790984465774</v>
      </c>
      <c r="L455" s="42">
        <f>Pressure!Q455</f>
        <v>0.53404246125350163</v>
      </c>
      <c r="M455" s="10">
        <f t="shared" si="56"/>
        <v>1.6951531941262805</v>
      </c>
      <c r="N455" s="10">
        <f t="shared" si="55"/>
        <v>2.5616829820695148</v>
      </c>
    </row>
    <row r="456" spans="3:14">
      <c r="C456" s="4">
        <f>Pressure!AB456*1000000</f>
        <v>7361865.8411934106</v>
      </c>
      <c r="D456" s="78">
        <f>Pressure!I456</f>
        <v>1.4782900988183603E-4</v>
      </c>
      <c r="E456" s="40">
        <f>Pressure!H456</f>
        <v>147.82900988183601</v>
      </c>
      <c r="F456" s="10">
        <f t="shared" si="50"/>
        <v>4.25</v>
      </c>
      <c r="G456" s="4">
        <f t="shared" si="49"/>
        <v>336684.12291435793</v>
      </c>
      <c r="H456" s="42">
        <f t="shared" si="51"/>
        <v>10.779527553804835</v>
      </c>
      <c r="I456" s="10">
        <f t="shared" si="52"/>
        <v>1.2921645259782717</v>
      </c>
      <c r="J456" s="4">
        <f t="shared" si="53"/>
        <v>1406.2592141212149</v>
      </c>
      <c r="K456" s="4">
        <f t="shared" si="54"/>
        <v>316.1411838768974</v>
      </c>
      <c r="L456" s="42">
        <f>Pressure!Q456</f>
        <v>0.5352480477288305</v>
      </c>
      <c r="M456" s="10">
        <f t="shared" si="56"/>
        <v>1.6952778701951641</v>
      </c>
      <c r="N456" s="10">
        <f t="shared" si="55"/>
        <v>2.5616829820695148</v>
      </c>
    </row>
    <row r="457" spans="3:14">
      <c r="C457" s="4">
        <f>Pressure!AB457*1000000</f>
        <v>7362592.2408356611</v>
      </c>
      <c r="D457" s="78">
        <f>Pressure!I457</f>
        <v>1.4782900988183603E-4</v>
      </c>
      <c r="E457" s="40">
        <f>Pressure!H457</f>
        <v>147.82900988183601</v>
      </c>
      <c r="F457" s="10">
        <f t="shared" si="50"/>
        <v>4.25</v>
      </c>
      <c r="G457" s="4">
        <f t="shared" si="49"/>
        <v>336717.34373523569</v>
      </c>
      <c r="H457" s="42">
        <f t="shared" si="51"/>
        <v>10.780370923054109</v>
      </c>
      <c r="I457" s="10">
        <f t="shared" si="52"/>
        <v>1.2921702786193459</v>
      </c>
      <c r="J457" s="4">
        <f t="shared" si="53"/>
        <v>1406.404231748543</v>
      </c>
      <c r="K457" s="4">
        <f t="shared" si="54"/>
        <v>316.17378529484802</v>
      </c>
      <c r="L457" s="42">
        <f>Pressure!Q457</f>
        <v>0.53645359547298999</v>
      </c>
      <c r="M457" s="10">
        <f t="shared" si="56"/>
        <v>1.6954000361240658</v>
      </c>
      <c r="N457" s="10">
        <f t="shared" si="55"/>
        <v>2.5616829820695148</v>
      </c>
    </row>
    <row r="458" spans="3:14">
      <c r="C458" s="4">
        <f>Pressure!AB458*1000000</f>
        <v>7363303.6523789736</v>
      </c>
      <c r="D458" s="78">
        <f>Pressure!I458</f>
        <v>1.4782900988183603E-4</v>
      </c>
      <c r="E458" s="40">
        <f>Pressure!H458</f>
        <v>147.82900988183601</v>
      </c>
      <c r="F458" s="10">
        <f t="shared" si="50"/>
        <v>4.25</v>
      </c>
      <c r="G458" s="4">
        <f t="shared" si="49"/>
        <v>336749.87909741944</v>
      </c>
      <c r="H458" s="42">
        <f t="shared" si="51"/>
        <v>10.781196876729869</v>
      </c>
      <c r="I458" s="10">
        <f t="shared" si="52"/>
        <v>1.2921759114637152</v>
      </c>
      <c r="J458" s="4">
        <f t="shared" si="53"/>
        <v>1406.5462571682492</v>
      </c>
      <c r="K458" s="4">
        <f t="shared" si="54"/>
        <v>316.20571403449691</v>
      </c>
      <c r="L458" s="42">
        <f>Pressure!Q458</f>
        <v>0.5376591052738966</v>
      </c>
      <c r="M458" s="10">
        <f t="shared" si="56"/>
        <v>1.6955196919271198</v>
      </c>
      <c r="N458" s="10">
        <f t="shared" si="55"/>
        <v>2.5616829820695148</v>
      </c>
    </row>
    <row r="459" spans="3:14">
      <c r="C459" s="4">
        <f>Pressure!AB459*1000000</f>
        <v>7364000.0744205667</v>
      </c>
      <c r="D459" s="78">
        <f>Pressure!I459</f>
        <v>1.4782900988183603E-4</v>
      </c>
      <c r="E459" s="40">
        <f>Pressure!H459</f>
        <v>147.82900988183601</v>
      </c>
      <c r="F459" s="10">
        <f t="shared" si="50"/>
        <v>4.25</v>
      </c>
      <c r="G459" s="4">
        <f t="shared" si="49"/>
        <v>336781.72893675498</v>
      </c>
      <c r="H459" s="42">
        <f t="shared" si="51"/>
        <v>10.782005414080313</v>
      </c>
      <c r="I459" s="10">
        <f t="shared" si="52"/>
        <v>1.2921814245693894</v>
      </c>
      <c r="J459" s="4">
        <f t="shared" si="53"/>
        <v>1406.6852901002835</v>
      </c>
      <c r="K459" s="4">
        <f t="shared" si="54"/>
        <v>316.23697003288601</v>
      </c>
      <c r="L459" s="42">
        <f>Pressure!Q459</f>
        <v>0.53886457791923437</v>
      </c>
      <c r="M459" s="10">
        <f t="shared" si="56"/>
        <v>1.6956368376167308</v>
      </c>
      <c r="N459" s="10">
        <f t="shared" si="55"/>
        <v>2.5616829820695148</v>
      </c>
    </row>
    <row r="460" spans="3:14">
      <c r="C460" s="4">
        <f>Pressure!AB460*1000000</f>
        <v>7364681.5055812728</v>
      </c>
      <c r="D460" s="78">
        <f>Pressure!I460</f>
        <v>1.4782900988183603E-4</v>
      </c>
      <c r="E460" s="40">
        <f>Pressure!H460</f>
        <v>147.82900988183601</v>
      </c>
      <c r="F460" s="10">
        <f t="shared" si="50"/>
        <v>4.25</v>
      </c>
      <c r="G460" s="4">
        <f t="shared" si="49"/>
        <v>336812.89319016819</v>
      </c>
      <c r="H460" s="42">
        <f t="shared" si="51"/>
        <v>10.782796534362534</v>
      </c>
      <c r="I460" s="10">
        <f t="shared" si="52"/>
        <v>1.2921868179930851</v>
      </c>
      <c r="J460" s="4">
        <f t="shared" si="53"/>
        <v>1406.8213302693107</v>
      </c>
      <c r="K460" s="4">
        <f t="shared" si="54"/>
        <v>316.26755322811715</v>
      </c>
      <c r="L460" s="42">
        <f>Pressure!Q460</f>
        <v>0.5400700141964605</v>
      </c>
      <c r="M460" s="10">
        <f t="shared" si="56"/>
        <v>1.6957514732047043</v>
      </c>
      <c r="N460" s="10">
        <f t="shared" si="55"/>
        <v>2.5616829820695148</v>
      </c>
    </row>
    <row r="461" spans="3:14">
      <c r="C461" s="4">
        <f>Pressure!AB461*1000000</f>
        <v>7365347.9445050638</v>
      </c>
      <c r="D461" s="78">
        <f>Pressure!I461</f>
        <v>1.4782900988183603E-4</v>
      </c>
      <c r="E461" s="40">
        <f>Pressure!H461</f>
        <v>147.82900988183601</v>
      </c>
      <c r="F461" s="10">
        <f t="shared" si="50"/>
        <v>4.25</v>
      </c>
      <c r="G461" s="4">
        <f t="shared" si="49"/>
        <v>336843.371795643</v>
      </c>
      <c r="H461" s="42">
        <f t="shared" si="51"/>
        <v>10.783570236841934</v>
      </c>
      <c r="I461" s="10">
        <f t="shared" si="52"/>
        <v>1.2921920917902225</v>
      </c>
      <c r="J461" s="4">
        <f t="shared" si="53"/>
        <v>1406.9543774046147</v>
      </c>
      <c r="K461" s="4">
        <f t="shared" si="54"/>
        <v>316.29746355933065</v>
      </c>
      <c r="L461" s="42">
        <f>Pressure!Q461</f>
        <v>0.54127541489281006</v>
      </c>
      <c r="M461" s="10">
        <f t="shared" si="56"/>
        <v>1.6958635987008082</v>
      </c>
      <c r="N461" s="10">
        <f t="shared" si="55"/>
        <v>2.5616829820695148</v>
      </c>
    </row>
    <row r="462" spans="3:14">
      <c r="C462" s="4">
        <f>Pressure!AB462*1000000</f>
        <v>7365999.3898597034</v>
      </c>
      <c r="D462" s="78">
        <f>Pressure!I462</f>
        <v>1.4782900988183603E-4</v>
      </c>
      <c r="E462" s="40">
        <f>Pressure!H462</f>
        <v>147.82900988183601</v>
      </c>
      <c r="F462" s="10">
        <f t="shared" si="50"/>
        <v>4.25</v>
      </c>
      <c r="G462" s="4">
        <f t="shared" si="49"/>
        <v>336873.16469225165</v>
      </c>
      <c r="H462" s="42">
        <f t="shared" si="51"/>
        <v>10.784326520793021</v>
      </c>
      <c r="I462" s="10">
        <f t="shared" si="52"/>
        <v>1.2921972460149338</v>
      </c>
      <c r="J462" s="4">
        <f t="shared" si="53"/>
        <v>1407.0844312402294</v>
      </c>
      <c r="K462" s="4">
        <f t="shared" si="54"/>
        <v>316.32670096673473</v>
      </c>
      <c r="L462" s="42">
        <f>Pressure!Q462</f>
        <v>0.54248078079530149</v>
      </c>
      <c r="M462" s="10">
        <f t="shared" si="56"/>
        <v>1.6959732141140484</v>
      </c>
      <c r="N462" s="10">
        <f t="shared" si="55"/>
        <v>2.5616829820695148</v>
      </c>
    </row>
    <row r="463" spans="3:14">
      <c r="C463" s="4">
        <f>Pressure!AB463*1000000</f>
        <v>7366635.8403361272</v>
      </c>
      <c r="D463" s="78">
        <f>Pressure!I463</f>
        <v>1.4782900988183603E-4</v>
      </c>
      <c r="E463" s="40">
        <f>Pressure!H463</f>
        <v>147.82900988183601</v>
      </c>
      <c r="F463" s="10">
        <f t="shared" si="50"/>
        <v>4.25</v>
      </c>
      <c r="G463" s="4">
        <f t="shared" si="49"/>
        <v>336902.27182012598</v>
      </c>
      <c r="H463" s="42">
        <f t="shared" si="51"/>
        <v>10.785065385498667</v>
      </c>
      <c r="I463" s="10">
        <f t="shared" si="52"/>
        <v>1.2922022807200577</v>
      </c>
      <c r="J463" s="4">
        <f t="shared" si="53"/>
        <v>1407.2114915148143</v>
      </c>
      <c r="K463" s="4">
        <f t="shared" si="54"/>
        <v>316.35526539157735</v>
      </c>
      <c r="L463" s="42">
        <f>Pressure!Q463</f>
        <v>0.54368611269074163</v>
      </c>
      <c r="M463" s="10">
        <f t="shared" si="56"/>
        <v>1.696080319451901</v>
      </c>
      <c r="N463" s="10">
        <f t="shared" si="55"/>
        <v>2.5616829820695148</v>
      </c>
    </row>
    <row r="464" spans="3:14">
      <c r="C464" s="4">
        <f>Pressure!AB464*1000000</f>
        <v>7367257.2946489127</v>
      </c>
      <c r="D464" s="78">
        <f>Pressure!I464</f>
        <v>1.4782900988183603E-4</v>
      </c>
      <c r="E464" s="40">
        <f>Pressure!H464</f>
        <v>147.82900988183601</v>
      </c>
      <c r="F464" s="10">
        <f t="shared" si="50"/>
        <v>4.25</v>
      </c>
      <c r="G464" s="4">
        <f t="shared" si="49"/>
        <v>336930.69312047906</v>
      </c>
      <c r="H464" s="42">
        <f t="shared" si="51"/>
        <v>10.785786830250665</v>
      </c>
      <c r="I464" s="10">
        <f t="shared" si="52"/>
        <v>1.2922071959571462</v>
      </c>
      <c r="J464" s="4">
        <f t="shared" si="53"/>
        <v>1407.3355579717495</v>
      </c>
      <c r="K464" s="4">
        <f t="shared" si="54"/>
        <v>316.38315677616777</v>
      </c>
      <c r="L464" s="42">
        <f>Pressure!Q464</f>
        <v>0.54489141136573094</v>
      </c>
      <c r="M464" s="10">
        <f t="shared" si="56"/>
        <v>1.6961849147206109</v>
      </c>
      <c r="N464" s="10">
        <f t="shared" si="55"/>
        <v>2.5616829820695148</v>
      </c>
    </row>
    <row r="465" spans="3:14">
      <c r="C465" s="4">
        <f>Pressure!AB465*1000000</f>
        <v>7367863.7515360983</v>
      </c>
      <c r="D465" s="78">
        <f>Pressure!I465</f>
        <v>1.4782900988183603E-4</v>
      </c>
      <c r="E465" s="40">
        <f>Pressure!H465</f>
        <v>147.82900988183601</v>
      </c>
      <c r="F465" s="10">
        <f t="shared" si="50"/>
        <v>4.25</v>
      </c>
      <c r="G465" s="4">
        <f t="shared" si="49"/>
        <v>336958.42853559693</v>
      </c>
      <c r="H465" s="42">
        <f t="shared" si="51"/>
        <v>10.786490854349536</v>
      </c>
      <c r="I465" s="10">
        <f t="shared" si="52"/>
        <v>1.2922119917764634</v>
      </c>
      <c r="J465" s="4">
        <f t="shared" si="53"/>
        <v>1407.4566303590982</v>
      </c>
      <c r="K465" s="4">
        <f t="shared" si="54"/>
        <v>316.41037506386812</v>
      </c>
      <c r="L465" s="42">
        <f>Pressure!Q465</f>
        <v>0.54609667760666847</v>
      </c>
      <c r="M465" s="10">
        <f t="shared" si="56"/>
        <v>1.6962869999249228</v>
      </c>
      <c r="N465" s="10">
        <f t="shared" si="55"/>
        <v>2.5616829820695148</v>
      </c>
    </row>
    <row r="466" spans="3:14">
      <c r="C466" s="4">
        <f>Pressure!AB466*1000000</f>
        <v>7368455.2097589085</v>
      </c>
      <c r="D466" s="78">
        <f>Pressure!I466</f>
        <v>1.4782900988183603E-4</v>
      </c>
      <c r="E466" s="40">
        <f>Pressure!H466</f>
        <v>147.82900988183601</v>
      </c>
      <c r="F466" s="10">
        <f t="shared" si="50"/>
        <v>4.25</v>
      </c>
      <c r="G466" s="4">
        <f t="shared" si="49"/>
        <v>336985.47800882597</v>
      </c>
      <c r="H466" s="42">
        <f t="shared" si="51"/>
        <v>10.787177457104191</v>
      </c>
      <c r="I466" s="10">
        <f t="shared" si="52"/>
        <v>1.2922166682269849</v>
      </c>
      <c r="J466" s="4">
        <f t="shared" si="53"/>
        <v>1407.5747084295524</v>
      </c>
      <c r="K466" s="4">
        <f t="shared" si="54"/>
        <v>316.43692019908104</v>
      </c>
      <c r="L466" s="42">
        <f>Pressure!Q466</f>
        <v>0.54730191219975721</v>
      </c>
      <c r="M466" s="10">
        <f t="shared" si="56"/>
        <v>1.6963865750685012</v>
      </c>
      <c r="N466" s="10">
        <f t="shared" si="55"/>
        <v>2.5616829820695148</v>
      </c>
    </row>
    <row r="467" spans="3:14">
      <c r="C467" s="4">
        <f>Pressure!AB467*1000000</f>
        <v>7369031.668102337</v>
      </c>
      <c r="D467" s="78">
        <f>Pressure!I467</f>
        <v>1.4782900988183603E-4</v>
      </c>
      <c r="E467" s="40">
        <f>Pressure!H467</f>
        <v>147.82900988183601</v>
      </c>
      <c r="F467" s="10">
        <f t="shared" si="50"/>
        <v>4.25</v>
      </c>
      <c r="G467" s="4">
        <f t="shared" si="49"/>
        <v>337011.84148459975</v>
      </c>
      <c r="H467" s="42">
        <f t="shared" si="51"/>
        <v>10.787846637832628</v>
      </c>
      <c r="I467" s="10">
        <f t="shared" si="52"/>
        <v>1.2922212253564036</v>
      </c>
      <c r="J467" s="4">
        <f t="shared" si="53"/>
        <v>1407.6897919405499</v>
      </c>
      <c r="K467" s="4">
        <f t="shared" si="54"/>
        <v>316.4627921272762</v>
      </c>
      <c r="L467" s="42">
        <f>Pressure!Q467</f>
        <v>0.54850711593100931</v>
      </c>
      <c r="M467" s="10">
        <f t="shared" si="56"/>
        <v>1.6964836401538166</v>
      </c>
      <c r="N467" s="10">
        <f t="shared" si="55"/>
        <v>2.5616829820695148</v>
      </c>
    </row>
    <row r="468" spans="3:14">
      <c r="C468" s="4">
        <f>Pressure!AB468*1000000</f>
        <v>7369593.1253743721</v>
      </c>
      <c r="D468" s="78">
        <f>Pressure!I468</f>
        <v>1.4782900988183603E-4</v>
      </c>
      <c r="E468" s="40">
        <f>Pressure!H468</f>
        <v>147.82900988183601</v>
      </c>
      <c r="F468" s="10">
        <f t="shared" si="50"/>
        <v>4.25</v>
      </c>
      <c r="G468" s="4">
        <f t="shared" si="49"/>
        <v>337037.51890840323</v>
      </c>
      <c r="H468" s="42">
        <f t="shared" si="51"/>
        <v>10.788498395860985</v>
      </c>
      <c r="I468" s="10">
        <f t="shared" si="52"/>
        <v>1.2922256632111255</v>
      </c>
      <c r="J468" s="4">
        <f t="shared" si="53"/>
        <v>1407.8018806541188</v>
      </c>
      <c r="K468" s="4">
        <f t="shared" si="54"/>
        <v>316.48799079495501</v>
      </c>
      <c r="L468" s="42">
        <f>Pressure!Q468</f>
        <v>0.54971228958625118</v>
      </c>
      <c r="M468" s="10">
        <f t="shared" si="56"/>
        <v>1.6965781951819741</v>
      </c>
      <c r="N468" s="10">
        <f t="shared" si="55"/>
        <v>2.5616829820695148</v>
      </c>
    </row>
    <row r="469" spans="3:14">
      <c r="C469" s="4">
        <f>Pressure!AB469*1000000</f>
        <v>7370139.5804068204</v>
      </c>
      <c r="D469" s="78">
        <f>Pressure!I469</f>
        <v>1.4782900988183603E-4</v>
      </c>
      <c r="E469" s="40">
        <f>Pressure!H469</f>
        <v>147.82900988183601</v>
      </c>
      <c r="F469" s="10">
        <f t="shared" si="50"/>
        <v>4.25</v>
      </c>
      <c r="G469" s="4">
        <f t="shared" si="49"/>
        <v>337062.51022681093</v>
      </c>
      <c r="H469" s="42">
        <f t="shared" si="51"/>
        <v>10.789132730524601</v>
      </c>
      <c r="I469" s="10">
        <f t="shared" si="52"/>
        <v>1.2922299818362759</v>
      </c>
      <c r="J469" s="4">
        <f t="shared" si="53"/>
        <v>1407.9109743370418</v>
      </c>
      <c r="K469" s="4">
        <f t="shared" si="54"/>
        <v>316.51251614968794</v>
      </c>
      <c r="L469" s="42">
        <f>Pressure!Q469</f>
        <v>0.55091743395112824</v>
      </c>
      <c r="M469" s="10">
        <f t="shared" si="56"/>
        <v>1.6966702401522538</v>
      </c>
      <c r="N469" s="10">
        <f t="shared" si="55"/>
        <v>2.5616829820695148</v>
      </c>
    </row>
    <row r="470" spans="3:14">
      <c r="C470" s="4">
        <f>Pressure!AB470*1000000</f>
        <v>7370671.0320546096</v>
      </c>
      <c r="D470" s="78">
        <f>Pressure!I470</f>
        <v>1.4782900988183603E-4</v>
      </c>
      <c r="E470" s="40">
        <f>Pressure!H470</f>
        <v>147.82900988183601</v>
      </c>
      <c r="F470" s="10">
        <f t="shared" si="50"/>
        <v>4.25</v>
      </c>
      <c r="G470" s="4">
        <f t="shared" si="49"/>
        <v>337086.81538745464</v>
      </c>
      <c r="H470" s="42">
        <f t="shared" si="51"/>
        <v>10.789749641167104</v>
      </c>
      <c r="I470" s="10">
        <f t="shared" si="52"/>
        <v>1.2922341812756968</v>
      </c>
      <c r="J470" s="4">
        <f t="shared" si="53"/>
        <v>1408.0170727607187</v>
      </c>
      <c r="K470" s="4">
        <f t="shared" si="54"/>
        <v>316.53636814008337</v>
      </c>
      <c r="L470" s="42">
        <f>Pressure!Q470</f>
        <v>0.55212254981111075</v>
      </c>
      <c r="M470" s="10">
        <f t="shared" si="56"/>
        <v>1.6967597750635417</v>
      </c>
      <c r="N470" s="10">
        <f t="shared" si="55"/>
        <v>2.5616829820695148</v>
      </c>
    </row>
    <row r="471" spans="3:14">
      <c r="C471" s="4">
        <f>Pressure!AB471*1000000</f>
        <v>7371187.4791960511</v>
      </c>
      <c r="D471" s="78">
        <f>Pressure!I471</f>
        <v>1.4782900988183603E-4</v>
      </c>
      <c r="E471" s="40">
        <f>Pressure!H471</f>
        <v>147.82900988183601</v>
      </c>
      <c r="F471" s="10">
        <f t="shared" si="50"/>
        <v>4.25</v>
      </c>
      <c r="G471" s="4">
        <f t="shared" si="49"/>
        <v>337110.43433903548</v>
      </c>
      <c r="H471" s="42">
        <f t="shared" si="51"/>
        <v>10.790349127140768</v>
      </c>
      <c r="I471" s="10">
        <f t="shared" si="52"/>
        <v>1.2922382615719481</v>
      </c>
      <c r="J471" s="4">
        <f t="shared" si="53"/>
        <v>1408.1201757012159</v>
      </c>
      <c r="K471" s="4">
        <f t="shared" si="54"/>
        <v>316.55954671579872</v>
      </c>
      <c r="L471" s="42">
        <f>Pressure!Q471</f>
        <v>0.55332763795149853</v>
      </c>
      <c r="M471" s="10">
        <f t="shared" si="56"/>
        <v>1.6968467999128731</v>
      </c>
      <c r="N471" s="10">
        <f t="shared" si="55"/>
        <v>2.5616829820695148</v>
      </c>
    </row>
    <row r="472" spans="3:14">
      <c r="C472" s="4">
        <f>Pressure!AB472*1000000</f>
        <v>7371688.9207331259</v>
      </c>
      <c r="D472" s="78">
        <f>Pressure!I472</f>
        <v>1.4782900988183603E-4</v>
      </c>
      <c r="E472" s="40">
        <f>Pressure!H472</f>
        <v>147.82900988183601</v>
      </c>
      <c r="F472" s="10">
        <f t="shared" si="50"/>
        <v>4.25</v>
      </c>
      <c r="G472" s="4">
        <f t="shared" si="49"/>
        <v>337133.36703133723</v>
      </c>
      <c r="H472" s="42">
        <f t="shared" si="51"/>
        <v>10.790931187806855</v>
      </c>
      <c r="I472" s="10">
        <f t="shared" si="52"/>
        <v>1.2922422227663135</v>
      </c>
      <c r="J472" s="4">
        <f t="shared" si="53"/>
        <v>1408.2202829393268</v>
      </c>
      <c r="K472" s="4">
        <f t="shared" si="54"/>
        <v>316.58205182755427</v>
      </c>
      <c r="L472" s="42">
        <f>Pressure!Q472</f>
        <v>0.55453269915742598</v>
      </c>
      <c r="M472" s="10">
        <f t="shared" si="56"/>
        <v>1.6969313146958187</v>
      </c>
      <c r="N472" s="10">
        <f t="shared" si="55"/>
        <v>2.5616829820695148</v>
      </c>
    </row>
    <row r="473" spans="3:14">
      <c r="C473" s="4">
        <f>Pressure!AB473*1000000</f>
        <v>7372175.3555906722</v>
      </c>
      <c r="D473" s="78">
        <f>Pressure!I473</f>
        <v>1.4782900988183603E-4</v>
      </c>
      <c r="E473" s="40">
        <f>Pressure!H473</f>
        <v>147.82900988183601</v>
      </c>
      <c r="F473" s="10">
        <f t="shared" si="50"/>
        <v>4.25</v>
      </c>
      <c r="G473" s="4">
        <f t="shared" si="49"/>
        <v>337155.61341518891</v>
      </c>
      <c r="H473" s="42">
        <f t="shared" si="51"/>
        <v>10.791495822534618</v>
      </c>
      <c r="I473" s="10">
        <f t="shared" si="52"/>
        <v>1.2922460648987923</v>
      </c>
      <c r="J473" s="4">
        <f t="shared" si="53"/>
        <v>1408.3173942604069</v>
      </c>
      <c r="K473" s="4">
        <f t="shared" si="54"/>
        <v>316.60388342709564</v>
      </c>
      <c r="L473" s="42">
        <f>Pressure!Q473</f>
        <v>0.55573773421386763</v>
      </c>
      <c r="M473" s="10">
        <f t="shared" si="56"/>
        <v>1.6970133194072075</v>
      </c>
      <c r="N473" s="10">
        <f t="shared" si="55"/>
        <v>2.5616829820695148</v>
      </c>
    </row>
    <row r="474" spans="3:14">
      <c r="C474" s="4">
        <f>Pressure!AB474*1000000</f>
        <v>7372646.7827175055</v>
      </c>
      <c r="D474" s="78">
        <f>Pressure!I474</f>
        <v>1.4782900988183603E-4</v>
      </c>
      <c r="E474" s="40">
        <f>Pressure!H474</f>
        <v>147.82900988183601</v>
      </c>
      <c r="F474" s="10">
        <f t="shared" si="50"/>
        <v>4.25</v>
      </c>
      <c r="G474" s="4">
        <f t="shared" si="49"/>
        <v>337177.17344251618</v>
      </c>
      <c r="H474" s="42">
        <f t="shared" si="51"/>
        <v>10.792043030702706</v>
      </c>
      <c r="I474" s="10">
        <f t="shared" si="52"/>
        <v>1.2922497880081116</v>
      </c>
      <c r="J474" s="4">
        <f t="shared" si="53"/>
        <v>1408.4115094545991</v>
      </c>
      <c r="K474" s="4">
        <f t="shared" si="54"/>
        <v>316.62504146724501</v>
      </c>
      <c r="L474" s="42">
        <f>Pressure!Q474</f>
        <v>0.55694274390564291</v>
      </c>
      <c r="M474" s="10">
        <f t="shared" ref="M474:M505" si="57">(J474+J473)/2*(L474-L473)</f>
        <v>1.6970928140400747</v>
      </c>
      <c r="N474" s="10">
        <f t="shared" si="55"/>
        <v>2.5616829820695148</v>
      </c>
    </row>
    <row r="475" spans="3:14">
      <c r="C475" s="4">
        <f>Pressure!AB475*1000000</f>
        <v>7373103.2010855982</v>
      </c>
      <c r="D475" s="78">
        <f>Pressure!I475</f>
        <v>1.4782900988183603E-4</v>
      </c>
      <c r="E475" s="40">
        <f>Pressure!H475</f>
        <v>147.82900988183601</v>
      </c>
      <c r="F475" s="10">
        <f t="shared" si="50"/>
        <v>4.25</v>
      </c>
      <c r="G475" s="4">
        <f t="shared" si="49"/>
        <v>337198.04706630373</v>
      </c>
      <c r="H475" s="42">
        <f t="shared" si="51"/>
        <v>10.792572811698081</v>
      </c>
      <c r="I475" s="10">
        <f t="shared" si="52"/>
        <v>1.2922533921317192</v>
      </c>
      <c r="J475" s="4">
        <f t="shared" si="53"/>
        <v>1408.5026283166687</v>
      </c>
      <c r="K475" s="4">
        <f t="shared" ref="K475:K506" si="58">J475/4.4482</f>
        <v>316.64552590186338</v>
      </c>
      <c r="L475" s="42">
        <f>Pressure!Q475</f>
        <v>0.55814772901742149</v>
      </c>
      <c r="M475" s="10">
        <f t="shared" si="57"/>
        <v>1.697169798586484</v>
      </c>
      <c r="N475" s="10">
        <f t="shared" si="55"/>
        <v>2.5616829820695148</v>
      </c>
    </row>
    <row r="476" spans="3:14">
      <c r="C476" s="4">
        <f>Pressure!AB476*1000000</f>
        <v>7373544.6096899686</v>
      </c>
      <c r="D476" s="78">
        <f>Pressure!I476</f>
        <v>1.4782900988183603E-4</v>
      </c>
      <c r="E476" s="40">
        <f>Pressure!H476</f>
        <v>147.82900988183601</v>
      </c>
      <c r="F476" s="10">
        <f t="shared" si="50"/>
        <v>4.25</v>
      </c>
      <c r="G476" s="4">
        <f t="shared" ref="G476:G539" si="59">IF(C476/(1+(k-1)/2*N476^2)^(k/(k-1))&lt;patm*1000000,patm*1000000,C476/(1+(k-1)/2*N476^2)^(k/(k-1)))</f>
        <v>337218.23424059013</v>
      </c>
      <c r="H476" s="42">
        <f t="shared" si="51"/>
        <v>10.793085164916006</v>
      </c>
      <c r="I476" s="10">
        <f t="shared" si="52"/>
        <v>1.2922568773057848</v>
      </c>
      <c r="J476" s="4">
        <f t="shared" si="53"/>
        <v>1408.5907506459828</v>
      </c>
      <c r="K476" s="4">
        <f t="shared" si="58"/>
        <v>316.66533668584657</v>
      </c>
      <c r="L476" s="42">
        <f>Pressure!Q476</f>
        <v>0.55935269033372836</v>
      </c>
      <c r="M476" s="10">
        <f t="shared" si="57"/>
        <v>1.697244273037108</v>
      </c>
      <c r="N476" s="10">
        <f t="shared" si="55"/>
        <v>2.5616829820695148</v>
      </c>
    </row>
    <row r="477" spans="3:14">
      <c r="C477" s="4">
        <f>Pressure!AB477*1000000</f>
        <v>7373971.0075492384</v>
      </c>
      <c r="D477" s="78">
        <f>Pressure!I477</f>
        <v>1.4782900988183603E-4</v>
      </c>
      <c r="E477" s="40">
        <f>Pressure!H477</f>
        <v>147.82900988183601</v>
      </c>
      <c r="F477" s="10">
        <f t="shared" ref="F477:F540" si="60">aexit/E477</f>
        <v>4.25</v>
      </c>
      <c r="G477" s="4">
        <f t="shared" si="59"/>
        <v>337237.7349204935</v>
      </c>
      <c r="H477" s="42">
        <f t="shared" ref="H477:H540" si="61">1/(((k+1)/2)^(1/(k-1))*(patm*1000000/C477)^(1/k)*SQRT((k+1)/(k-1)*(1-(patm*1000000/C477)^((k-1)/k))))</f>
        <v>10.793580089760635</v>
      </c>
      <c r="I477" s="10">
        <f t="shared" ref="I477:I540" si="62">etanoz*SQRT(2*k^2/(k-1)*(2/(k+1))^((k+1)/(k-1))*(1-(G477/C477)^((k-1)/k)))+(G477-patm*1000000)/C477*(aexit/E477)</f>
        <v>1.2922602435652042</v>
      </c>
      <c r="J477" s="4">
        <f t="shared" ref="J477:J540" si="63">I477*D477*C477</f>
        <v>1408.6758762466197</v>
      </c>
      <c r="K477" s="4">
        <f t="shared" si="58"/>
        <v>316.68447377514946</v>
      </c>
      <c r="L477" s="42">
        <f>Pressure!Q477</f>
        <v>0.56055762863894876</v>
      </c>
      <c r="M477" s="10">
        <f t="shared" si="57"/>
        <v>1.6973162373809731</v>
      </c>
      <c r="N477" s="10">
        <f t="shared" si="55"/>
        <v>2.5616829820695148</v>
      </c>
    </row>
    <row r="478" spans="3:14">
      <c r="C478" s="4">
        <f>Pressure!AB478*1000000</f>
        <v>7374382.3937056735</v>
      </c>
      <c r="D478" s="78">
        <f>Pressure!I478</f>
        <v>1.4782900988183603E-4</v>
      </c>
      <c r="E478" s="40">
        <f>Pressure!H478</f>
        <v>147.82900988183601</v>
      </c>
      <c r="F478" s="10">
        <f t="shared" si="60"/>
        <v>4.25</v>
      </c>
      <c r="G478" s="4">
        <f t="shared" si="59"/>
        <v>337256.54906221334</v>
      </c>
      <c r="H478" s="42">
        <f t="shared" si="61"/>
        <v>10.794057585645069</v>
      </c>
      <c r="I478" s="10">
        <f t="shared" si="62"/>
        <v>1.2922634909436019</v>
      </c>
      <c r="J478" s="4">
        <f t="shared" si="63"/>
        <v>1408.7580049273788</v>
      </c>
      <c r="K478" s="4">
        <f t="shared" si="58"/>
        <v>316.70293712678807</v>
      </c>
      <c r="L478" s="42">
        <f>Pressure!Q478</f>
        <v>0.56176254471733367</v>
      </c>
      <c r="M478" s="10">
        <f t="shared" si="57"/>
        <v>1.6973856916064753</v>
      </c>
      <c r="N478" s="10">
        <f t="shared" ref="N478:N541" si="64">N477-1/834*(me-mef)</f>
        <v>2.5616829820695148</v>
      </c>
    </row>
    <row r="479" spans="3:14">
      <c r="C479" s="4">
        <f>Pressure!AB479*1000000</f>
        <v>7374778.7672241069</v>
      </c>
      <c r="D479" s="78">
        <f>Pressure!I479</f>
        <v>1.4782900988183603E-4</v>
      </c>
      <c r="E479" s="40">
        <f>Pressure!H479</f>
        <v>147.82900988183601</v>
      </c>
      <c r="F479" s="10">
        <f t="shared" si="60"/>
        <v>4.25</v>
      </c>
      <c r="G479" s="4">
        <f t="shared" si="59"/>
        <v>337274.67662298109</v>
      </c>
      <c r="H479" s="42">
        <f t="shared" si="61"/>
        <v>10.794517651990125</v>
      </c>
      <c r="I479" s="10">
        <f t="shared" si="62"/>
        <v>1.2922666194733221</v>
      </c>
      <c r="J479" s="4">
        <f t="shared" si="63"/>
        <v>1408.8371365015639</v>
      </c>
      <c r="K479" s="4">
        <f t="shared" si="58"/>
        <v>316.7207266987914</v>
      </c>
      <c r="L479" s="42">
        <f>Pressure!Q479</f>
        <v>0.56296743935300475</v>
      </c>
      <c r="M479" s="10">
        <f t="shared" si="57"/>
        <v>1.6974526357003201</v>
      </c>
      <c r="N479" s="10">
        <f t="shared" si="64"/>
        <v>2.5616829820695148</v>
      </c>
    </row>
    <row r="480" spans="3:14">
      <c r="C480" s="4">
        <f>Pressure!AB480*1000000</f>
        <v>7375160.1271935524</v>
      </c>
      <c r="D480" s="78">
        <f>Pressure!I480</f>
        <v>1.4782900988183603E-4</v>
      </c>
      <c r="E480" s="40">
        <f>Pressure!H480</f>
        <v>147.82900988183601</v>
      </c>
      <c r="F480" s="10">
        <f t="shared" si="60"/>
        <v>4.25</v>
      </c>
      <c r="G480" s="4">
        <f t="shared" si="59"/>
        <v>337292.11756113416</v>
      </c>
      <c r="H480" s="42">
        <f t="shared" si="61"/>
        <v>10.794960288226173</v>
      </c>
      <c r="I480" s="10">
        <f t="shared" si="62"/>
        <v>1.2922696291854432</v>
      </c>
      <c r="J480" s="4">
        <f t="shared" si="63"/>
        <v>1408.9132707873075</v>
      </c>
      <c r="K480" s="4">
        <f t="shared" si="58"/>
        <v>316.73784245027372</v>
      </c>
      <c r="L480" s="42">
        <f>Pressure!Q480</f>
        <v>0.56417231332995921</v>
      </c>
      <c r="M480" s="10">
        <f t="shared" si="57"/>
        <v>1.6975170696475916</v>
      </c>
      <c r="N480" s="10">
        <f t="shared" si="64"/>
        <v>2.5616829820695148</v>
      </c>
    </row>
    <row r="481" spans="3:14">
      <c r="C481" s="4">
        <f>Pressure!AB481*1000000</f>
        <v>7375526.4727260387</v>
      </c>
      <c r="D481" s="78">
        <f>Pressure!I481</f>
        <v>1.4782900988183603E-4</v>
      </c>
      <c r="E481" s="40">
        <f>Pressure!H481</f>
        <v>147.82900988183601</v>
      </c>
      <c r="F481" s="10">
        <f t="shared" si="60"/>
        <v>4.25</v>
      </c>
      <c r="G481" s="4">
        <f t="shared" si="59"/>
        <v>337308.87183606246</v>
      </c>
      <c r="H481" s="42">
        <f t="shared" si="61"/>
        <v>10.795385493791835</v>
      </c>
      <c r="I481" s="10">
        <f t="shared" si="62"/>
        <v>1.2922725201097685</v>
      </c>
      <c r="J481" s="4">
        <f t="shared" si="63"/>
        <v>1408.9864076073352</v>
      </c>
      <c r="K481" s="4">
        <f t="shared" si="58"/>
        <v>316.75428434138195</v>
      </c>
      <c r="L481" s="42">
        <f>Pressure!Q481</f>
        <v>0.56537716743207533</v>
      </c>
      <c r="M481" s="10">
        <f t="shared" si="57"/>
        <v>1.6975789934327492</v>
      </c>
      <c r="N481" s="10">
        <f t="shared" si="64"/>
        <v>2.5616829820695148</v>
      </c>
    </row>
    <row r="482" spans="3:14">
      <c r="C482" s="4">
        <f>Pressure!AB482*1000000</f>
        <v>7375877.8029565923</v>
      </c>
      <c r="D482" s="78">
        <f>Pressure!I482</f>
        <v>1.4782900988183603E-4</v>
      </c>
      <c r="E482" s="40">
        <f>Pressure!H482</f>
        <v>147.82900988183601</v>
      </c>
      <c r="F482" s="10">
        <f t="shared" si="60"/>
        <v>4.25</v>
      </c>
      <c r="G482" s="4">
        <f t="shared" si="59"/>
        <v>337324.93940820772</v>
      </c>
      <c r="H482" s="42">
        <f t="shared" si="61"/>
        <v>10.795793268133911</v>
      </c>
      <c r="I482" s="10">
        <f t="shared" si="62"/>
        <v>1.2922752922748275</v>
      </c>
      <c r="J482" s="4">
        <f t="shared" si="63"/>
        <v>1409.0565467889649</v>
      </c>
      <c r="K482" s="4">
        <f t="shared" si="58"/>
        <v>316.77005233329544</v>
      </c>
      <c r="L482" s="42">
        <f>Pressure!Q482</f>
        <v>0.56658200244311741</v>
      </c>
      <c r="M482" s="10">
        <f t="shared" si="57"/>
        <v>1.6976384070385488</v>
      </c>
      <c r="N482" s="10">
        <f t="shared" si="64"/>
        <v>2.5616829820695148</v>
      </c>
    </row>
    <row r="483" spans="3:14">
      <c r="C483" s="4">
        <f>Pressure!AB483*1000000</f>
        <v>7376214.1170439729</v>
      </c>
      <c r="D483" s="78">
        <f>Pressure!I483</f>
        <v>1.4782900988183603E-4</v>
      </c>
      <c r="E483" s="40">
        <f>Pressure!H483</f>
        <v>147.82900988183601</v>
      </c>
      <c r="F483" s="10">
        <f t="shared" si="60"/>
        <v>4.25</v>
      </c>
      <c r="G483" s="4">
        <f t="shared" si="59"/>
        <v>337340.32023909711</v>
      </c>
      <c r="H483" s="42">
        <f t="shared" si="61"/>
        <v>10.796183610708299</v>
      </c>
      <c r="I483" s="10">
        <f t="shared" si="62"/>
        <v>1.2922779457078823</v>
      </c>
      <c r="J483" s="4">
        <f t="shared" si="63"/>
        <v>1409.1236881642521</v>
      </c>
      <c r="K483" s="4">
        <f t="shared" si="58"/>
        <v>316.78514638825868</v>
      </c>
      <c r="L483" s="42">
        <f>Pressure!Q483</f>
        <v>0.56778681914674078</v>
      </c>
      <c r="M483" s="10">
        <f t="shared" si="57"/>
        <v>1.6976953104464478</v>
      </c>
      <c r="N483" s="10">
        <f t="shared" si="64"/>
        <v>2.5616829820695148</v>
      </c>
    </row>
    <row r="484" spans="3:14">
      <c r="C484" s="4">
        <f>Pressure!AB484*1000000</f>
        <v>7376535.4141701199</v>
      </c>
      <c r="D484" s="78">
        <f>Pressure!I484</f>
        <v>1.4782900988183603E-4</v>
      </c>
      <c r="E484" s="40">
        <f>Pressure!H484</f>
        <v>147.82900988183601</v>
      </c>
      <c r="F484" s="10">
        <f t="shared" si="60"/>
        <v>4.25</v>
      </c>
      <c r="G484" s="4">
        <f t="shared" si="59"/>
        <v>337355.01429131773</v>
      </c>
      <c r="H484" s="42">
        <f t="shared" si="61"/>
        <v>10.796556520979285</v>
      </c>
      <c r="I484" s="10">
        <f t="shared" si="62"/>
        <v>1.2922804804349242</v>
      </c>
      <c r="J484" s="4">
        <f t="shared" si="63"/>
        <v>1409.1878315698805</v>
      </c>
      <c r="K484" s="4">
        <f t="shared" si="58"/>
        <v>316.79956646955634</v>
      </c>
      <c r="L484" s="42">
        <f>Pressure!Q484</f>
        <v>0.56899161832649714</v>
      </c>
      <c r="M484" s="10">
        <f t="shared" si="57"/>
        <v>1.6977497036367848</v>
      </c>
      <c r="N484" s="10">
        <f t="shared" si="64"/>
        <v>2.5616829820695148</v>
      </c>
    </row>
    <row r="485" spans="3:14">
      <c r="C485" s="4">
        <f>Pressure!AB485*1000000</f>
        <v>7376841.6935403841</v>
      </c>
      <c r="D485" s="78">
        <f>Pressure!I485</f>
        <v>1.4782900988183603E-4</v>
      </c>
      <c r="E485" s="40">
        <f>Pressure!H485</f>
        <v>147.82900988183601</v>
      </c>
      <c r="F485" s="10">
        <f t="shared" si="60"/>
        <v>4.25</v>
      </c>
      <c r="G485" s="4">
        <f t="shared" si="59"/>
        <v>337369.02152852749</v>
      </c>
      <c r="H485" s="42">
        <f t="shared" si="61"/>
        <v>10.796911998419855</v>
      </c>
      <c r="I485" s="10">
        <f t="shared" si="62"/>
        <v>1.2922828964806747</v>
      </c>
      <c r="J485" s="4">
        <f t="shared" si="63"/>
        <v>1409.2489768472069</v>
      </c>
      <c r="K485" s="4">
        <f t="shared" si="58"/>
        <v>316.813312541524</v>
      </c>
      <c r="L485" s="42">
        <f>Pressure!Q485</f>
        <v>0.57019640076583944</v>
      </c>
      <c r="M485" s="10">
        <f t="shared" si="57"/>
        <v>1.6978015865884328</v>
      </c>
      <c r="N485" s="10">
        <f t="shared" si="64"/>
        <v>2.5616829820695148</v>
      </c>
    </row>
    <row r="486" spans="3:14">
      <c r="C486" s="4">
        <f>Pressure!AB486*1000000</f>
        <v>7377132.9543832745</v>
      </c>
      <c r="D486" s="78">
        <f>Pressure!I486</f>
        <v>1.4782900988183603E-4</v>
      </c>
      <c r="E486" s="40">
        <f>Pressure!H486</f>
        <v>147.82900988183601</v>
      </c>
      <c r="F486" s="10">
        <f t="shared" si="60"/>
        <v>4.25</v>
      </c>
      <c r="G486" s="4">
        <f t="shared" si="59"/>
        <v>337382.34191544342</v>
      </c>
      <c r="H486" s="42">
        <f t="shared" si="61"/>
        <v>10.797250042511394</v>
      </c>
      <c r="I486" s="10">
        <f t="shared" si="62"/>
        <v>1.2922851938685866</v>
      </c>
      <c r="J486" s="4">
        <f t="shared" si="63"/>
        <v>1409.3071238422119</v>
      </c>
      <c r="K486" s="4">
        <f t="shared" si="58"/>
        <v>316.8263845695364</v>
      </c>
      <c r="L486" s="42">
        <f>Pressure!Q486</f>
        <v>0.57140116724812695</v>
      </c>
      <c r="M486" s="10">
        <f t="shared" si="57"/>
        <v>1.697850959278798</v>
      </c>
      <c r="N486" s="10">
        <f t="shared" si="64"/>
        <v>2.5616829820695148</v>
      </c>
    </row>
    <row r="487" spans="3:14">
      <c r="C487" s="4">
        <f>Pressure!AB487*1000000</f>
        <v>7377409.1959506599</v>
      </c>
      <c r="D487" s="78">
        <f>Pressure!I487</f>
        <v>1.4782900988183603E-4</v>
      </c>
      <c r="E487" s="40">
        <f>Pressure!H487</f>
        <v>147.82900988183601</v>
      </c>
      <c r="F487" s="10">
        <f t="shared" si="60"/>
        <v>4.25</v>
      </c>
      <c r="G487" s="4">
        <f t="shared" si="59"/>
        <v>337394.97541785083</v>
      </c>
      <c r="H487" s="42">
        <f t="shared" si="61"/>
        <v>10.797570652743904</v>
      </c>
      <c r="I487" s="10">
        <f t="shared" si="62"/>
        <v>1.2922873726208437</v>
      </c>
      <c r="J487" s="4">
        <f t="shared" si="63"/>
        <v>1409.3622724055394</v>
      </c>
      <c r="K487" s="4">
        <f t="shared" si="58"/>
        <v>316.83878252001699</v>
      </c>
      <c r="L487" s="42">
        <f>Pressure!Q487</f>
        <v>0.57260591855663079</v>
      </c>
      <c r="M487" s="10">
        <f t="shared" si="57"/>
        <v>1.6978978216845999</v>
      </c>
      <c r="N487" s="10">
        <f t="shared" si="64"/>
        <v>2.5616829820695148</v>
      </c>
    </row>
    <row r="488" spans="3:14">
      <c r="C488" s="4">
        <f>Pressure!AB488*1000000</f>
        <v>7377670.4175178949</v>
      </c>
      <c r="D488" s="78">
        <f>Pressure!I488</f>
        <v>1.4782900988183603E-4</v>
      </c>
      <c r="E488" s="40">
        <f>Pressure!H488</f>
        <v>147.82900988183601</v>
      </c>
      <c r="F488" s="10">
        <f t="shared" si="60"/>
        <v>4.25</v>
      </c>
      <c r="G488" s="4">
        <f t="shared" si="59"/>
        <v>337406.92200260906</v>
      </c>
      <c r="H488" s="42">
        <f t="shared" si="61"/>
        <v>10.797873828616176</v>
      </c>
      <c r="I488" s="10">
        <f t="shared" si="62"/>
        <v>1.2922894327583636</v>
      </c>
      <c r="J488" s="4">
        <f t="shared" si="63"/>
        <v>1409.4144223925216</v>
      </c>
      <c r="K488" s="4">
        <f t="shared" si="58"/>
        <v>316.85050636044281</v>
      </c>
      <c r="L488" s="42">
        <f>Pressure!Q488</f>
        <v>0.57381065547453858</v>
      </c>
      <c r="M488" s="10">
        <f t="shared" si="57"/>
        <v>1.6979421737806606</v>
      </c>
      <c r="N488" s="10">
        <f t="shared" si="64"/>
        <v>2.5616829820695148</v>
      </c>
    </row>
    <row r="489" spans="3:14">
      <c r="C489" s="4">
        <f>Pressure!AB489*1000000</f>
        <v>7377916.6183831068</v>
      </c>
      <c r="D489" s="78">
        <f>Pressure!I489</f>
        <v>1.4782900988183603E-4</v>
      </c>
      <c r="E489" s="40">
        <f>Pressure!H489</f>
        <v>147.82900988183601</v>
      </c>
      <c r="F489" s="10">
        <f t="shared" si="60"/>
        <v>4.25</v>
      </c>
      <c r="G489" s="4">
        <f t="shared" si="59"/>
        <v>337418.1816376191</v>
      </c>
      <c r="H489" s="42">
        <f t="shared" si="61"/>
        <v>10.798159569634953</v>
      </c>
      <c r="I489" s="10">
        <f t="shared" si="62"/>
        <v>1.2922913743007931</v>
      </c>
      <c r="J489" s="4">
        <f t="shared" si="63"/>
        <v>1409.463573663038</v>
      </c>
      <c r="K489" s="4">
        <f t="shared" si="58"/>
        <v>316.86155605931344</v>
      </c>
      <c r="L489" s="42">
        <f>Pressure!Q489</f>
        <v>0.57501537878495967</v>
      </c>
      <c r="M489" s="10">
        <f t="shared" si="57"/>
        <v>1.6979840155406198</v>
      </c>
      <c r="N489" s="10">
        <f t="shared" si="64"/>
        <v>2.5616829820695148</v>
      </c>
    </row>
    <row r="490" spans="3:14">
      <c r="C490" s="4">
        <f>Pressure!AB490*1000000</f>
        <v>7378147.7978685182</v>
      </c>
      <c r="D490" s="78">
        <f>Pressure!I490</f>
        <v>1.4782900988183603E-4</v>
      </c>
      <c r="E490" s="40">
        <f>Pressure!H490</f>
        <v>147.82900988183601</v>
      </c>
      <c r="F490" s="10">
        <f t="shared" si="60"/>
        <v>4.25</v>
      </c>
      <c r="G490" s="4">
        <f t="shared" si="59"/>
        <v>337428.75429188373</v>
      </c>
      <c r="H490" s="42">
        <f t="shared" si="61"/>
        <v>10.798427875316456</v>
      </c>
      <c r="I490" s="10">
        <f t="shared" si="62"/>
        <v>1.2922931972665175</v>
      </c>
      <c r="J490" s="4">
        <f t="shared" si="63"/>
        <v>1409.5097260817772</v>
      </c>
      <c r="K490" s="4">
        <f t="shared" si="58"/>
        <v>316.87193158620954</v>
      </c>
      <c r="L490" s="42">
        <f>Pressure!Q490</f>
        <v>0.57622008927093027</v>
      </c>
      <c r="M490" s="10">
        <f t="shared" si="57"/>
        <v>1.698023346936854</v>
      </c>
      <c r="N490" s="10">
        <f t="shared" si="64"/>
        <v>2.5616829820695148</v>
      </c>
    </row>
    <row r="491" spans="3:14">
      <c r="C491" s="4">
        <f>Pressure!AB491*1000000</f>
        <v>7378363.9553189958</v>
      </c>
      <c r="D491" s="78">
        <f>Pressure!I491</f>
        <v>1.4782900988183603E-4</v>
      </c>
      <c r="E491" s="40">
        <f>Pressure!H491</f>
        <v>147.82900988183601</v>
      </c>
      <c r="F491" s="10">
        <f t="shared" si="60"/>
        <v>4.25</v>
      </c>
      <c r="G491" s="4">
        <f t="shared" si="59"/>
        <v>337438.63993544143</v>
      </c>
      <c r="H491" s="42">
        <f t="shared" si="61"/>
        <v>10.7986787451847</v>
      </c>
      <c r="I491" s="10">
        <f t="shared" si="62"/>
        <v>1.2922949016726513</v>
      </c>
      <c r="J491" s="4">
        <f t="shared" si="63"/>
        <v>1409.5528795179498</v>
      </c>
      <c r="K491" s="4">
        <f t="shared" si="58"/>
        <v>316.88163291172827</v>
      </c>
      <c r="L491" s="42">
        <f>Pressure!Q491</f>
        <v>0.57742478771541861</v>
      </c>
      <c r="M491" s="10">
        <f t="shared" si="57"/>
        <v>1.6980601679406178</v>
      </c>
      <c r="N491" s="10">
        <f t="shared" si="64"/>
        <v>2.5616829820695148</v>
      </c>
    </row>
    <row r="492" spans="3:14">
      <c r="C492" s="4">
        <f>Pressure!AB492*1000000</f>
        <v>7378565.0901028523</v>
      </c>
      <c r="D492" s="78">
        <f>Pressure!I492</f>
        <v>1.4782900988183603E-4</v>
      </c>
      <c r="E492" s="40">
        <f>Pressure!H492</f>
        <v>147.82900988183601</v>
      </c>
      <c r="F492" s="10">
        <f t="shared" si="60"/>
        <v>4.25</v>
      </c>
      <c r="G492" s="4">
        <f t="shared" si="59"/>
        <v>337447.83853940282</v>
      </c>
      <c r="H492" s="42">
        <f t="shared" si="61"/>
        <v>10.798912178772444</v>
      </c>
      <c r="I492" s="10">
        <f t="shared" si="62"/>
        <v>1.2922964875350433</v>
      </c>
      <c r="J492" s="4">
        <f t="shared" si="63"/>
        <v>1409.5930338454459</v>
      </c>
      <c r="K492" s="4">
        <f t="shared" si="58"/>
        <v>316.89066000751899</v>
      </c>
      <c r="L492" s="42">
        <f>Pressure!Q492</f>
        <v>0.5786294749013301</v>
      </c>
      <c r="M492" s="10">
        <f t="shared" si="57"/>
        <v>1.6980944785218139</v>
      </c>
      <c r="N492" s="10">
        <f t="shared" si="64"/>
        <v>2.5616829820695148</v>
      </c>
    </row>
    <row r="493" spans="3:14">
      <c r="C493" s="4">
        <f>Pressure!AB493*1000000</f>
        <v>7378751.201611992</v>
      </c>
      <c r="D493" s="78">
        <f>Pressure!I493</f>
        <v>1.4782900988183603E-4</v>
      </c>
      <c r="E493" s="40">
        <f>Pressure!H493</f>
        <v>147.82900988183601</v>
      </c>
      <c r="F493" s="10">
        <f t="shared" si="60"/>
        <v>4.25</v>
      </c>
      <c r="G493" s="4">
        <f t="shared" si="59"/>
        <v>337456.35007595766</v>
      </c>
      <c r="H493" s="42">
        <f t="shared" si="61"/>
        <v>10.799128175621364</v>
      </c>
      <c r="I493" s="10">
        <f t="shared" si="62"/>
        <v>1.2922979548682798</v>
      </c>
      <c r="J493" s="4">
        <f t="shared" si="63"/>
        <v>1409.6301889428662</v>
      </c>
      <c r="K493" s="4">
        <f t="shared" si="58"/>
        <v>316.89901284628979</v>
      </c>
      <c r="L493" s="42">
        <f>Pressure!Q493</f>
        <v>0.57983415161151208</v>
      </c>
      <c r="M493" s="10">
        <f t="shared" si="57"/>
        <v>1.698126278648638</v>
      </c>
      <c r="N493" s="10">
        <f t="shared" si="64"/>
        <v>2.5616829820695148</v>
      </c>
    </row>
    <row r="494" spans="3:14">
      <c r="C494" s="4">
        <f>Pressure!AB494*1000000</f>
        <v>7378922.289261044</v>
      </c>
      <c r="D494" s="78">
        <f>Pressure!I494</f>
        <v>1.4782900988183603E-4</v>
      </c>
      <c r="E494" s="40">
        <f>Pressure!H494</f>
        <v>147.82900988183601</v>
      </c>
      <c r="F494" s="10">
        <f t="shared" si="60"/>
        <v>4.25</v>
      </c>
      <c r="G494" s="4">
        <f t="shared" si="59"/>
        <v>337464.1745183348</v>
      </c>
      <c r="H494" s="42">
        <f t="shared" si="61"/>
        <v>10.799326735280982</v>
      </c>
      <c r="I494" s="10">
        <f t="shared" si="62"/>
        <v>1.2922993036856769</v>
      </c>
      <c r="J494" s="4">
        <f t="shared" si="63"/>
        <v>1409.6643446933479</v>
      </c>
      <c r="K494" s="4">
        <f t="shared" si="58"/>
        <v>316.9066914017688</v>
      </c>
      <c r="L494" s="42">
        <f>Pressure!Q494</f>
        <v>0.58103881862875928</v>
      </c>
      <c r="M494" s="10">
        <f t="shared" si="57"/>
        <v>1.6981555682884317</v>
      </c>
      <c r="N494" s="10">
        <f t="shared" si="64"/>
        <v>2.5616829820695148</v>
      </c>
    </row>
    <row r="495" spans="3:14">
      <c r="C495" s="4">
        <f>Pressure!AB495*1000000</f>
        <v>7379078.3524885196</v>
      </c>
      <c r="D495" s="78">
        <f>Pressure!I495</f>
        <v>1.4782900988183603E-4</v>
      </c>
      <c r="E495" s="40">
        <f>Pressure!H495</f>
        <v>147.82900988183601</v>
      </c>
      <c r="F495" s="10">
        <f t="shared" si="60"/>
        <v>4.25</v>
      </c>
      <c r="G495" s="4">
        <f t="shared" si="59"/>
        <v>337471.31184085534</v>
      </c>
      <c r="H495" s="42">
        <f t="shared" si="61"/>
        <v>10.7995078573101</v>
      </c>
      <c r="I495" s="10">
        <f t="shared" si="62"/>
        <v>1.2923005339992906</v>
      </c>
      <c r="J495" s="4">
        <f t="shared" si="63"/>
        <v>1409.6955009847959</v>
      </c>
      <c r="K495" s="4">
        <f t="shared" si="58"/>
        <v>316.91369564875589</v>
      </c>
      <c r="L495" s="42">
        <f>Pressure!Q495</f>
        <v>0.58224347673581878</v>
      </c>
      <c r="M495" s="10">
        <f t="shared" si="57"/>
        <v>1.6981823474070947</v>
      </c>
      <c r="N495" s="10">
        <f t="shared" si="64"/>
        <v>2.5616829820695148</v>
      </c>
    </row>
    <row r="496" spans="3:14">
      <c r="C496" s="4">
        <f>Pressure!AB496*1000000</f>
        <v>7379219.3907558639</v>
      </c>
      <c r="D496" s="78">
        <f>Pressure!I496</f>
        <v>1.4782900988183603E-4</v>
      </c>
      <c r="E496" s="40">
        <f>Pressure!H496</f>
        <v>147.82900988183601</v>
      </c>
      <c r="F496" s="10">
        <f t="shared" si="60"/>
        <v>4.25</v>
      </c>
      <c r="G496" s="4">
        <f t="shared" si="59"/>
        <v>337477.76201888936</v>
      </c>
      <c r="H496" s="42">
        <f t="shared" si="61"/>
        <v>10.799671541275643</v>
      </c>
      <c r="I496" s="10">
        <f t="shared" si="62"/>
        <v>1.2923016458199088</v>
      </c>
      <c r="J496" s="4">
        <f t="shared" si="63"/>
        <v>1409.723657709694</v>
      </c>
      <c r="K496" s="4">
        <f t="shared" si="58"/>
        <v>316.92002556308034</v>
      </c>
      <c r="L496" s="42">
        <f>Pressure!Q496</f>
        <v>0.58344812671539503</v>
      </c>
      <c r="M496" s="10">
        <f t="shared" si="57"/>
        <v>1.6982066159691103</v>
      </c>
      <c r="N496" s="10">
        <f t="shared" si="64"/>
        <v>2.5616829820695148</v>
      </c>
    </row>
    <row r="497" spans="3:14">
      <c r="C497" s="114">
        <f>Pressure!AB497*1000000</f>
        <v>7379345.4035479054</v>
      </c>
      <c r="D497" s="79">
        <f>Pressure!I497</f>
        <v>1.4782900988183603E-4</v>
      </c>
      <c r="E497" s="111">
        <f>Pressure!H497</f>
        <v>147.82900988183601</v>
      </c>
      <c r="F497" s="10">
        <f t="shared" si="60"/>
        <v>4.25</v>
      </c>
      <c r="G497" s="4">
        <f t="shared" si="59"/>
        <v>337483.5250288762</v>
      </c>
      <c r="H497" s="58">
        <f t="shared" si="61"/>
        <v>10.7998177867532</v>
      </c>
      <c r="I497" s="10">
        <f t="shared" si="62"/>
        <v>1.292302639157056</v>
      </c>
      <c r="J497" s="4">
        <f t="shared" si="63"/>
        <v>1409.7488147651932</v>
      </c>
      <c r="K497" s="4">
        <f t="shared" si="58"/>
        <v>316.9256811216207</v>
      </c>
      <c r="L497" s="42">
        <f>Pressure!Q497</f>
        <v>0.58465276935015509</v>
      </c>
      <c r="M497" s="10">
        <f t="shared" si="57"/>
        <v>1.6982283739377986</v>
      </c>
      <c r="N497" s="10">
        <f t="shared" si="64"/>
        <v>2.5616829820695148</v>
      </c>
    </row>
    <row r="498" spans="3:14">
      <c r="C498" s="4">
        <f>Pressure!AB498*1000000</f>
        <v>7379456.3903725687</v>
      </c>
      <c r="D498" s="78">
        <f>Pressure!I498</f>
        <v>1.4782900988183603E-4</v>
      </c>
      <c r="E498" s="40">
        <f>Pressure!H498</f>
        <v>147.82900988183601</v>
      </c>
      <c r="F498" s="10">
        <f t="shared" si="60"/>
        <v>4.25</v>
      </c>
      <c r="G498" s="4">
        <f t="shared" si="59"/>
        <v>337488.6008483115</v>
      </c>
      <c r="H498" s="42">
        <f t="shared" si="61"/>
        <v>10.79994659332668</v>
      </c>
      <c r="I498" s="10">
        <f t="shared" si="62"/>
        <v>1.2923035140189909</v>
      </c>
      <c r="J498" s="4">
        <f t="shared" si="63"/>
        <v>1409.7709720530568</v>
      </c>
      <c r="K498" s="4">
        <f t="shared" si="58"/>
        <v>316.93066230229232</v>
      </c>
      <c r="L498" s="42">
        <f>Pressure!Q498</f>
        <v>0.58585740542273379</v>
      </c>
      <c r="M498" s="10">
        <f t="shared" si="57"/>
        <v>1.6982476212753379</v>
      </c>
      <c r="N498" s="10">
        <f t="shared" si="64"/>
        <v>2.5616829820695148</v>
      </c>
    </row>
    <row r="499" spans="3:14">
      <c r="C499" s="4">
        <f>Pressure!AB499*1000000</f>
        <v>7379552.350761204</v>
      </c>
      <c r="D499" s="78">
        <f>Pressure!I499</f>
        <v>1.4782900988183603E-4</v>
      </c>
      <c r="E499" s="40">
        <f>Pressure!H499</f>
        <v>147.82900988183601</v>
      </c>
      <c r="F499" s="10">
        <f t="shared" si="60"/>
        <v>4.25</v>
      </c>
      <c r="G499" s="4">
        <f t="shared" si="59"/>
        <v>337492.98945576226</v>
      </c>
      <c r="H499" s="42">
        <f t="shared" si="61"/>
        <v>10.800057960588694</v>
      </c>
      <c r="I499" s="10">
        <f t="shared" si="62"/>
        <v>1.2923042704127092</v>
      </c>
      <c r="J499" s="4">
        <f t="shared" si="63"/>
        <v>1409.7901294797241</v>
      </c>
      <c r="K499" s="4">
        <f t="shared" si="58"/>
        <v>316.93496908406189</v>
      </c>
      <c r="L499" s="42">
        <f>Pressure!Q499</f>
        <v>0.58706203571573845</v>
      </c>
      <c r="M499" s="10">
        <f t="shared" si="57"/>
        <v>1.6982643579419885</v>
      </c>
      <c r="N499" s="10">
        <f t="shared" si="64"/>
        <v>2.5616829820695148</v>
      </c>
    </row>
    <row r="500" spans="3:14">
      <c r="C500" s="4">
        <f>Pressure!AB500*1000000</f>
        <v>7379633.2842686092</v>
      </c>
      <c r="D500" s="78">
        <f>Pressure!I500</f>
        <v>1.4782900988183603E-4</v>
      </c>
      <c r="E500" s="40">
        <f>Pressure!H500</f>
        <v>147.82900988183601</v>
      </c>
      <c r="F500" s="10">
        <f t="shared" si="60"/>
        <v>4.25</v>
      </c>
      <c r="G500" s="4">
        <f t="shared" si="59"/>
        <v>337496.69083086785</v>
      </c>
      <c r="H500" s="42">
        <f t="shared" si="61"/>
        <v>10.800151888140588</v>
      </c>
      <c r="I500" s="10">
        <f t="shared" si="62"/>
        <v>1.2923049083439437</v>
      </c>
      <c r="J500" s="4">
        <f t="shared" si="63"/>
        <v>1409.8062869563148</v>
      </c>
      <c r="K500" s="4">
        <f t="shared" si="58"/>
        <v>316.93860144694816</v>
      </c>
      <c r="L500" s="42">
        <f>Pressure!Q500</f>
        <v>0.58826666101175451</v>
      </c>
      <c r="M500" s="10">
        <f t="shared" si="57"/>
        <v>1.6982785838975423</v>
      </c>
      <c r="N500" s="10">
        <f t="shared" si="64"/>
        <v>2.5616829820695148</v>
      </c>
    </row>
    <row r="501" spans="3:14">
      <c r="C501" s="4">
        <f>Pressure!AB501*1000000</f>
        <v>7379699.1904727612</v>
      </c>
      <c r="D501" s="78">
        <f>Pressure!I501</f>
        <v>1.4782900988183603E-4</v>
      </c>
      <c r="E501" s="40">
        <f>Pressure!H501</f>
        <v>147.82900988183601</v>
      </c>
      <c r="F501" s="10">
        <f t="shared" si="60"/>
        <v>4.25</v>
      </c>
      <c r="G501" s="4">
        <f t="shared" si="59"/>
        <v>337499.70495432761</v>
      </c>
      <c r="H501" s="42">
        <f t="shared" si="61"/>
        <v>10.800228375592136</v>
      </c>
      <c r="I501" s="10">
        <f t="shared" si="62"/>
        <v>1.2923054278171624</v>
      </c>
      <c r="J501" s="4">
        <f t="shared" si="63"/>
        <v>1409.8194443985772</v>
      </c>
      <c r="K501" s="4">
        <f t="shared" si="58"/>
        <v>316.94155937201054</v>
      </c>
      <c r="L501" s="42">
        <f>Pressure!Q501</f>
        <v>0.58947128209334998</v>
      </c>
      <c r="M501" s="10">
        <f t="shared" si="57"/>
        <v>1.6982902990995734</v>
      </c>
      <c r="N501" s="10">
        <f t="shared" si="64"/>
        <v>2.5616829820695148</v>
      </c>
    </row>
    <row r="502" spans="3:14">
      <c r="C502" s="4">
        <f>Pressure!AB502*1000000</f>
        <v>7379750.068974481</v>
      </c>
      <c r="D502" s="78">
        <f>Pressure!I502</f>
        <v>1.4782900988183603E-4</v>
      </c>
      <c r="E502" s="40">
        <f>Pressure!H502</f>
        <v>147.82900988183601</v>
      </c>
      <c r="F502" s="10">
        <f t="shared" si="60"/>
        <v>4.25</v>
      </c>
      <c r="G502" s="4">
        <f t="shared" si="59"/>
        <v>337502.03180788568</v>
      </c>
      <c r="H502" s="42">
        <f t="shared" si="61"/>
        <v>10.800287422561139</v>
      </c>
      <c r="I502" s="10">
        <f t="shared" si="62"/>
        <v>1.2923058288355662</v>
      </c>
      <c r="J502" s="4">
        <f t="shared" si="63"/>
        <v>1409.8296017268194</v>
      </c>
      <c r="K502" s="4">
        <f t="shared" si="58"/>
        <v>316.94384284133343</v>
      </c>
      <c r="L502" s="42">
        <f>Pressure!Q502</f>
        <v>0.59067589974308121</v>
      </c>
      <c r="M502" s="10">
        <f t="shared" si="57"/>
        <v>1.6982995035052431</v>
      </c>
      <c r="N502" s="10">
        <f t="shared" si="64"/>
        <v>2.5616829820695148</v>
      </c>
    </row>
    <row r="503" spans="3:14">
      <c r="C503" s="4">
        <f>Pressure!AB503*1000000</f>
        <v>7379785.9193982948</v>
      </c>
      <c r="D503" s="78">
        <f>Pressure!I503</f>
        <v>1.4782900988183603E-4</v>
      </c>
      <c r="E503" s="40">
        <f>Pressure!H503</f>
        <v>147.82900988183601</v>
      </c>
      <c r="F503" s="10">
        <f t="shared" si="60"/>
        <v>4.25</v>
      </c>
      <c r="G503" s="4">
        <f t="shared" si="59"/>
        <v>337503.67137437034</v>
      </c>
      <c r="H503" s="42">
        <f t="shared" si="61"/>
        <v>10.800329028674401</v>
      </c>
      <c r="I503" s="10">
        <f t="shared" si="62"/>
        <v>1.2923061114010959</v>
      </c>
      <c r="J503" s="4">
        <f t="shared" si="63"/>
        <v>1409.8367588660824</v>
      </c>
      <c r="K503" s="4">
        <f t="shared" si="58"/>
        <v>316.94545183806537</v>
      </c>
      <c r="L503" s="42">
        <f>Pressure!Q503</f>
        <v>0.59188051474349757</v>
      </c>
      <c r="M503" s="10">
        <f t="shared" si="57"/>
        <v>1.6983061970697981</v>
      </c>
      <c r="N503" s="10">
        <f t="shared" si="64"/>
        <v>2.5616829820695148</v>
      </c>
    </row>
    <row r="504" spans="3:14">
      <c r="C504" s="4">
        <f>Pressure!AB504*1000000</f>
        <v>7379806.7413919941</v>
      </c>
      <c r="D504" s="78">
        <f>Pressure!I504</f>
        <v>1.4782900988183603E-4</v>
      </c>
      <c r="E504" s="40">
        <f>Pressure!H504</f>
        <v>147.82900988183601</v>
      </c>
      <c r="F504" s="10">
        <f t="shared" si="60"/>
        <v>4.25</v>
      </c>
      <c r="G504" s="4">
        <f t="shared" si="59"/>
        <v>337504.62363767385</v>
      </c>
      <c r="H504" s="42">
        <f t="shared" si="61"/>
        <v>10.800353193567281</v>
      </c>
      <c r="I504" s="10">
        <f t="shared" si="62"/>
        <v>1.2923062755144274</v>
      </c>
      <c r="J504" s="4">
        <f t="shared" si="63"/>
        <v>1409.8409157460515</v>
      </c>
      <c r="K504" s="4">
        <f t="shared" si="58"/>
        <v>316.94638634639887</v>
      </c>
      <c r="L504" s="42">
        <f>Pressure!Q504</f>
        <v>0.59308512787714651</v>
      </c>
      <c r="M504" s="10">
        <f t="shared" si="57"/>
        <v>1.6983103797472483</v>
      </c>
      <c r="N504" s="10">
        <f t="shared" si="64"/>
        <v>2.5616829820695148</v>
      </c>
    </row>
    <row r="505" spans="3:14">
      <c r="C505" s="4">
        <f>Pressure!AB505*1000000</f>
        <v>7379812.5346267233</v>
      </c>
      <c r="D505" s="78">
        <f>Pressure!I505</f>
        <v>1.4782900988183603E-4</v>
      </c>
      <c r="E505" s="40">
        <f>Pressure!H505</f>
        <v>147.82900988183601</v>
      </c>
      <c r="F505" s="10">
        <f t="shared" si="60"/>
        <v>4.25</v>
      </c>
      <c r="G505" s="4">
        <f t="shared" si="59"/>
        <v>337504.88858275651</v>
      </c>
      <c r="H505" s="42">
        <f t="shared" si="61"/>
        <v>10.800359916883737</v>
      </c>
      <c r="I505" s="10">
        <f t="shared" si="62"/>
        <v>1.2923063211749746</v>
      </c>
      <c r="J505" s="4">
        <f t="shared" si="63"/>
        <v>1409.8420723010747</v>
      </c>
      <c r="K505" s="4">
        <f t="shared" si="58"/>
        <v>316.94664635157471</v>
      </c>
      <c r="L505" s="42">
        <f>Pressure!Q505</f>
        <v>0.59428973992657896</v>
      </c>
      <c r="M505" s="10">
        <f t="shared" si="57"/>
        <v>1.698312051490634</v>
      </c>
      <c r="N505" s="10">
        <f t="shared" si="64"/>
        <v>2.5616829820695148</v>
      </c>
    </row>
    <row r="506" spans="3:14">
      <c r="C506" s="4">
        <f>Pressure!AB506*1000000</f>
        <v>7379803.298796406</v>
      </c>
      <c r="D506" s="78">
        <f>Pressure!I506</f>
        <v>1.4782900988183603E-4</v>
      </c>
      <c r="E506" s="40">
        <f>Pressure!H506</f>
        <v>147.82900988183601</v>
      </c>
      <c r="F506" s="10">
        <f t="shared" si="60"/>
        <v>4.25</v>
      </c>
      <c r="G506" s="4">
        <f t="shared" si="59"/>
        <v>337504.46619562031</v>
      </c>
      <c r="H506" s="42">
        <f t="shared" si="61"/>
        <v>10.800349198275681</v>
      </c>
      <c r="I506" s="10">
        <f t="shared" si="62"/>
        <v>1.2923062483808825</v>
      </c>
      <c r="J506" s="4">
        <f t="shared" si="63"/>
        <v>1409.8402284700467</v>
      </c>
      <c r="K506" s="4">
        <f t="shared" si="58"/>
        <v>316.94623183985584</v>
      </c>
      <c r="L506" s="42">
        <f>Pressure!Q506</f>
        <v>0.59549435167435416</v>
      </c>
      <c r="M506" s="10">
        <f t="shared" ref="M506:M526" si="65">(J506+J505)/2*(L506-L505)</f>
        <v>1.6983112122513448</v>
      </c>
      <c r="N506" s="10">
        <f t="shared" si="64"/>
        <v>2.5616829820695148</v>
      </c>
    </row>
    <row r="507" spans="3:14">
      <c r="C507" s="4">
        <f>Pressure!AB507*1000000</f>
        <v>7379779.0336186839</v>
      </c>
      <c r="D507" s="78">
        <f>Pressure!I507</f>
        <v>1.4782900988183603E-4</v>
      </c>
      <c r="E507" s="40">
        <f>Pressure!H507</f>
        <v>147.82900988183601</v>
      </c>
      <c r="F507" s="10">
        <f t="shared" si="60"/>
        <v>4.25</v>
      </c>
      <c r="G507" s="4">
        <f t="shared" si="59"/>
        <v>337503.35646335199</v>
      </c>
      <c r="H507" s="42">
        <f t="shared" si="61"/>
        <v>10.800321037404048</v>
      </c>
      <c r="I507" s="10">
        <f t="shared" si="62"/>
        <v>1.2923060571290366</v>
      </c>
      <c r="J507" s="4">
        <f t="shared" si="63"/>
        <v>1409.8353841965984</v>
      </c>
      <c r="K507" s="4">
        <f t="shared" ref="K507:K526" si="66">J507/4.4482</f>
        <v>316.94514279856986</v>
      </c>
      <c r="L507" s="42">
        <f>Pressure!Q507</f>
        <v>0.59669896390304489</v>
      </c>
      <c r="M507" s="10">
        <f t="shared" si="65"/>
        <v>1.698307861979629</v>
      </c>
      <c r="N507" s="10">
        <f t="shared" si="64"/>
        <v>2.5616829820695148</v>
      </c>
    </row>
    <row r="508" spans="3:14">
      <c r="C508" s="4">
        <f>Pressure!AB508*1000000</f>
        <v>7379739.7388342395</v>
      </c>
      <c r="D508" s="78">
        <f>Pressure!I508</f>
        <v>1.4782900988183603E-4</v>
      </c>
      <c r="E508" s="40">
        <f>Pressure!H508</f>
        <v>147.82900988183601</v>
      </c>
      <c r="F508" s="10">
        <f t="shared" si="60"/>
        <v>4.25</v>
      </c>
      <c r="G508" s="4">
        <f t="shared" si="59"/>
        <v>337501.55937409215</v>
      </c>
      <c r="H508" s="42">
        <f t="shared" si="61"/>
        <v>10.800275433938063</v>
      </c>
      <c r="I508" s="10">
        <f t="shared" si="62"/>
        <v>1.2923057474150557</v>
      </c>
      <c r="J508" s="4">
        <f t="shared" si="63"/>
        <v>1409.8275394289594</v>
      </c>
      <c r="K508" s="4">
        <f t="shared" si="66"/>
        <v>316.94337921607831</v>
      </c>
      <c r="L508" s="42">
        <f>Pressure!Q508</f>
        <v>0.59790357739524236</v>
      </c>
      <c r="M508" s="10">
        <f t="shared" si="65"/>
        <v>1.6983020006241563</v>
      </c>
      <c r="N508" s="10">
        <f t="shared" si="64"/>
        <v>2.5616829820695148</v>
      </c>
    </row>
    <row r="509" spans="3:14">
      <c r="C509" s="4">
        <f>Pressure!AB509*1000000</f>
        <v>7379685.4142073514</v>
      </c>
      <c r="D509" s="78">
        <f>Pressure!I509</f>
        <v>1.4782900988183603E-4</v>
      </c>
      <c r="E509" s="40">
        <f>Pressure!H509</f>
        <v>147.82900988183601</v>
      </c>
      <c r="F509" s="10">
        <f t="shared" si="60"/>
        <v>4.25</v>
      </c>
      <c r="G509" s="4">
        <f t="shared" si="59"/>
        <v>337499.07491706032</v>
      </c>
      <c r="H509" s="42">
        <f t="shared" si="61"/>
        <v>10.800212387555797</v>
      </c>
      <c r="I509" s="10">
        <f t="shared" si="62"/>
        <v>1.2923053192332972</v>
      </c>
      <c r="J509" s="4">
        <f t="shared" si="63"/>
        <v>1409.8166941200705</v>
      </c>
      <c r="K509" s="4">
        <f t="shared" si="66"/>
        <v>316.94094108180172</v>
      </c>
      <c r="L509" s="42">
        <f>Pressure!Q509</f>
        <v>0.59910819293356166</v>
      </c>
      <c r="M509" s="10">
        <f t="shared" si="65"/>
        <v>1.6982936281327847</v>
      </c>
      <c r="N509" s="10">
        <f t="shared" si="64"/>
        <v>2.5616829820695148</v>
      </c>
    </row>
    <row r="510" spans="3:14">
      <c r="C510" s="4">
        <f>Pressure!AB510*1000000</f>
        <v>7379616.0595251778</v>
      </c>
      <c r="D510" s="78">
        <f>Pressure!I510</f>
        <v>1.4782900988183603E-4</v>
      </c>
      <c r="E510" s="40">
        <f>Pressure!H510</f>
        <v>147.82900988183601</v>
      </c>
      <c r="F510" s="10">
        <f t="shared" si="60"/>
        <v>4.25</v>
      </c>
      <c r="G510" s="4">
        <f t="shared" si="59"/>
        <v>337495.90308252256</v>
      </c>
      <c r="H510" s="42">
        <f t="shared" si="61"/>
        <v>10.80013189794342</v>
      </c>
      <c r="I510" s="10">
        <f t="shared" si="62"/>
        <v>1.2923047725768513</v>
      </c>
      <c r="J510" s="4">
        <f t="shared" si="63"/>
        <v>1409.8028482274408</v>
      </c>
      <c r="K510" s="4">
        <f t="shared" si="66"/>
        <v>316.93782838618785</v>
      </c>
      <c r="L510" s="42">
        <f>Pressure!Q510</f>
        <v>0.60031281130064651</v>
      </c>
      <c r="M510" s="10">
        <f t="shared" si="65"/>
        <v>1.6982827444515998</v>
      </c>
      <c r="N510" s="10">
        <f t="shared" si="64"/>
        <v>2.5616829820695148</v>
      </c>
    </row>
    <row r="511" spans="3:14">
      <c r="C511" s="4">
        <f>Pressure!AB511*1000000</f>
        <v>7379531.6745982897</v>
      </c>
      <c r="D511" s="78">
        <f>Pressure!I511</f>
        <v>1.4782900988183603E-4</v>
      </c>
      <c r="E511" s="40">
        <f>Pressure!H511</f>
        <v>147.82900988183601</v>
      </c>
      <c r="F511" s="10">
        <f t="shared" si="60"/>
        <v>4.25</v>
      </c>
      <c r="G511" s="4">
        <f t="shared" si="59"/>
        <v>337492.04386181553</v>
      </c>
      <c r="H511" s="42">
        <f t="shared" si="61"/>
        <v>10.800033964795768</v>
      </c>
      <c r="I511" s="10">
        <f t="shared" si="62"/>
        <v>1.2923041074375439</v>
      </c>
      <c r="J511" s="4">
        <f t="shared" si="63"/>
        <v>1409.7860017132525</v>
      </c>
      <c r="K511" s="4">
        <f t="shared" si="66"/>
        <v>316.93404112073478</v>
      </c>
      <c r="L511" s="42">
        <f>Pressure!Q511</f>
        <v>0.60151743327917462</v>
      </c>
      <c r="M511" s="10">
        <f t="shared" si="65"/>
        <v>1.6982693495256762</v>
      </c>
      <c r="N511" s="10">
        <f t="shared" si="64"/>
        <v>2.5616829820695148</v>
      </c>
    </row>
    <row r="512" spans="3:14">
      <c r="C512" s="4">
        <f>Pressure!AB512*1000000</f>
        <v>7379432.2592606712</v>
      </c>
      <c r="D512" s="78">
        <f>Pressure!I512</f>
        <v>1.4782900988183603E-4</v>
      </c>
      <c r="E512" s="40">
        <f>Pressure!H512</f>
        <v>147.82900988183601</v>
      </c>
      <c r="F512" s="10">
        <f t="shared" si="60"/>
        <v>4.25</v>
      </c>
      <c r="G512" s="4">
        <f t="shared" si="59"/>
        <v>337487.49724734679</v>
      </c>
      <c r="H512" s="42">
        <f t="shared" si="61"/>
        <v>10.799918587816354</v>
      </c>
      <c r="I512" s="10">
        <f t="shared" si="62"/>
        <v>1.2923033238059378</v>
      </c>
      <c r="J512" s="4">
        <f t="shared" si="63"/>
        <v>1409.7661545443625</v>
      </c>
      <c r="K512" s="4">
        <f t="shared" si="66"/>
        <v>316.92957927799165</v>
      </c>
      <c r="L512" s="42">
        <f>Pressure!Q512</f>
        <v>0.60272205965186254</v>
      </c>
      <c r="M512" s="10">
        <f t="shared" si="65"/>
        <v>1.6982534432985106</v>
      </c>
      <c r="N512" s="10">
        <f t="shared" si="64"/>
        <v>2.5616829820695148</v>
      </c>
    </row>
    <row r="513" spans="3:14">
      <c r="C513" s="4">
        <f>Pressure!AB513*1000000</f>
        <v>7379317.8133692155</v>
      </c>
      <c r="D513" s="78">
        <f>Pressure!I513</f>
        <v>1.4782900988183603E-4</v>
      </c>
      <c r="E513" s="40">
        <f>Pressure!H513</f>
        <v>147.82900988183601</v>
      </c>
      <c r="F513" s="10">
        <f t="shared" si="60"/>
        <v>4.25</v>
      </c>
      <c r="G513" s="4">
        <f t="shared" si="59"/>
        <v>337482.2632325716</v>
      </c>
      <c r="H513" s="42">
        <f t="shared" si="61"/>
        <v>10.799785766716788</v>
      </c>
      <c r="I513" s="10">
        <f t="shared" si="62"/>
        <v>1.2923024216713277</v>
      </c>
      <c r="J513" s="4">
        <f t="shared" si="63"/>
        <v>1409.743306692201</v>
      </c>
      <c r="K513" s="4">
        <f t="shared" si="66"/>
        <v>316.92444285153567</v>
      </c>
      <c r="L513" s="42">
        <f>Pressure!Q513</f>
        <v>0.60392669120147102</v>
      </c>
      <c r="M513" s="10">
        <f t="shared" si="65"/>
        <v>1.6982350257125882</v>
      </c>
      <c r="N513" s="10">
        <f t="shared" si="64"/>
        <v>2.5616829820695148</v>
      </c>
    </row>
    <row r="514" spans="3:14">
      <c r="C514" s="4">
        <f>Pressure!AB514*1000000</f>
        <v>7379188.3368043806</v>
      </c>
      <c r="D514" s="78">
        <f>Pressure!I514</f>
        <v>1.4782900988183603E-4</v>
      </c>
      <c r="E514" s="40">
        <f>Pressure!H514</f>
        <v>147.82900988183601</v>
      </c>
      <c r="F514" s="10">
        <f t="shared" si="60"/>
        <v>4.25</v>
      </c>
      <c r="G514" s="4">
        <f t="shared" si="59"/>
        <v>337476.34181202285</v>
      </c>
      <c r="H514" s="42">
        <f t="shared" si="61"/>
        <v>10.799635501217521</v>
      </c>
      <c r="I514" s="10">
        <f t="shared" si="62"/>
        <v>1.2923014010217444</v>
      </c>
      <c r="J514" s="4">
        <f t="shared" si="63"/>
        <v>1409.7174581329025</v>
      </c>
      <c r="K514" s="4">
        <f t="shared" si="66"/>
        <v>316.91863183600162</v>
      </c>
      <c r="L514" s="42">
        <f>Pressure!Q514</f>
        <v>0.60513132871080988</v>
      </c>
      <c r="M514" s="10">
        <f t="shared" si="65"/>
        <v>1.6982140967087711</v>
      </c>
      <c r="N514" s="10">
        <f t="shared" si="64"/>
        <v>2.5616829820695148</v>
      </c>
    </row>
    <row r="515" spans="3:14">
      <c r="C515" s="4">
        <f>Pressure!AB515*1000000</f>
        <v>7379043.8294699788</v>
      </c>
      <c r="D515" s="78">
        <f>Pressure!I515</f>
        <v>1.4782900988183603E-4</v>
      </c>
      <c r="E515" s="40">
        <f>Pressure!H515</f>
        <v>147.82900988183601</v>
      </c>
      <c r="F515" s="10">
        <f t="shared" si="60"/>
        <v>4.25</v>
      </c>
      <c r="G515" s="4">
        <f t="shared" si="59"/>
        <v>337469.73298130149</v>
      </c>
      <c r="H515" s="42">
        <f t="shared" si="61"/>
        <v>10.79946779104762</v>
      </c>
      <c r="I515" s="10">
        <f t="shared" si="62"/>
        <v>1.2923002618439545</v>
      </c>
      <c r="J515" s="4">
        <f t="shared" si="63"/>
        <v>1409.6886088472647</v>
      </c>
      <c r="K515" s="4">
        <f t="shared" si="66"/>
        <v>316.9121462270727</v>
      </c>
      <c r="L515" s="42">
        <f>Pressure!Q515</f>
        <v>0.60633597296274333</v>
      </c>
      <c r="M515" s="10">
        <f t="shared" si="65"/>
        <v>1.6981906562269786</v>
      </c>
      <c r="N515" s="10">
        <f t="shared" si="64"/>
        <v>2.5616829820695148</v>
      </c>
    </row>
    <row r="516" spans="3:14">
      <c r="C516" s="4">
        <f>Pressure!AB516*1000000</f>
        <v>7378884.2912927652</v>
      </c>
      <c r="D516" s="78">
        <f>Pressure!I516</f>
        <v>1.4782900988183603E-4</v>
      </c>
      <c r="E516" s="40">
        <f>Pressure!H516</f>
        <v>147.82900988183601</v>
      </c>
      <c r="F516" s="10">
        <f t="shared" si="60"/>
        <v>4.25</v>
      </c>
      <c r="G516" s="4">
        <f t="shared" si="59"/>
        <v>337462.43673705781</v>
      </c>
      <c r="H516" s="42">
        <f t="shared" si="61"/>
        <v>10.799282635944262</v>
      </c>
      <c r="I516" s="10">
        <f t="shared" si="62"/>
        <v>1.2922990041234552</v>
      </c>
      <c r="J516" s="4">
        <f t="shared" si="63"/>
        <v>1409.6567588206649</v>
      </c>
      <c r="K516" s="4">
        <f t="shared" si="66"/>
        <v>316.90498602146147</v>
      </c>
      <c r="L516" s="42">
        <f>Pressure!Q516</f>
        <v>0.60754062474019477</v>
      </c>
      <c r="M516" s="10">
        <f t="shared" si="65"/>
        <v>1.6981647042053241</v>
      </c>
      <c r="N516" s="10">
        <f t="shared" si="64"/>
        <v>2.5616829820695148</v>
      </c>
    </row>
    <row r="517" spans="3:14">
      <c r="C517" s="4">
        <f>Pressure!AB517*1000000</f>
        <v>7378709.7222230798</v>
      </c>
      <c r="D517" s="78">
        <f>Pressure!I517</f>
        <v>1.4782900988183603E-4</v>
      </c>
      <c r="E517" s="40">
        <f>Pressure!H517</f>
        <v>147.82900988183601</v>
      </c>
      <c r="F517" s="10">
        <f t="shared" si="60"/>
        <v>4.25</v>
      </c>
      <c r="G517" s="4">
        <f t="shared" si="59"/>
        <v>337454.45307702065</v>
      </c>
      <c r="H517" s="42">
        <f t="shared" si="61"/>
        <v>10.79908003565351</v>
      </c>
      <c r="I517" s="10">
        <f t="shared" si="62"/>
        <v>1.2922976278444798</v>
      </c>
      <c r="J517" s="4">
        <f t="shared" si="63"/>
        <v>1409.6219080431893</v>
      </c>
      <c r="K517" s="4">
        <f t="shared" si="66"/>
        <v>316.89715121693928</v>
      </c>
      <c r="L517" s="42">
        <f>Pressure!Q517</f>
        <v>0.6087452848261522</v>
      </c>
      <c r="M517" s="10">
        <f t="shared" si="65"/>
        <v>1.6981362405810823</v>
      </c>
      <c r="N517" s="10">
        <f t="shared" si="64"/>
        <v>2.5616829820695148</v>
      </c>
    </row>
    <row r="518" spans="3:14">
      <c r="C518" s="4">
        <f>Pressure!AB518*1000000</f>
        <v>7378520.1222343482</v>
      </c>
      <c r="D518" s="78">
        <f>Pressure!I518</f>
        <v>1.4782900988183603E-4</v>
      </c>
      <c r="E518" s="40">
        <f>Pressure!H518</f>
        <v>147.82900988183601</v>
      </c>
      <c r="F518" s="10">
        <f t="shared" si="60"/>
        <v>4.25</v>
      </c>
      <c r="G518" s="4">
        <f t="shared" si="59"/>
        <v>337445.78199997474</v>
      </c>
      <c r="H518" s="42">
        <f t="shared" si="61"/>
        <v>10.798859989929699</v>
      </c>
      <c r="I518" s="10">
        <f t="shared" si="62"/>
        <v>1.2922961329899925</v>
      </c>
      <c r="J518" s="4">
        <f t="shared" si="63"/>
        <v>1409.5840565095318</v>
      </c>
      <c r="K518" s="4">
        <f t="shared" si="66"/>
        <v>316.88864181231327</v>
      </c>
      <c r="L518" s="42">
        <f>Pressure!Q518</f>
        <v>0.60994995400367313</v>
      </c>
      <c r="M518" s="10">
        <f t="shared" si="65"/>
        <v>1.6981052652899189</v>
      </c>
      <c r="N518" s="10">
        <f t="shared" si="64"/>
        <v>2.5616829820695148</v>
      </c>
    </row>
    <row r="519" spans="3:14">
      <c r="C519" s="4">
        <f>Pressure!AB519*1000000</f>
        <v>7378315.4913234115</v>
      </c>
      <c r="D519" s="78">
        <f>Pressure!I519</f>
        <v>1.4782900988183603E-4</v>
      </c>
      <c r="E519" s="40">
        <f>Pressure!H519</f>
        <v>147.82900988183601</v>
      </c>
      <c r="F519" s="10">
        <f t="shared" si="60"/>
        <v>4.25</v>
      </c>
      <c r="G519" s="4">
        <f t="shared" si="59"/>
        <v>337436.42350577557</v>
      </c>
      <c r="H519" s="42">
        <f t="shared" si="61"/>
        <v>10.798622498535831</v>
      </c>
      <c r="I519" s="10">
        <f t="shared" si="62"/>
        <v>1.2922945195416917</v>
      </c>
      <c r="J519" s="4">
        <f t="shared" si="63"/>
        <v>1409.5432042190625</v>
      </c>
      <c r="K519" s="4">
        <f t="shared" si="66"/>
        <v>316.87945780744178</v>
      </c>
      <c r="L519" s="42">
        <f>Pressure!Q519</f>
        <v>0.6111546330558898</v>
      </c>
      <c r="M519" s="10">
        <f t="shared" si="65"/>
        <v>1.6980717782663386</v>
      </c>
      <c r="N519" s="10">
        <f t="shared" si="64"/>
        <v>2.5616829820695148</v>
      </c>
    </row>
    <row r="520" spans="3:14">
      <c r="C520" s="4">
        <f>Pressure!AB520*1000000</f>
        <v>7378095.8295100713</v>
      </c>
      <c r="D520" s="78">
        <f>Pressure!I520</f>
        <v>1.4782900988183603E-4</v>
      </c>
      <c r="E520" s="40">
        <f>Pressure!H520</f>
        <v>147.82900988183601</v>
      </c>
      <c r="F520" s="10">
        <f t="shared" si="60"/>
        <v>4.25</v>
      </c>
      <c r="G520" s="4">
        <f t="shared" si="59"/>
        <v>337426.37759532878</v>
      </c>
      <c r="H520" s="42">
        <f t="shared" si="61"/>
        <v>10.798367561243056</v>
      </c>
      <c r="I520" s="10">
        <f t="shared" si="62"/>
        <v>1.292292787480005</v>
      </c>
      <c r="J520" s="4">
        <f t="shared" si="63"/>
        <v>1409.4993511757343</v>
      </c>
      <c r="K520" s="4">
        <f t="shared" si="66"/>
        <v>316.86959920321351</v>
      </c>
      <c r="L520" s="42">
        <f>Pressure!Q520</f>
        <v>0.61235932276601424</v>
      </c>
      <c r="M520" s="10">
        <f t="shared" si="65"/>
        <v>1.6980357794435097</v>
      </c>
      <c r="N520" s="10">
        <f t="shared" si="64"/>
        <v>2.5616829820695148</v>
      </c>
    </row>
    <row r="521" spans="3:14">
      <c r="C521" s="4">
        <f>Pressure!AB521*1000000</f>
        <v>7377861.1368379621</v>
      </c>
      <c r="D521" s="78">
        <f>Pressure!I521</f>
        <v>1.4782900988183603E-4</v>
      </c>
      <c r="E521" s="40">
        <f>Pressure!H521</f>
        <v>147.82900988183601</v>
      </c>
      <c r="F521" s="10">
        <f t="shared" si="60"/>
        <v>4.25</v>
      </c>
      <c r="G521" s="4">
        <f t="shared" si="59"/>
        <v>337415.6442706298</v>
      </c>
      <c r="H521" s="42">
        <f t="shared" si="61"/>
        <v>10.798095177831655</v>
      </c>
      <c r="I521" s="10">
        <f t="shared" si="62"/>
        <v>1.292290936784096</v>
      </c>
      <c r="J521" s="4">
        <f t="shared" si="63"/>
        <v>1409.4524973882583</v>
      </c>
      <c r="K521" s="4">
        <f t="shared" si="66"/>
        <v>316.85906600158677</v>
      </c>
      <c r="L521" s="42">
        <f>Pressure!Q521</f>
        <v>0.61356402391734333</v>
      </c>
      <c r="M521" s="10">
        <f t="shared" si="65"/>
        <v>1.6979972687531553</v>
      </c>
      <c r="N521" s="10">
        <f t="shared" si="64"/>
        <v>2.5616829820695148</v>
      </c>
    </row>
    <row r="522" spans="3:14">
      <c r="C522" s="4">
        <f>Pressure!AB522*1000000</f>
        <v>7377611.4133734116</v>
      </c>
      <c r="D522" s="78">
        <f>Pressure!I522</f>
        <v>1.4782900988183603E-4</v>
      </c>
      <c r="E522" s="40">
        <f>Pressure!H522</f>
        <v>147.82900988183601</v>
      </c>
      <c r="F522" s="10">
        <f t="shared" si="60"/>
        <v>4.25</v>
      </c>
      <c r="G522" s="4">
        <f t="shared" si="59"/>
        <v>337404.22353471222</v>
      </c>
      <c r="H522" s="42">
        <f t="shared" si="61"/>
        <v>10.79780534808974</v>
      </c>
      <c r="I522" s="10">
        <f t="shared" si="62"/>
        <v>1.2922889674318543</v>
      </c>
      <c r="J522" s="4">
        <f t="shared" si="63"/>
        <v>1409.4026428698764</v>
      </c>
      <c r="K522" s="4">
        <f t="shared" si="66"/>
        <v>316.8478582055385</v>
      </c>
      <c r="L522" s="42">
        <f>Pressure!Q522</f>
        <v>0.61476873729326398</v>
      </c>
      <c r="M522" s="10">
        <f t="shared" si="65"/>
        <v>1.69795624612583</v>
      </c>
      <c r="N522" s="10">
        <f t="shared" si="64"/>
        <v>2.5616829820695148</v>
      </c>
    </row>
    <row r="523" spans="3:14">
      <c r="C523" s="4">
        <f>Pressure!AB523*1000000</f>
        <v>7377346.6592066856</v>
      </c>
      <c r="D523" s="78">
        <f>Pressure!I523</f>
        <v>1.4782900988183603E-4</v>
      </c>
      <c r="E523" s="40">
        <f>Pressure!H523</f>
        <v>147.82900988183601</v>
      </c>
      <c r="F523" s="10">
        <f t="shared" si="60"/>
        <v>4.25</v>
      </c>
      <c r="G523" s="4">
        <f t="shared" si="59"/>
        <v>337392.11539170402</v>
      </c>
      <c r="H523" s="42">
        <f t="shared" si="61"/>
        <v>10.797498071814701</v>
      </c>
      <c r="I523" s="10">
        <f t="shared" si="62"/>
        <v>1.2922868793999049</v>
      </c>
      <c r="J523" s="4">
        <f t="shared" si="63"/>
        <v>1409.3497876386086</v>
      </c>
      <c r="K523" s="4">
        <f t="shared" si="66"/>
        <v>316.83597581911977</v>
      </c>
      <c r="L523" s="42">
        <f>Pressure!Q523</f>
        <v>0.61597346367725814</v>
      </c>
      <c r="M523" s="10">
        <f t="shared" si="65"/>
        <v>1.6979127114906174</v>
      </c>
      <c r="N523" s="10">
        <f t="shared" si="64"/>
        <v>2.5616829820695148</v>
      </c>
    </row>
    <row r="524" spans="3:14">
      <c r="C524" s="4">
        <f>Pressure!AB524*1000000</f>
        <v>7377066.8744505746</v>
      </c>
      <c r="D524" s="78">
        <f>Pressure!I524</f>
        <v>1.4782900988183603E-4</v>
      </c>
      <c r="E524" s="40">
        <f>Pressure!H524</f>
        <v>147.82900988183601</v>
      </c>
      <c r="F524" s="10">
        <f t="shared" si="60"/>
        <v>4.25</v>
      </c>
      <c r="G524" s="4">
        <f t="shared" si="59"/>
        <v>337379.31984676362</v>
      </c>
      <c r="H524" s="42">
        <f t="shared" si="61"/>
        <v>10.797173348811512</v>
      </c>
      <c r="I524" s="10">
        <f t="shared" si="62"/>
        <v>1.2922846726635968</v>
      </c>
      <c r="J524" s="4">
        <f t="shared" si="63"/>
        <v>1409.293931716973</v>
      </c>
      <c r="K524" s="4">
        <f t="shared" si="66"/>
        <v>316.82341884739287</v>
      </c>
      <c r="L524" s="42">
        <f>Pressure!Q524</f>
        <v>0.61717820385290811</v>
      </c>
      <c r="M524" s="10">
        <f t="shared" si="65"/>
        <v>1.6978666647755731</v>
      </c>
      <c r="N524" s="10">
        <f t="shared" si="64"/>
        <v>2.5616829820695148</v>
      </c>
    </row>
    <row r="525" spans="3:14">
      <c r="C525" s="4">
        <f>Pressure!AB525*1000000</f>
        <v>7376772.0592417046</v>
      </c>
      <c r="D525" s="78">
        <f>Pressure!I525</f>
        <v>1.4782900988183603E-4</v>
      </c>
      <c r="E525" s="40">
        <f>Pressure!H525</f>
        <v>147.82900988183601</v>
      </c>
      <c r="F525" s="10">
        <f t="shared" si="60"/>
        <v>4.25</v>
      </c>
      <c r="G525" s="4">
        <f t="shared" si="59"/>
        <v>337365.83690613945</v>
      </c>
      <c r="H525" s="42">
        <f t="shared" si="61"/>
        <v>10.796831178894315</v>
      </c>
      <c r="I525" s="10">
        <f t="shared" si="62"/>
        <v>1.292282347197012</v>
      </c>
      <c r="J525" s="4">
        <f t="shared" si="63"/>
        <v>1409.2350751322447</v>
      </c>
      <c r="K525" s="4">
        <f t="shared" si="66"/>
        <v>316.81018729648952</v>
      </c>
      <c r="L525" s="42">
        <f>Pressure!Q525</f>
        <v>0.61838295860390158</v>
      </c>
      <c r="M525" s="10">
        <f t="shared" si="65"/>
        <v>1.6978181059072426</v>
      </c>
      <c r="N525" s="10">
        <f t="shared" si="64"/>
        <v>2.5616829820695148</v>
      </c>
    </row>
    <row r="526" spans="3:14">
      <c r="C526" s="4">
        <f>Pressure!AB526*1000000</f>
        <v>7376462.2137397928</v>
      </c>
      <c r="D526" s="78">
        <f>Pressure!I526</f>
        <v>1.4782900988183603E-4</v>
      </c>
      <c r="E526" s="40">
        <f>Pressure!H526</f>
        <v>147.82900988183601</v>
      </c>
      <c r="F526" s="10">
        <f t="shared" si="60"/>
        <v>4.25</v>
      </c>
      <c r="G526" s="4">
        <f t="shared" si="59"/>
        <v>337351.66657713585</v>
      </c>
      <c r="H526" s="42">
        <f t="shared" si="61"/>
        <v>10.796471561885518</v>
      </c>
      <c r="I526" s="10">
        <f t="shared" si="62"/>
        <v>1.2922799029729592</v>
      </c>
      <c r="J526" s="4">
        <f t="shared" si="63"/>
        <v>1409.17321791631</v>
      </c>
      <c r="K526" s="4">
        <f t="shared" si="66"/>
        <v>316.79628117357811</v>
      </c>
      <c r="L526" s="42">
        <f>Pressure!Q526</f>
        <v>0.61958772871403656</v>
      </c>
      <c r="M526" s="10">
        <f t="shared" si="65"/>
        <v>1.6977670348107219</v>
      </c>
      <c r="N526" s="10">
        <f t="shared" si="64"/>
        <v>2.5616829820695148</v>
      </c>
    </row>
    <row r="527" spans="3:14">
      <c r="C527" s="4">
        <f>Pressure!AB527*1000000</f>
        <v>7376137.3381280312</v>
      </c>
      <c r="D527" s="78">
        <f>Pressure!I527</f>
        <v>1.4782900988183603E-4</v>
      </c>
      <c r="E527" s="40">
        <f>Pressure!H527</f>
        <v>147.82900988183601</v>
      </c>
      <c r="F527" s="10">
        <f t="shared" si="60"/>
        <v>4.25</v>
      </c>
      <c r="G527" s="4">
        <f t="shared" si="59"/>
        <v>337336.80886813084</v>
      </c>
      <c r="H527" s="42">
        <f t="shared" si="61"/>
        <v>10.796094497616235</v>
      </c>
      <c r="I527" s="10">
        <f t="shared" si="62"/>
        <v>1.2922773399629766</v>
      </c>
      <c r="J527" s="4">
        <f t="shared" si="63"/>
        <v>1409.1083601057412</v>
      </c>
      <c r="K527" s="4">
        <f t="shared" ref="K527:K590" si="67">J527/4.4482</f>
        <v>316.78170048688037</v>
      </c>
      <c r="L527" s="42">
        <f>Pressure!Q527</f>
        <v>0.62079251496722665</v>
      </c>
      <c r="M527" s="10">
        <f t="shared" ref="M527:M590" si="68">(J527+J526)/2*(L527-L526)</f>
        <v>1.6977134514099252</v>
      </c>
      <c r="N527" s="10">
        <f t="shared" si="64"/>
        <v>2.5616829820695148</v>
      </c>
    </row>
    <row r="528" spans="3:14">
      <c r="C528" s="4">
        <f>Pressure!AB528*1000000</f>
        <v>7375797.4326128522</v>
      </c>
      <c r="D528" s="78">
        <f>Pressure!I528</f>
        <v>1.4782900988183603E-4</v>
      </c>
      <c r="E528" s="40">
        <f>Pressure!H528</f>
        <v>147.82900988183601</v>
      </c>
      <c r="F528" s="10">
        <f t="shared" si="60"/>
        <v>4.25</v>
      </c>
      <c r="G528" s="4">
        <f t="shared" si="59"/>
        <v>337321.26378856535</v>
      </c>
      <c r="H528" s="42">
        <f t="shared" si="61"/>
        <v>10.795699985926026</v>
      </c>
      <c r="I528" s="10">
        <f t="shared" si="62"/>
        <v>1.2922746581373281</v>
      </c>
      <c r="J528" s="4">
        <f t="shared" si="63"/>
        <v>1409.0405017417499</v>
      </c>
      <c r="K528" s="4">
        <f t="shared" si="67"/>
        <v>316.76644524566115</v>
      </c>
      <c r="L528" s="42">
        <f>Pressure!Q528</f>
        <v>0.62199731814750614</v>
      </c>
      <c r="M528" s="10">
        <f t="shared" si="68"/>
        <v>1.6976573556274415</v>
      </c>
      <c r="N528" s="10">
        <f t="shared" si="64"/>
        <v>2.5616829820695148</v>
      </c>
    </row>
    <row r="529" spans="3:14">
      <c r="C529" s="4">
        <f>Pressure!AB529*1000000</f>
        <v>7375442.4974237625</v>
      </c>
      <c r="D529" s="78">
        <f>Pressure!I529</f>
        <v>1.4782900988183603E-4</v>
      </c>
      <c r="E529" s="40">
        <f>Pressure!H529</f>
        <v>147.82900988183601</v>
      </c>
      <c r="F529" s="10">
        <f t="shared" si="60"/>
        <v>4.25</v>
      </c>
      <c r="G529" s="4">
        <f t="shared" si="59"/>
        <v>337305.0313489355</v>
      </c>
      <c r="H529" s="42">
        <f t="shared" si="61"/>
        <v>10.795288026662702</v>
      </c>
      <c r="I529" s="10">
        <f t="shared" si="62"/>
        <v>1.2922718574650021</v>
      </c>
      <c r="J529" s="4">
        <f t="shared" si="63"/>
        <v>1408.9696428701545</v>
      </c>
      <c r="K529" s="4">
        <f t="shared" si="67"/>
        <v>316.75051546022087</v>
      </c>
      <c r="L529" s="42">
        <f>Pressure!Q529</f>
        <v>0.62320213903903532</v>
      </c>
      <c r="M529" s="10">
        <f t="shared" si="68"/>
        <v>1.6975987473847927</v>
      </c>
      <c r="N529" s="10">
        <f t="shared" si="64"/>
        <v>2.5616829820695148</v>
      </c>
    </row>
    <row r="530" spans="3:14">
      <c r="C530" s="4">
        <f>Pressure!AB530*1000000</f>
        <v>7375072.5328137232</v>
      </c>
      <c r="D530" s="78">
        <f>Pressure!I530</f>
        <v>1.4782900988183603E-4</v>
      </c>
      <c r="E530" s="40">
        <f>Pressure!H530</f>
        <v>147.82900988183601</v>
      </c>
      <c r="F530" s="10">
        <f t="shared" si="60"/>
        <v>4.25</v>
      </c>
      <c r="G530" s="4">
        <f t="shared" si="59"/>
        <v>337288.11156081012</v>
      </c>
      <c r="H530" s="42">
        <f t="shared" si="61"/>
        <v>10.794858619682746</v>
      </c>
      <c r="I530" s="10">
        <f t="shared" si="62"/>
        <v>1.2922689379137138</v>
      </c>
      <c r="J530" s="4">
        <f t="shared" si="63"/>
        <v>1408.8957835414565</v>
      </c>
      <c r="K530" s="4">
        <f t="shared" si="67"/>
        <v>316.73391114191281</v>
      </c>
      <c r="L530" s="42">
        <f>Pressure!Q530</f>
        <v>0.62440697842610526</v>
      </c>
      <c r="M530" s="10">
        <f t="shared" si="68"/>
        <v>1.6975376266016771</v>
      </c>
      <c r="N530" s="10">
        <f t="shared" si="64"/>
        <v>2.5616829820695148</v>
      </c>
    </row>
    <row r="531" spans="3:14">
      <c r="C531" s="4">
        <f>Pressure!AB531*1000000</f>
        <v>7374687.5390592655</v>
      </c>
      <c r="D531" s="78">
        <f>Pressure!I531</f>
        <v>1.4782900988183603E-4</v>
      </c>
      <c r="E531" s="40">
        <f>Pressure!H531</f>
        <v>147.82900988183601</v>
      </c>
      <c r="F531" s="10">
        <f t="shared" si="60"/>
        <v>4.25</v>
      </c>
      <c r="G531" s="4">
        <f t="shared" si="59"/>
        <v>337270.504436836</v>
      </c>
      <c r="H531" s="42">
        <f t="shared" si="61"/>
        <v>10.794411764851439</v>
      </c>
      <c r="I531" s="10">
        <f t="shared" si="62"/>
        <v>1.2922658994499043</v>
      </c>
      <c r="J531" s="4">
        <f t="shared" si="63"/>
        <v>1408.8189238108614</v>
      </c>
      <c r="K531" s="4">
        <f t="shared" si="67"/>
        <v>316.71663230314766</v>
      </c>
      <c r="L531" s="42">
        <f>Pressure!Q531</f>
        <v>0.62561183709314316</v>
      </c>
      <c r="M531" s="10">
        <f t="shared" si="68"/>
        <v>1.6974739931968004</v>
      </c>
      <c r="N531" s="10">
        <f t="shared" si="64"/>
        <v>2.5616829820695148</v>
      </c>
    </row>
    <row r="532" spans="3:14">
      <c r="C532" s="4">
        <f>Pressure!AB532*1000000</f>
        <v>7374287.5164597435</v>
      </c>
      <c r="D532" s="78">
        <f>Pressure!I532</f>
        <v>1.4782900988183603E-4</v>
      </c>
      <c r="E532" s="40">
        <f>Pressure!H532</f>
        <v>147.82900988183601</v>
      </c>
      <c r="F532" s="10">
        <f t="shared" si="60"/>
        <v>4.25</v>
      </c>
      <c r="G532" s="4">
        <f t="shared" si="59"/>
        <v>337252.20999070356</v>
      </c>
      <c r="H532" s="42">
        <f t="shared" si="61"/>
        <v>10.793947462042039</v>
      </c>
      <c r="I532" s="10">
        <f t="shared" si="62"/>
        <v>1.2922627420387345</v>
      </c>
      <c r="J532" s="4">
        <f t="shared" si="63"/>
        <v>1408.7390637381325</v>
      </c>
      <c r="K532" s="4">
        <f t="shared" si="67"/>
        <v>316.69867895736087</v>
      </c>
      <c r="L532" s="42">
        <f>Pressure!Q532</f>
        <v>0.62681671582471743</v>
      </c>
      <c r="M532" s="10">
        <f t="shared" si="68"/>
        <v>1.6974078470874865</v>
      </c>
      <c r="N532" s="10">
        <f t="shared" si="64"/>
        <v>2.5616829820695148</v>
      </c>
    </row>
    <row r="533" spans="3:14">
      <c r="C533" s="4">
        <f>Pressure!AB533*1000000</f>
        <v>7373872.4653383754</v>
      </c>
      <c r="D533" s="78">
        <f>Pressure!I533</f>
        <v>1.4782900988183603E-4</v>
      </c>
      <c r="E533" s="40">
        <f>Pressure!H533</f>
        <v>147.82900988183601</v>
      </c>
      <c r="F533" s="10">
        <f t="shared" si="60"/>
        <v>4.25</v>
      </c>
      <c r="G533" s="4">
        <f t="shared" si="59"/>
        <v>337233.22823719471</v>
      </c>
      <c r="H533" s="42">
        <f t="shared" si="61"/>
        <v>10.793465711136927</v>
      </c>
      <c r="I533" s="10">
        <f t="shared" si="62"/>
        <v>1.2922594656440924</v>
      </c>
      <c r="J533" s="4">
        <f t="shared" si="63"/>
        <v>1408.6562033877967</v>
      </c>
      <c r="K533" s="4">
        <f t="shared" si="67"/>
        <v>316.68005111905865</v>
      </c>
      <c r="L533" s="42">
        <f>Pressure!Q533</f>
        <v>0.6280216154055428</v>
      </c>
      <c r="M533" s="10">
        <f t="shared" si="68"/>
        <v>1.697339188189706</v>
      </c>
      <c r="N533" s="10">
        <f t="shared" si="64"/>
        <v>2.5616829820695148</v>
      </c>
    </row>
    <row r="534" spans="3:14">
      <c r="C534" s="4">
        <f>Pressure!AB534*1000000</f>
        <v>7373442.3860411895</v>
      </c>
      <c r="D534" s="78">
        <f>Pressure!I534</f>
        <v>1.4782900988183603E-4</v>
      </c>
      <c r="E534" s="40">
        <f>Pressure!H534</f>
        <v>147.82900988183601</v>
      </c>
      <c r="F534" s="10">
        <f t="shared" si="60"/>
        <v>4.25</v>
      </c>
      <c r="G534" s="4">
        <f t="shared" si="59"/>
        <v>337213.55919213465</v>
      </c>
      <c r="H534" s="42">
        <f t="shared" si="61"/>
        <v>10.792966512026405</v>
      </c>
      <c r="I534" s="10">
        <f t="shared" si="62"/>
        <v>1.2922560702285835</v>
      </c>
      <c r="J534" s="4">
        <f t="shared" si="63"/>
        <v>1408.5703428289348</v>
      </c>
      <c r="K534" s="4">
        <f t="shared" si="67"/>
        <v>316.66074880377113</v>
      </c>
      <c r="L534" s="42">
        <f>Pressure!Q534</f>
        <v>0.62922653662048567</v>
      </c>
      <c r="M534" s="10">
        <f t="shared" si="68"/>
        <v>1.6972680164183802</v>
      </c>
      <c r="N534" s="10">
        <f t="shared" si="64"/>
        <v>2.5616829820695148</v>
      </c>
    </row>
    <row r="535" spans="3:14">
      <c r="C535" s="4">
        <f>Pressure!AB535*1000000</f>
        <v>7372997.2789378241</v>
      </c>
      <c r="D535" s="78">
        <f>Pressure!I535</f>
        <v>1.4782900988183603E-4</v>
      </c>
      <c r="E535" s="40">
        <f>Pressure!H535</f>
        <v>147.82900988183601</v>
      </c>
      <c r="F535" s="10">
        <f t="shared" si="60"/>
        <v>4.25</v>
      </c>
      <c r="G535" s="4">
        <f t="shared" si="59"/>
        <v>337193.20287242817</v>
      </c>
      <c r="H535" s="42">
        <f t="shared" si="61"/>
        <v>10.792449864609628</v>
      </c>
      <c r="I535" s="10">
        <f t="shared" si="62"/>
        <v>1.292252555753536</v>
      </c>
      <c r="J535" s="4">
        <f t="shared" si="63"/>
        <v>1408.4814821353407</v>
      </c>
      <c r="K535" s="4">
        <f t="shared" si="67"/>
        <v>316.64077202808795</v>
      </c>
      <c r="L535" s="42">
        <f>Pressure!Q535</f>
        <v>0.63043148025456885</v>
      </c>
      <c r="M535" s="10">
        <f t="shared" si="68"/>
        <v>1.6971943316865665</v>
      </c>
      <c r="N535" s="10">
        <f t="shared" si="64"/>
        <v>2.5616829820695148</v>
      </c>
    </row>
    <row r="536" spans="3:14">
      <c r="C536" s="4">
        <f>Pressure!AB536*1000000</f>
        <v>7372537.1444214098</v>
      </c>
      <c r="D536" s="78">
        <f>Pressure!I536</f>
        <v>1.4782900988183603E-4</v>
      </c>
      <c r="E536" s="40">
        <f>Pressure!H536</f>
        <v>147.82900988183601</v>
      </c>
      <c r="F536" s="10">
        <f t="shared" si="60"/>
        <v>4.25</v>
      </c>
      <c r="G536" s="4">
        <f t="shared" si="59"/>
        <v>337172.15929605457</v>
      </c>
      <c r="H536" s="42">
        <f t="shared" si="61"/>
        <v>10.791915768794443</v>
      </c>
      <c r="I536" s="10">
        <f t="shared" si="62"/>
        <v>1.2922489221789992</v>
      </c>
      <c r="J536" s="4">
        <f t="shared" si="63"/>
        <v>1408.3896213854987</v>
      </c>
      <c r="K536" s="4">
        <f t="shared" si="67"/>
        <v>316.62012080965303</v>
      </c>
      <c r="L536" s="42">
        <f>Pressure!Q536</f>
        <v>0.63163644709297695</v>
      </c>
      <c r="M536" s="10">
        <f t="shared" si="68"/>
        <v>1.6971181339063133</v>
      </c>
      <c r="N536" s="10">
        <f t="shared" si="64"/>
        <v>2.5616829820695148</v>
      </c>
    </row>
    <row r="537" spans="3:14">
      <c r="C537" s="4">
        <f>Pressure!AB537*1000000</f>
        <v>7372061.9829079155</v>
      </c>
      <c r="D537" s="78">
        <f>Pressure!I537</f>
        <v>1.4782900988183603E-4</v>
      </c>
      <c r="E537" s="40">
        <f>Pressure!H537</f>
        <v>147.82900988183601</v>
      </c>
      <c r="F537" s="10">
        <f t="shared" si="60"/>
        <v>4.25</v>
      </c>
      <c r="G537" s="4">
        <f t="shared" si="59"/>
        <v>337150.4284820375</v>
      </c>
      <c r="H537" s="42">
        <f t="shared" si="61"/>
        <v>10.791364224496652</v>
      </c>
      <c r="I537" s="10">
        <f t="shared" si="62"/>
        <v>1.2922451694637371</v>
      </c>
      <c r="J537" s="4">
        <f t="shared" si="63"/>
        <v>1408.2947606624518</v>
      </c>
      <c r="K537" s="4">
        <f t="shared" si="67"/>
        <v>316.59879516713545</v>
      </c>
      <c r="L537" s="42">
        <f>Pressure!Q537</f>
        <v>0.63284143792106162</v>
      </c>
      <c r="M537" s="10">
        <f t="shared" si="68"/>
        <v>1.6970394229885633</v>
      </c>
      <c r="N537" s="10">
        <f t="shared" si="64"/>
        <v>2.5616829820695148</v>
      </c>
    </row>
    <row r="538" spans="3:14">
      <c r="C538" s="4">
        <f>Pressure!AB538*1000000</f>
        <v>7371571.7948372802</v>
      </c>
      <c r="D538" s="78">
        <f>Pressure!I538</f>
        <v>1.4782900988183603E-4</v>
      </c>
      <c r="E538" s="40">
        <f>Pressure!H538</f>
        <v>147.82900988183601</v>
      </c>
      <c r="F538" s="10">
        <f t="shared" si="60"/>
        <v>4.25</v>
      </c>
      <c r="G538" s="4">
        <f t="shared" si="59"/>
        <v>337128.01045049698</v>
      </c>
      <c r="H538" s="42">
        <f t="shared" si="61"/>
        <v>10.790795231641303</v>
      </c>
      <c r="I538" s="10">
        <f t="shared" si="62"/>
        <v>1.2922412975652362</v>
      </c>
      <c r="J538" s="4">
        <f t="shared" si="63"/>
        <v>1408.19690005403</v>
      </c>
      <c r="K538" s="4">
        <f t="shared" si="67"/>
        <v>316.57679512028011</v>
      </c>
      <c r="L538" s="42">
        <f>Pressure!Q538</f>
        <v>0.63404645352434641</v>
      </c>
      <c r="M538" s="10">
        <f t="shared" si="68"/>
        <v>1.6969581988424214</v>
      </c>
      <c r="N538" s="10">
        <f t="shared" si="64"/>
        <v>2.5616829820695148</v>
      </c>
    </row>
    <row r="539" spans="3:14">
      <c r="C539" s="4">
        <f>Pressure!AB539*1000000</f>
        <v>7371066.5806722306</v>
      </c>
      <c r="D539" s="78">
        <f>Pressure!I539</f>
        <v>1.4782900988183603E-4</v>
      </c>
      <c r="E539" s="40">
        <f>Pressure!H539</f>
        <v>147.82900988183601</v>
      </c>
      <c r="F539" s="10">
        <f t="shared" si="60"/>
        <v>4.25</v>
      </c>
      <c r="G539" s="4">
        <f t="shared" si="59"/>
        <v>337104.90522259515</v>
      </c>
      <c r="H539" s="42">
        <f t="shared" si="61"/>
        <v>10.790208790161312</v>
      </c>
      <c r="I539" s="10">
        <f t="shared" si="62"/>
        <v>1.292237306439695</v>
      </c>
      <c r="J539" s="4">
        <f t="shared" si="63"/>
        <v>1408.0960396526109</v>
      </c>
      <c r="K539" s="4">
        <f t="shared" si="67"/>
        <v>316.55412068985453</v>
      </c>
      <c r="L539" s="42">
        <f>Pressure!Q539</f>
        <v>0.63525149468853226</v>
      </c>
      <c r="M539" s="10">
        <f t="shared" si="68"/>
        <v>1.6968744613762394</v>
      </c>
      <c r="N539" s="10">
        <f t="shared" si="64"/>
        <v>2.5616829820695148</v>
      </c>
    </row>
    <row r="540" spans="3:14">
      <c r="C540" s="4">
        <f>Pressure!AB540*1000000</f>
        <v>7370546.3408991108</v>
      </c>
      <c r="D540" s="78">
        <f>Pressure!I540</f>
        <v>1.4782900988183603E-4</v>
      </c>
      <c r="E540" s="40">
        <f>Pressure!H540</f>
        <v>147.82900988183601</v>
      </c>
      <c r="F540" s="10">
        <f t="shared" si="60"/>
        <v>4.25</v>
      </c>
      <c r="G540" s="4">
        <f t="shared" ref="G540:G603" si="69">IF(C540/(1+(k-1)/2*N540^2)^(k/(k-1))&lt;patm*1000000,patm*1000000,C540/(1+(k-1)/2*N540^2)^(k/(k-1)))</f>
        <v>337081.11282057414</v>
      </c>
      <c r="H540" s="42">
        <f t="shared" si="61"/>
        <v>10.789604899998448</v>
      </c>
      <c r="I540" s="10">
        <f t="shared" si="62"/>
        <v>1.2922331960420292</v>
      </c>
      <c r="J540" s="4">
        <f t="shared" si="63"/>
        <v>1407.9921795552877</v>
      </c>
      <c r="K540" s="4">
        <f t="shared" si="67"/>
        <v>316.53077189768618</v>
      </c>
      <c r="L540" s="42">
        <f>Pressure!Q540</f>
        <v>0.63645656219950242</v>
      </c>
      <c r="M540" s="10">
        <f t="shared" si="68"/>
        <v>1.6967882104966254</v>
      </c>
      <c r="N540" s="10">
        <f t="shared" si="64"/>
        <v>2.5616829820695148</v>
      </c>
    </row>
    <row r="541" spans="3:14">
      <c r="C541" s="4">
        <f>Pressure!AB541*1000000</f>
        <v>7370011.0760278637</v>
      </c>
      <c r="D541" s="78">
        <f>Pressure!I541</f>
        <v>1.4782900988183603E-4</v>
      </c>
      <c r="E541" s="40">
        <f>Pressure!H541</f>
        <v>147.82900988183601</v>
      </c>
      <c r="F541" s="10">
        <f t="shared" ref="F541:F604" si="70">aexit/E541</f>
        <v>4.25</v>
      </c>
      <c r="G541" s="4">
        <f t="shared" si="69"/>
        <v>337056.63326775562</v>
      </c>
      <c r="H541" s="42">
        <f t="shared" ref="H541:H604" si="71">1/(((k+1)/2)^(1/(k-1))*(patm*1000000/C541)^(1/k)*SQRT((k+1)/(k-1)*(1-(patm*1000000/C541)^((k-1)/k))))</f>
        <v>10.788983561103249</v>
      </c>
      <c r="I541" s="10">
        <f t="shared" ref="I541:I604" si="72">etanoz*SQRT(2*k^2/(k-1)*(2/(k+1))^((k+1)/(k-1))*(1-(G541/C541)^((k-1)/k)))+(G541-patm*1000000)/C541*(aexit/E541)</f>
        <v>1.2922289663258713</v>
      </c>
      <c r="J541" s="4">
        <f t="shared" ref="J541:J604" si="73">I541*D541*C541</f>
        <v>1407.8853198638656</v>
      </c>
      <c r="K541" s="4">
        <f t="shared" si="67"/>
        <v>316.50674876666193</v>
      </c>
      <c r="L541" s="42">
        <f>Pressure!Q541</f>
        <v>0.63766165684332754</v>
      </c>
      <c r="M541" s="10">
        <f t="shared" si="68"/>
        <v>1.69669944610885</v>
      </c>
      <c r="N541" s="10">
        <f t="shared" si="64"/>
        <v>2.5616829820695148</v>
      </c>
    </row>
    <row r="542" spans="3:14">
      <c r="C542" s="4">
        <f>Pressure!AB542*1000000</f>
        <v>7369460.7865912383</v>
      </c>
      <c r="D542" s="78">
        <f>Pressure!I542</f>
        <v>1.4782900988183603E-4</v>
      </c>
      <c r="E542" s="40">
        <f>Pressure!H542</f>
        <v>147.82900988183601</v>
      </c>
      <c r="F542" s="10">
        <f t="shared" si="70"/>
        <v>4.25</v>
      </c>
      <c r="G542" s="4">
        <f t="shared" si="69"/>
        <v>337031.46658850391</v>
      </c>
      <c r="H542" s="42">
        <f t="shared" si="71"/>
        <v>10.788344773434185</v>
      </c>
      <c r="I542" s="10">
        <f t="shared" si="72"/>
        <v>1.2922246172435607</v>
      </c>
      <c r="J542" s="4">
        <f t="shared" si="73"/>
        <v>1407.7754606847006</v>
      </c>
      <c r="K542" s="4">
        <f t="shared" si="67"/>
        <v>316.48205132069165</v>
      </c>
      <c r="L542" s="42">
        <f>Pressure!Q542</f>
        <v>0.63886677940627112</v>
      </c>
      <c r="M542" s="10">
        <f t="shared" si="68"/>
        <v>1.6966081681172096</v>
      </c>
      <c r="N542" s="10">
        <f t="shared" ref="N542:N605" si="74">N541-1/834*(me-mef)</f>
        <v>2.5616829820695148</v>
      </c>
    </row>
    <row r="543" spans="3:14">
      <c r="C543" s="4">
        <f>Pressure!AB543*1000000</f>
        <v>7368895.4731459171</v>
      </c>
      <c r="D543" s="78">
        <f>Pressure!I543</f>
        <v>1.4782900988183603E-4</v>
      </c>
      <c r="E543" s="40">
        <f>Pressure!H543</f>
        <v>147.82900988183601</v>
      </c>
      <c r="F543" s="10">
        <f t="shared" si="70"/>
        <v>4.25</v>
      </c>
      <c r="G543" s="4">
        <f t="shared" si="69"/>
        <v>337005.61280827818</v>
      </c>
      <c r="H543" s="42">
        <f t="shared" si="71"/>
        <v>10.787688536958882</v>
      </c>
      <c r="I543" s="10">
        <f t="shared" si="72"/>
        <v>1.2922201487461547</v>
      </c>
      <c r="J543" s="4">
        <f t="shared" si="73"/>
        <v>1407.6626021289294</v>
      </c>
      <c r="K543" s="4">
        <f t="shared" si="67"/>
        <v>316.45667958475997</v>
      </c>
      <c r="L543" s="42">
        <f>Pressure!Q543</f>
        <v>0.6400719306747944</v>
      </c>
      <c r="M543" s="10">
        <f t="shared" si="68"/>
        <v>1.6965143764242785</v>
      </c>
      <c r="N543" s="10">
        <f t="shared" si="74"/>
        <v>2.5616829820695148</v>
      </c>
    </row>
    <row r="544" spans="3:14">
      <c r="C544" s="4">
        <f>Pressure!AB544*1000000</f>
        <v>7368315.136271527</v>
      </c>
      <c r="D544" s="78">
        <f>Pressure!I544</f>
        <v>1.4782900988183603E-4</v>
      </c>
      <c r="E544" s="40">
        <f>Pressure!H544</f>
        <v>147.82900988183601</v>
      </c>
      <c r="F544" s="10">
        <f t="shared" si="70"/>
        <v>4.25</v>
      </c>
      <c r="G544" s="4">
        <f t="shared" si="69"/>
        <v>336979.07195358677</v>
      </c>
      <c r="H544" s="42">
        <f t="shared" si="71"/>
        <v>10.787014851652996</v>
      </c>
      <c r="I544" s="10">
        <f t="shared" si="72"/>
        <v>1.2922155607834165</v>
      </c>
      <c r="J544" s="4">
        <f t="shared" si="73"/>
        <v>1407.5467443122675</v>
      </c>
      <c r="K544" s="4">
        <f t="shared" si="67"/>
        <v>316.43063358488098</v>
      </c>
      <c r="L544" s="42">
        <f>Pressure!Q544</f>
        <v>0.64127711143556176</v>
      </c>
      <c r="M544" s="10">
        <f t="shared" si="68"/>
        <v>1.6964180709317003</v>
      </c>
      <c r="N544" s="10">
        <f t="shared" si="74"/>
        <v>2.5616829820695148</v>
      </c>
    </row>
    <row r="545" spans="3:14">
      <c r="C545" s="4">
        <f>Pressure!AB545*1000000</f>
        <v>7367719.7765714023</v>
      </c>
      <c r="D545" s="78">
        <f>Pressure!I545</f>
        <v>1.4782900988183603E-4</v>
      </c>
      <c r="E545" s="40">
        <f>Pressure!H545</f>
        <v>147.82900988183601</v>
      </c>
      <c r="F545" s="10">
        <f t="shared" si="70"/>
        <v>4.25</v>
      </c>
      <c r="G545" s="4">
        <f t="shared" si="69"/>
        <v>336951.84405202226</v>
      </c>
      <c r="H545" s="42">
        <f t="shared" si="71"/>
        <v>10.786323717501134</v>
      </c>
      <c r="I545" s="10">
        <f t="shared" si="72"/>
        <v>1.2922108533038215</v>
      </c>
      <c r="J545" s="4">
        <f t="shared" si="73"/>
        <v>1407.4278873551643</v>
      </c>
      <c r="K545" s="4">
        <f t="shared" si="67"/>
        <v>316.40391334813279</v>
      </c>
      <c r="L545" s="42">
        <f>Pressure!Q545</f>
        <v>0.64248232247544579</v>
      </c>
      <c r="M545" s="10">
        <f t="shared" si="68"/>
        <v>1.6963192515395269</v>
      </c>
      <c r="N545" s="10">
        <f t="shared" si="74"/>
        <v>2.5616829820695148</v>
      </c>
    </row>
    <row r="546" spans="3:14">
      <c r="C546" s="4">
        <f>Pressure!AB546*1000000</f>
        <v>7367109.3946720483</v>
      </c>
      <c r="D546" s="78">
        <f>Pressure!I546</f>
        <v>1.4782900988183603E-4</v>
      </c>
      <c r="E546" s="40">
        <f>Pressure!H546</f>
        <v>147.82900988183601</v>
      </c>
      <c r="F546" s="10">
        <f t="shared" si="70"/>
        <v>4.25</v>
      </c>
      <c r="G546" s="4">
        <f t="shared" si="69"/>
        <v>336923.92913223698</v>
      </c>
      <c r="H546" s="42">
        <f t="shared" si="71"/>
        <v>10.785615134496153</v>
      </c>
      <c r="I546" s="10">
        <f t="shared" si="72"/>
        <v>1.2922060262545505</v>
      </c>
      <c r="J546" s="4">
        <f t="shared" si="73"/>
        <v>1407.3060313826941</v>
      </c>
      <c r="K546" s="4">
        <f t="shared" si="67"/>
        <v>316.37651890263345</v>
      </c>
      <c r="L546" s="42">
        <f>Pressure!Q546</f>
        <v>0.64368756458153242</v>
      </c>
      <c r="M546" s="10">
        <f t="shared" si="68"/>
        <v>1.6962179181465515</v>
      </c>
      <c r="N546" s="10">
        <f t="shared" si="74"/>
        <v>2.5616829820695148</v>
      </c>
    </row>
    <row r="547" spans="3:14">
      <c r="C547" s="4">
        <f>Pressure!AB547*1000000</f>
        <v>7366483.9912234833</v>
      </c>
      <c r="D547" s="78">
        <f>Pressure!I547</f>
        <v>1.4782900988183603E-4</v>
      </c>
      <c r="E547" s="40">
        <f>Pressure!H547</f>
        <v>147.82900988183601</v>
      </c>
      <c r="F547" s="10">
        <f t="shared" si="70"/>
        <v>4.25</v>
      </c>
      <c r="G547" s="4">
        <f t="shared" si="69"/>
        <v>336895.32722395856</v>
      </c>
      <c r="H547" s="42">
        <f t="shared" si="71"/>
        <v>10.784889102639628</v>
      </c>
      <c r="I547" s="10">
        <f t="shared" si="72"/>
        <v>1.2922010795814924</v>
      </c>
      <c r="J547" s="4">
        <f t="shared" si="73"/>
        <v>1407.1811765246262</v>
      </c>
      <c r="K547" s="4">
        <f t="shared" si="67"/>
        <v>316.34845027755637</v>
      </c>
      <c r="L547" s="42">
        <f>Pressure!Q547</f>
        <v>0.64489283854112611</v>
      </c>
      <c r="M547" s="10">
        <f t="shared" si="68"/>
        <v>1.696114070650121</v>
      </c>
      <c r="N547" s="10">
        <f t="shared" si="74"/>
        <v>2.5616829820695148</v>
      </c>
    </row>
    <row r="548" spans="3:14">
      <c r="C548" s="4">
        <f>Pressure!AB548*1000000</f>
        <v>7365843.5668992773</v>
      </c>
      <c r="D548" s="78">
        <f>Pressure!I548</f>
        <v>1.4782900988183603E-4</v>
      </c>
      <c r="E548" s="40">
        <f>Pressure!H548</f>
        <v>147.82900988183601</v>
      </c>
      <c r="F548" s="10">
        <f t="shared" si="70"/>
        <v>4.25</v>
      </c>
      <c r="G548" s="4">
        <f t="shared" si="69"/>
        <v>336866.03835799178</v>
      </c>
      <c r="H548" s="42">
        <f t="shared" si="71"/>
        <v>10.784145621941811</v>
      </c>
      <c r="I548" s="10">
        <f t="shared" si="72"/>
        <v>1.292196013229242</v>
      </c>
      <c r="J548" s="4">
        <f t="shared" si="73"/>
        <v>1407.0533229154316</v>
      </c>
      <c r="K548" s="4">
        <f t="shared" si="67"/>
        <v>316.31970750313195</v>
      </c>
      <c r="L548" s="42">
        <f>Pressure!Q548</f>
        <v>0.64609814514175501</v>
      </c>
      <c r="M548" s="10">
        <f t="shared" si="68"/>
        <v>1.6960077089463308</v>
      </c>
      <c r="N548" s="10">
        <f t="shared" si="74"/>
        <v>2.5616829820695148</v>
      </c>
    </row>
    <row r="549" spans="3:14">
      <c r="C549" s="4">
        <f>Pressure!AB549*1000000</f>
        <v>7365188.1223960025</v>
      </c>
      <c r="D549" s="78">
        <f>Pressure!I549</f>
        <v>1.4782900988183603E-4</v>
      </c>
      <c r="E549" s="40">
        <f>Pressure!H549</f>
        <v>147.82900988183601</v>
      </c>
      <c r="F549" s="10">
        <f t="shared" si="70"/>
        <v>4.25</v>
      </c>
      <c r="G549" s="4">
        <f t="shared" si="69"/>
        <v>336836.06256619329</v>
      </c>
      <c r="H549" s="42">
        <f t="shared" si="71"/>
        <v>10.78338469242107</v>
      </c>
      <c r="I549" s="10">
        <f t="shared" si="72"/>
        <v>1.292190827141094</v>
      </c>
      <c r="J549" s="4">
        <f t="shared" si="73"/>
        <v>1406.9224706941725</v>
      </c>
      <c r="K549" s="4">
        <f t="shared" si="67"/>
        <v>316.29029061062283</v>
      </c>
      <c r="L549" s="42">
        <f>Pressure!Q549</f>
        <v>0.64730348517117631</v>
      </c>
      <c r="M549" s="10">
        <f t="shared" si="68"/>
        <v>1.6958988329301101</v>
      </c>
      <c r="N549" s="10">
        <f t="shared" si="74"/>
        <v>2.5616829820695148</v>
      </c>
    </row>
    <row r="550" spans="3:14">
      <c r="C550" s="4">
        <f>Pressure!AB550*1000000</f>
        <v>7364517.6584340874</v>
      </c>
      <c r="D550" s="78">
        <f>Pressure!I550</f>
        <v>1.4782900988183603E-4</v>
      </c>
      <c r="E550" s="40">
        <f>Pressure!H550</f>
        <v>147.82900988183601</v>
      </c>
      <c r="F550" s="10">
        <f t="shared" si="70"/>
        <v>4.25</v>
      </c>
      <c r="G550" s="4">
        <f t="shared" si="69"/>
        <v>336805.39988151082</v>
      </c>
      <c r="H550" s="42">
        <f t="shared" si="71"/>
        <v>10.782606314104825</v>
      </c>
      <c r="I550" s="10">
        <f t="shared" si="72"/>
        <v>1.2921855212590492</v>
      </c>
      <c r="J550" s="4">
        <f t="shared" si="73"/>
        <v>1406.7886200046748</v>
      </c>
      <c r="K550" s="4">
        <f t="shared" si="67"/>
        <v>316.26019963236251</v>
      </c>
      <c r="L550" s="42">
        <f>Pressure!Q550</f>
        <v>0.64850885941738134</v>
      </c>
      <c r="M550" s="10">
        <f t="shared" si="68"/>
        <v>1.6957874424949386</v>
      </c>
      <c r="N550" s="10">
        <f t="shared" si="74"/>
        <v>2.5616829820695148</v>
      </c>
    </row>
    <row r="551" spans="3:14">
      <c r="C551" s="4">
        <f>Pressure!AB551*1000000</f>
        <v>7363832.1757570216</v>
      </c>
      <c r="D551" s="78">
        <f>Pressure!I551</f>
        <v>1.4782900988183603E-4</v>
      </c>
      <c r="E551" s="40">
        <f>Pressure!H551</f>
        <v>147.82900988183601</v>
      </c>
      <c r="F551" s="10">
        <f t="shared" si="70"/>
        <v>4.25</v>
      </c>
      <c r="G551" s="4">
        <f t="shared" si="69"/>
        <v>336774.0503379468</v>
      </c>
      <c r="H551" s="42">
        <f t="shared" si="71"/>
        <v>10.781810487028631</v>
      </c>
      <c r="I551" s="10">
        <f t="shared" si="72"/>
        <v>1.2921800955238059</v>
      </c>
      <c r="J551" s="4">
        <f t="shared" si="73"/>
        <v>1406.6517709953682</v>
      </c>
      <c r="K551" s="4">
        <f t="shared" si="67"/>
        <v>316.22943460171939</v>
      </c>
      <c r="L551" s="42">
        <f>Pressure!Q551</f>
        <v>0.64971426866860083</v>
      </c>
      <c r="M551" s="10">
        <f t="shared" si="68"/>
        <v>1.6956735375330017</v>
      </c>
      <c r="N551" s="10">
        <f t="shared" si="74"/>
        <v>2.5616829820695148</v>
      </c>
    </row>
    <row r="552" spans="3:14">
      <c r="C552" s="4">
        <f>Pressure!AB552*1000000</f>
        <v>7363131.6751321033</v>
      </c>
      <c r="D552" s="78">
        <f>Pressure!I552</f>
        <v>1.4782900988183603E-4</v>
      </c>
      <c r="E552" s="40">
        <f>Pressure!H552</f>
        <v>147.82900988183601</v>
      </c>
      <c r="F552" s="10">
        <f t="shared" si="70"/>
        <v>4.25</v>
      </c>
      <c r="G552" s="4">
        <f t="shared" si="69"/>
        <v>336742.01397059247</v>
      </c>
      <c r="H552" s="42">
        <f t="shared" si="71"/>
        <v>10.780997211237041</v>
      </c>
      <c r="I552" s="10">
        <f t="shared" si="72"/>
        <v>1.2921745498747645</v>
      </c>
      <c r="J552" s="4">
        <f t="shared" si="73"/>
        <v>1406.5119238194352</v>
      </c>
      <c r="K552" s="4">
        <f t="shared" si="67"/>
        <v>316.19799555313051</v>
      </c>
      <c r="L552" s="42">
        <f>Pressure!Q552</f>
        <v>0.65091971371330981</v>
      </c>
      <c r="M552" s="10">
        <f t="shared" si="68"/>
        <v>1.6955571179348634</v>
      </c>
      <c r="N552" s="10">
        <f t="shared" si="74"/>
        <v>2.5616829820695148</v>
      </c>
    </row>
    <row r="553" spans="3:14">
      <c r="C553" s="4">
        <f>Pressure!AB553*1000000</f>
        <v>7362416.157349769</v>
      </c>
      <c r="D553" s="78">
        <f>Pressure!I553</f>
        <v>1.4782900988183603E-4</v>
      </c>
      <c r="E553" s="40">
        <f>Pressure!H553</f>
        <v>147.82900988183601</v>
      </c>
      <c r="F553" s="10">
        <f t="shared" si="70"/>
        <v>4.25</v>
      </c>
      <c r="G553" s="4">
        <f t="shared" si="69"/>
        <v>336709.29081559734</v>
      </c>
      <c r="H553" s="42">
        <f t="shared" si="71"/>
        <v>10.78016648678283</v>
      </c>
      <c r="I553" s="10">
        <f t="shared" si="72"/>
        <v>1.2921688842500203</v>
      </c>
      <c r="J553" s="4">
        <f t="shared" si="73"/>
        <v>1406.3690786346776</v>
      </c>
      <c r="K553" s="4">
        <f t="shared" si="67"/>
        <v>316.16588252207134</v>
      </c>
      <c r="L553" s="42">
        <f>Pressure!Q553</f>
        <v>0.65212519534023328</v>
      </c>
      <c r="M553" s="10">
        <f t="shared" si="68"/>
        <v>1.6954381835902466</v>
      </c>
      <c r="N553" s="10">
        <f t="shared" si="74"/>
        <v>2.5616829820695148</v>
      </c>
    </row>
    <row r="554" spans="3:14">
      <c r="C554" s="4">
        <f>Pressure!AB554*1000000</f>
        <v>7361685.6232241355</v>
      </c>
      <c r="D554" s="78">
        <f>Pressure!I554</f>
        <v>1.4782900988183603E-4</v>
      </c>
      <c r="E554" s="40">
        <f>Pressure!H554</f>
        <v>147.82900988183601</v>
      </c>
      <c r="F554" s="10">
        <f t="shared" si="70"/>
        <v>4.25</v>
      </c>
      <c r="G554" s="4">
        <f t="shared" si="69"/>
        <v>336675.88091019378</v>
      </c>
      <c r="H554" s="42">
        <f t="shared" si="71"/>
        <v>10.779318313727606</v>
      </c>
      <c r="I554" s="10">
        <f t="shared" si="72"/>
        <v>1.2921630985863666</v>
      </c>
      <c r="J554" s="4">
        <f t="shared" si="73"/>
        <v>1406.2232356036245</v>
      </c>
      <c r="K554" s="4">
        <f t="shared" si="67"/>
        <v>316.13309554507993</v>
      </c>
      <c r="L554" s="42">
        <f>Pressure!Q554</f>
        <v>0.65333071433835099</v>
      </c>
      <c r="M554" s="10">
        <f t="shared" si="68"/>
        <v>1.6953167343870732</v>
      </c>
      <c r="N554" s="10">
        <f t="shared" si="74"/>
        <v>2.5616829820695148</v>
      </c>
    </row>
    <row r="555" spans="3:14">
      <c r="C555" s="4">
        <f>Pressure!AB555*1000000</f>
        <v>7360940.0735926079</v>
      </c>
      <c r="D555" s="78">
        <f>Pressure!I555</f>
        <v>1.4782900988183603E-4</v>
      </c>
      <c r="E555" s="40">
        <f>Pressure!H555</f>
        <v>147.82900988183601</v>
      </c>
      <c r="F555" s="10">
        <f t="shared" si="70"/>
        <v>4.25</v>
      </c>
      <c r="G555" s="4">
        <f t="shared" si="69"/>
        <v>336641.78429267934</v>
      </c>
      <c r="H555" s="42">
        <f t="shared" si="71"/>
        <v>10.778452692141364</v>
      </c>
      <c r="I555" s="10">
        <f t="shared" si="72"/>
        <v>1.2921571928192894</v>
      </c>
      <c r="J555" s="4">
        <f t="shared" si="73"/>
        <v>1406.0743948934551</v>
      </c>
      <c r="K555" s="4">
        <f t="shared" si="67"/>
        <v>316.09963465973993</v>
      </c>
      <c r="L555" s="42">
        <f>Pressure!Q555</f>
        <v>0.65453627149690297</v>
      </c>
      <c r="M555" s="10">
        <f t="shared" si="68"/>
        <v>1.6951927702122531</v>
      </c>
      <c r="N555" s="10">
        <f t="shared" si="74"/>
        <v>2.5616829820695148</v>
      </c>
    </row>
    <row r="556" spans="3:14">
      <c r="C556" s="4">
        <f>Pressure!AB556*1000000</f>
        <v>7360179.509316083</v>
      </c>
      <c r="D556" s="78">
        <f>Pressure!I556</f>
        <v>1.4782900988183603E-4</v>
      </c>
      <c r="E556" s="40">
        <f>Pressure!H556</f>
        <v>147.82900988183601</v>
      </c>
      <c r="F556" s="10">
        <f t="shared" si="70"/>
        <v>4.25</v>
      </c>
      <c r="G556" s="4">
        <f t="shared" si="69"/>
        <v>336607.00100242579</v>
      </c>
      <c r="H556" s="42">
        <f t="shared" si="71"/>
        <v>10.7775696221027</v>
      </c>
      <c r="I556" s="10">
        <f t="shared" si="72"/>
        <v>1.2921511668829675</v>
      </c>
      <c r="J556" s="4">
        <f t="shared" si="73"/>
        <v>1405.9225566760374</v>
      </c>
      <c r="K556" s="4">
        <f t="shared" si="67"/>
        <v>316.06549990468898</v>
      </c>
      <c r="L556" s="42">
        <f>Pressure!Q556</f>
        <v>0.65574186760539477</v>
      </c>
      <c r="M556" s="10">
        <f t="shared" si="68"/>
        <v>1.6950662909514953</v>
      </c>
      <c r="N556" s="10">
        <f t="shared" si="74"/>
        <v>2.5616829820695148</v>
      </c>
    </row>
    <row r="557" spans="3:14">
      <c r="C557" s="4">
        <f>Pressure!AB557*1000000</f>
        <v>7359403.9312789971</v>
      </c>
      <c r="D557" s="78">
        <f>Pressure!I557</f>
        <v>1.4782900988183603E-4</v>
      </c>
      <c r="E557" s="40">
        <f>Pressure!H557</f>
        <v>147.82900988183601</v>
      </c>
      <c r="F557" s="10">
        <f t="shared" si="70"/>
        <v>4.25</v>
      </c>
      <c r="G557" s="4">
        <f t="shared" si="69"/>
        <v>336571.53107988159</v>
      </c>
      <c r="H557" s="42">
        <f t="shared" si="71"/>
        <v>10.776669103698872</v>
      </c>
      <c r="I557" s="10">
        <f t="shared" si="72"/>
        <v>1.2921450207102714</v>
      </c>
      <c r="J557" s="4">
        <f t="shared" si="73"/>
        <v>1405.7677211279395</v>
      </c>
      <c r="K557" s="4">
        <f t="shared" si="67"/>
        <v>316.03069131962133</v>
      </c>
      <c r="L557" s="42">
        <f>Pressure!Q557</f>
        <v>0.65694750345360231</v>
      </c>
      <c r="M557" s="10">
        <f t="shared" si="68"/>
        <v>1.694937296488549</v>
      </c>
      <c r="N557" s="10">
        <f t="shared" si="74"/>
        <v>2.5616829820695148</v>
      </c>
    </row>
    <row r="558" spans="3:14">
      <c r="C558" s="4">
        <f>Pressure!AB558*1000000</f>
        <v>7358613.3403894091</v>
      </c>
      <c r="D558" s="78">
        <f>Pressure!I558</f>
        <v>1.4782900988183603E-4</v>
      </c>
      <c r="E558" s="40">
        <f>Pressure!H558</f>
        <v>147.82900988183601</v>
      </c>
      <c r="F558" s="10">
        <f t="shared" si="70"/>
        <v>4.25</v>
      </c>
      <c r="G558" s="4">
        <f t="shared" si="69"/>
        <v>336535.37456657545</v>
      </c>
      <c r="H558" s="42">
        <f t="shared" si="71"/>
        <v>10.775751137025894</v>
      </c>
      <c r="I558" s="10">
        <f t="shared" si="72"/>
        <v>1.2921387542327611</v>
      </c>
      <c r="J558" s="4">
        <f t="shared" si="73"/>
        <v>1405.6098884304452</v>
      </c>
      <c r="K558" s="4">
        <f t="shared" si="67"/>
        <v>315.99520894529138</v>
      </c>
      <c r="L558" s="42">
        <f>Pressure!Q558</f>
        <v>0.65815317983157751</v>
      </c>
      <c r="M558" s="10">
        <f t="shared" si="68"/>
        <v>1.6948057867064583</v>
      </c>
      <c r="N558" s="10">
        <f t="shared" si="74"/>
        <v>2.5616829820695148</v>
      </c>
    </row>
    <row r="559" spans="3:14">
      <c r="C559" s="4">
        <f>Pressure!AB559*1000000</f>
        <v>7357807.7375785289</v>
      </c>
      <c r="D559" s="78">
        <f>Pressure!I559</f>
        <v>1.4782900988183603E-4</v>
      </c>
      <c r="E559" s="40">
        <f>Pressure!H559</f>
        <v>147.82900988183601</v>
      </c>
      <c r="F559" s="10">
        <f t="shared" si="70"/>
        <v>4.25</v>
      </c>
      <c r="G559" s="4">
        <f t="shared" si="69"/>
        <v>336498.53150509496</v>
      </c>
      <c r="H559" s="42">
        <f t="shared" si="71"/>
        <v>10.774815722187958</v>
      </c>
      <c r="I559" s="10">
        <f t="shared" si="72"/>
        <v>1.2921323673806824</v>
      </c>
      <c r="J559" s="4">
        <f t="shared" si="73"/>
        <v>1405.4490587694602</v>
      </c>
      <c r="K559" s="4">
        <f t="shared" si="67"/>
        <v>315.9590528234927</v>
      </c>
      <c r="L559" s="42">
        <f>Pressure!Q559</f>
        <v>0.65935889752965327</v>
      </c>
      <c r="M559" s="10">
        <f t="shared" si="68"/>
        <v>1.6946717614865683</v>
      </c>
      <c r="N559" s="10">
        <f t="shared" si="74"/>
        <v>2.5616829820695148</v>
      </c>
    </row>
    <row r="560" spans="3:14">
      <c r="C560" s="4">
        <f>Pressure!AB560*1000000</f>
        <v>7356987.1238014158</v>
      </c>
      <c r="D560" s="78">
        <f>Pressure!I560</f>
        <v>1.4782900988183603E-4</v>
      </c>
      <c r="E560" s="40">
        <f>Pressure!H560</f>
        <v>147.82900988183601</v>
      </c>
      <c r="F560" s="10">
        <f t="shared" si="70"/>
        <v>4.25</v>
      </c>
      <c r="G560" s="4">
        <f t="shared" si="69"/>
        <v>336461.0019391182</v>
      </c>
      <c r="H560" s="42">
        <f t="shared" si="71"/>
        <v>10.773862859298296</v>
      </c>
      <c r="I560" s="10">
        <f t="shared" si="72"/>
        <v>1.2921258600829681</v>
      </c>
      <c r="J560" s="4">
        <f t="shared" si="73"/>
        <v>1405.2852323356515</v>
      </c>
      <c r="K560" s="4">
        <f t="shared" si="67"/>
        <v>315.92222299708902</v>
      </c>
      <c r="L560" s="42">
        <f>Pressure!Q560</f>
        <v>0.66056465733844894</v>
      </c>
      <c r="M560" s="10">
        <f t="shared" si="68"/>
        <v>1.6945352207091664</v>
      </c>
      <c r="N560" s="10">
        <f t="shared" si="74"/>
        <v>2.5616829820695148</v>
      </c>
    </row>
    <row r="561" spans="3:14">
      <c r="C561" s="4">
        <f>Pressure!AB561*1000000</f>
        <v>7356151.5000364603</v>
      </c>
      <c r="D561" s="78">
        <f>Pressure!I561</f>
        <v>1.4782900988183603E-4</v>
      </c>
      <c r="E561" s="40">
        <f>Pressure!H561</f>
        <v>147.82900988183601</v>
      </c>
      <c r="F561" s="10">
        <f t="shared" si="70"/>
        <v>4.25</v>
      </c>
      <c r="G561" s="4">
        <f t="shared" si="69"/>
        <v>336422.78591339057</v>
      </c>
      <c r="H561" s="42">
        <f t="shared" si="71"/>
        <v>10.772892548478504</v>
      </c>
      <c r="I561" s="10">
        <f t="shared" si="72"/>
        <v>1.2921192322672348</v>
      </c>
      <c r="J561" s="4">
        <f t="shared" si="73"/>
        <v>1405.1184093243442</v>
      </c>
      <c r="K561" s="4">
        <f t="shared" si="67"/>
        <v>315.8847195099915</v>
      </c>
      <c r="L561" s="42">
        <f>Pressure!Q561</f>
        <v>0.66177046004887541</v>
      </c>
      <c r="M561" s="10">
        <f t="shared" si="68"/>
        <v>1.6943961642530272</v>
      </c>
      <c r="N561" s="10">
        <f t="shared" si="74"/>
        <v>2.5616829820695148</v>
      </c>
    </row>
    <row r="562" spans="3:14">
      <c r="C562" s="4">
        <f>Pressure!AB562*1000000</f>
        <v>7355300.8672855385</v>
      </c>
      <c r="D562" s="78">
        <f>Pressure!I562</f>
        <v>1.4782900988183603E-4</v>
      </c>
      <c r="E562" s="40">
        <f>Pressure!H562</f>
        <v>147.82900988183601</v>
      </c>
      <c r="F562" s="10">
        <f t="shared" si="70"/>
        <v>4.25</v>
      </c>
      <c r="G562" s="4">
        <f t="shared" si="69"/>
        <v>336383.88347373134</v>
      </c>
      <c r="H562" s="42">
        <f t="shared" si="71"/>
        <v>10.771904789858727</v>
      </c>
      <c r="I562" s="10">
        <f t="shared" si="72"/>
        <v>1.2921124838597795</v>
      </c>
      <c r="J562" s="4">
        <f t="shared" si="73"/>
        <v>1404.9485899355514</v>
      </c>
      <c r="K562" s="4">
        <f t="shared" si="67"/>
        <v>315.84654240716503</v>
      </c>
      <c r="L562" s="42">
        <f>Pressure!Q562</f>
        <v>0.66297630645214034</v>
      </c>
      <c r="M562" s="10">
        <f t="shared" si="68"/>
        <v>1.6942545919955125</v>
      </c>
      <c r="N562" s="10">
        <f t="shared" si="74"/>
        <v>2.5616829820695148</v>
      </c>
    </row>
    <row r="563" spans="3:14">
      <c r="C563" s="4">
        <f>Pressure!AB563*1000000</f>
        <v>7354435.2265741844</v>
      </c>
      <c r="D563" s="78">
        <f>Pressure!I563</f>
        <v>1.4782900988183603E-4</v>
      </c>
      <c r="E563" s="40">
        <f>Pressure!H563</f>
        <v>147.82900988183601</v>
      </c>
      <c r="F563" s="10">
        <f t="shared" si="70"/>
        <v>4.25</v>
      </c>
      <c r="G563" s="4">
        <f t="shared" si="69"/>
        <v>336344.29466704186</v>
      </c>
      <c r="H563" s="42">
        <f t="shared" si="71"/>
        <v>10.770899583577929</v>
      </c>
      <c r="I563" s="10">
        <f t="shared" si="72"/>
        <v>1.2921056147855805</v>
      </c>
      <c r="J563" s="4">
        <f t="shared" si="73"/>
        <v>1404.7757743740096</v>
      </c>
      <c r="K563" s="4">
        <f t="shared" si="67"/>
        <v>315.80769173463642</v>
      </c>
      <c r="L563" s="42">
        <f>Pressure!Q563</f>
        <v>0.66418219733975348</v>
      </c>
      <c r="M563" s="10">
        <f t="shared" si="68"/>
        <v>1.6941105038127566</v>
      </c>
      <c r="N563" s="10">
        <f t="shared" si="74"/>
        <v>2.5616829820695148</v>
      </c>
    </row>
    <row r="564" spans="3:14">
      <c r="C564" s="4">
        <f>Pressure!AB564*1000000</f>
        <v>7353554.5789514808</v>
      </c>
      <c r="D564" s="78">
        <f>Pressure!I564</f>
        <v>1.4782900988183603E-4</v>
      </c>
      <c r="E564" s="40">
        <f>Pressure!H564</f>
        <v>147.82900988183601</v>
      </c>
      <c r="F564" s="10">
        <f t="shared" si="70"/>
        <v>4.25</v>
      </c>
      <c r="G564" s="4">
        <f t="shared" si="69"/>
        <v>336304.01954130031</v>
      </c>
      <c r="H564" s="42">
        <f t="shared" si="71"/>
        <v>10.769876929783655</v>
      </c>
      <c r="I564" s="10">
        <f t="shared" si="72"/>
        <v>1.2920986249682944</v>
      </c>
      <c r="J564" s="4">
        <f t="shared" si="73"/>
        <v>1404.5999628491568</v>
      </c>
      <c r="K564" s="4">
        <f t="shared" si="67"/>
        <v>315.76816753948941</v>
      </c>
      <c r="L564" s="42">
        <f>Pressure!Q564</f>
        <v>0.66538813350353199</v>
      </c>
      <c r="M564" s="10">
        <f t="shared" si="68"/>
        <v>1.6939638995796635</v>
      </c>
      <c r="N564" s="10">
        <f t="shared" si="74"/>
        <v>2.5616829820695148</v>
      </c>
    </row>
    <row r="565" spans="3:14">
      <c r="C565" s="4">
        <f>Pressure!AB565*1000000</f>
        <v>7352658.9254898708</v>
      </c>
      <c r="D565" s="78">
        <f>Pressure!I565</f>
        <v>1.4782900988183603E-4</v>
      </c>
      <c r="E565" s="40">
        <f>Pressure!H565</f>
        <v>147.82900988183601</v>
      </c>
      <c r="F565" s="10">
        <f t="shared" si="70"/>
        <v>4.25</v>
      </c>
      <c r="G565" s="4">
        <f t="shared" si="69"/>
        <v>336263.05814555328</v>
      </c>
      <c r="H565" s="42">
        <f t="shared" si="71"/>
        <v>10.768836828631871</v>
      </c>
      <c r="I565" s="10">
        <f t="shared" si="72"/>
        <v>1.2920915143302523</v>
      </c>
      <c r="J565" s="4">
        <f t="shared" si="73"/>
        <v>1404.421155575094</v>
      </c>
      <c r="K565" s="4">
        <f t="shared" si="67"/>
        <v>315.72796986985611</v>
      </c>
      <c r="L565" s="42">
        <f>Pressure!Q565</f>
        <v>0.66659411573560567</v>
      </c>
      <c r="M565" s="10">
        <f t="shared" si="68"/>
        <v>1.6938147791697027</v>
      </c>
      <c r="N565" s="10">
        <f t="shared" si="74"/>
        <v>2.5616829820695148</v>
      </c>
    </row>
    <row r="566" spans="3:14">
      <c r="C566" s="4">
        <f>Pressure!AB566*1000000</f>
        <v>7351748.2672857065</v>
      </c>
      <c r="D566" s="78">
        <f>Pressure!I566</f>
        <v>1.4782900988183603E-4</v>
      </c>
      <c r="E566" s="40">
        <f>Pressure!H566</f>
        <v>147.82900988183601</v>
      </c>
      <c r="F566" s="10">
        <f t="shared" si="70"/>
        <v>4.25</v>
      </c>
      <c r="G566" s="4">
        <f t="shared" si="69"/>
        <v>336221.41052994091</v>
      </c>
      <c r="H566" s="42">
        <f t="shared" si="71"/>
        <v>10.767779280287574</v>
      </c>
      <c r="I566" s="10">
        <f t="shared" si="72"/>
        <v>1.2920842827924619</v>
      </c>
      <c r="J566" s="4">
        <f t="shared" si="73"/>
        <v>1404.2393527706961</v>
      </c>
      <c r="K566" s="4">
        <f t="shared" si="67"/>
        <v>315.68709877494177</v>
      </c>
      <c r="L566" s="42">
        <f>Pressure!Q566</f>
        <v>0.66780014482842209</v>
      </c>
      <c r="M566" s="10">
        <f t="shared" si="68"/>
        <v>1.693663142454787</v>
      </c>
      <c r="N566" s="10">
        <f t="shared" si="74"/>
        <v>2.5616829820695148</v>
      </c>
    </row>
    <row r="567" spans="3:14">
      <c r="C567" s="4">
        <f>Pressure!AB567*1000000</f>
        <v>7350822.6054584924</v>
      </c>
      <c r="D567" s="78">
        <f>Pressure!I567</f>
        <v>1.4782900988183603E-4</v>
      </c>
      <c r="E567" s="40">
        <f>Pressure!H567</f>
        <v>147.82900988183601</v>
      </c>
      <c r="F567" s="10">
        <f t="shared" si="70"/>
        <v>4.25</v>
      </c>
      <c r="G567" s="4">
        <f t="shared" si="69"/>
        <v>336179.07674566208</v>
      </c>
      <c r="H567" s="42">
        <f t="shared" si="71"/>
        <v>10.766704284923891</v>
      </c>
      <c r="I567" s="10">
        <f t="shared" si="72"/>
        <v>1.2920769302745998</v>
      </c>
      <c r="J567" s="4">
        <f t="shared" si="73"/>
        <v>1404.0545546594597</v>
      </c>
      <c r="K567" s="4">
        <f t="shared" si="67"/>
        <v>315.6455543049907</v>
      </c>
      <c r="L567" s="42">
        <f>Pressure!Q567</f>
        <v>0.66900622157475209</v>
      </c>
      <c r="M567" s="10">
        <f t="shared" si="68"/>
        <v>1.6935089893058597</v>
      </c>
      <c r="N567" s="10">
        <f t="shared" si="74"/>
        <v>2.5616829820695148</v>
      </c>
    </row>
    <row r="568" spans="3:14">
      <c r="C568" s="4">
        <f>Pressure!AB568*1000000</f>
        <v>7349881.9411517316</v>
      </c>
      <c r="D568" s="78">
        <f>Pressure!I568</f>
        <v>1.4782900988183603E-4</v>
      </c>
      <c r="E568" s="40">
        <f>Pressure!H568</f>
        <v>147.82900988183601</v>
      </c>
      <c r="F568" s="10">
        <f t="shared" si="70"/>
        <v>4.25</v>
      </c>
      <c r="G568" s="4">
        <f t="shared" si="69"/>
        <v>336136.05684501317</v>
      </c>
      <c r="H568" s="42">
        <f t="shared" si="71"/>
        <v>10.76561184272312</v>
      </c>
      <c r="I568" s="10">
        <f t="shared" si="72"/>
        <v>1.2920694566950157</v>
      </c>
      <c r="J568" s="4">
        <f t="shared" si="73"/>
        <v>1403.8667614696722</v>
      </c>
      <c r="K568" s="4">
        <f t="shared" si="67"/>
        <v>315.60333651132419</v>
      </c>
      <c r="L568" s="42">
        <f>Pressure!Q568</f>
        <v>0.67021234676769492</v>
      </c>
      <c r="M568" s="10">
        <f t="shared" si="68"/>
        <v>1.6933523195922682</v>
      </c>
      <c r="N568" s="10">
        <f t="shared" si="74"/>
        <v>2.5616829820695148</v>
      </c>
    </row>
    <row r="569" spans="3:14">
      <c r="C569" s="4">
        <f>Pressure!AB569*1000000</f>
        <v>7348926.2755321804</v>
      </c>
      <c r="D569" s="78">
        <f>Pressure!I569</f>
        <v>1.4782900988183603E-4</v>
      </c>
      <c r="E569" s="40">
        <f>Pressure!H569</f>
        <v>147.82900988183601</v>
      </c>
      <c r="F569" s="10">
        <f t="shared" si="70"/>
        <v>4.25</v>
      </c>
      <c r="G569" s="4">
        <f t="shared" si="69"/>
        <v>336092.35088135413</v>
      </c>
      <c r="H569" s="42">
        <f t="shared" si="71"/>
        <v>10.764501953875758</v>
      </c>
      <c r="I569" s="10">
        <f t="shared" si="72"/>
        <v>1.2920618619707243</v>
      </c>
      <c r="J569" s="4">
        <f t="shared" si="73"/>
        <v>1403.6759734342638</v>
      </c>
      <c r="K569" s="4">
        <f t="shared" si="67"/>
        <v>315.56044544630726</v>
      </c>
      <c r="L569" s="42">
        <f>Pressure!Q569</f>
        <v>0.67141852120068368</v>
      </c>
      <c r="M569" s="10">
        <f t="shared" si="68"/>
        <v>1.6931931331822341</v>
      </c>
      <c r="N569" s="10">
        <f t="shared" si="74"/>
        <v>2.5616829820695148</v>
      </c>
    </row>
    <row r="570" spans="3:14">
      <c r="C570" s="4">
        <f>Pressure!AB570*1000000</f>
        <v>7347955.609790463</v>
      </c>
      <c r="D570" s="78">
        <f>Pressure!I570</f>
        <v>1.4782900988183603E-4</v>
      </c>
      <c r="E570" s="40">
        <f>Pressure!H570</f>
        <v>147.82900988183601</v>
      </c>
      <c r="F570" s="10">
        <f t="shared" si="70"/>
        <v>4.25</v>
      </c>
      <c r="G570" s="4">
        <f t="shared" si="69"/>
        <v>336047.95890913636</v>
      </c>
      <c r="H570" s="42">
        <f t="shared" si="71"/>
        <v>10.763374618581304</v>
      </c>
      <c r="I570" s="10">
        <f t="shared" si="72"/>
        <v>1.2920541460174082</v>
      </c>
      <c r="J570" s="4">
        <f t="shared" si="73"/>
        <v>1403.4821907909291</v>
      </c>
      <c r="K570" s="4">
        <f t="shared" si="67"/>
        <v>315.51688116337601</v>
      </c>
      <c r="L570" s="42">
        <f>Pressure!Q570</f>
        <v>0.67262474566749042</v>
      </c>
      <c r="M570" s="10">
        <f t="shared" si="68"/>
        <v>1.6930314299423574</v>
      </c>
      <c r="N570" s="10">
        <f t="shared" si="74"/>
        <v>2.5616829820695148</v>
      </c>
    </row>
    <row r="571" spans="3:14">
      <c r="C571" s="4">
        <f>Pressure!AB571*1000000</f>
        <v>7346969.9451406095</v>
      </c>
      <c r="D571" s="78">
        <f>Pressure!I571</f>
        <v>1.4782900988183603E-4</v>
      </c>
      <c r="E571" s="40">
        <f>Pressure!H571</f>
        <v>147.82900988183601</v>
      </c>
      <c r="F571" s="10">
        <f t="shared" si="70"/>
        <v>4.25</v>
      </c>
      <c r="G571" s="4">
        <f t="shared" si="69"/>
        <v>336002.88098388177</v>
      </c>
      <c r="H571" s="42">
        <f t="shared" si="71"/>
        <v>10.76222983704764</v>
      </c>
      <c r="I571" s="10">
        <f t="shared" si="72"/>
        <v>1.2920463087494118</v>
      </c>
      <c r="J571" s="4">
        <f t="shared" si="73"/>
        <v>1403.2854137820359</v>
      </c>
      <c r="K571" s="4">
        <f t="shared" si="67"/>
        <v>315.47264371701721</v>
      </c>
      <c r="L571" s="42">
        <f>Pressure!Q571</f>
        <v>0.67383102096223157</v>
      </c>
      <c r="M571" s="10">
        <f t="shared" si="68"/>
        <v>1.6928672097380892</v>
      </c>
      <c r="N571" s="10">
        <f t="shared" si="74"/>
        <v>2.5616829820695148</v>
      </c>
    </row>
    <row r="572" spans="3:14">
      <c r="C572" s="4">
        <f>Pressure!AB572*1000000</f>
        <v>7345969.282820384</v>
      </c>
      <c r="D572" s="78">
        <f>Pressure!I572</f>
        <v>1.4782900988183603E-4</v>
      </c>
      <c r="E572" s="40">
        <f>Pressure!H572</f>
        <v>147.82900988183601</v>
      </c>
      <c r="F572" s="10">
        <f t="shared" si="70"/>
        <v>4.25</v>
      </c>
      <c r="G572" s="4">
        <f t="shared" si="69"/>
        <v>335957.11716219771</v>
      </c>
      <c r="H572" s="42">
        <f t="shared" si="71"/>
        <v>10.761067609491459</v>
      </c>
      <c r="I572" s="10">
        <f t="shared" si="72"/>
        <v>1.2920383500797419</v>
      </c>
      <c r="J572" s="4">
        <f t="shared" si="73"/>
        <v>1403.0856426546904</v>
      </c>
      <c r="K572" s="4">
        <f t="shared" si="67"/>
        <v>315.42773316278283</v>
      </c>
      <c r="L572" s="42">
        <f>Pressure!Q572</f>
        <v>0.67503734787937331</v>
      </c>
      <c r="M572" s="10">
        <f t="shared" si="68"/>
        <v>1.6927004724335499</v>
      </c>
      <c r="N572" s="10">
        <f t="shared" si="74"/>
        <v>2.5616829820695148</v>
      </c>
    </row>
    <row r="573" spans="3:14">
      <c r="C573" s="4">
        <f>Pressure!AB573*1000000</f>
        <v>7344953.6240913803</v>
      </c>
      <c r="D573" s="78">
        <f>Pressure!I573</f>
        <v>1.4782900988183603E-4</v>
      </c>
      <c r="E573" s="40">
        <f>Pressure!H573</f>
        <v>147.82900988183601</v>
      </c>
      <c r="F573" s="10">
        <f t="shared" si="70"/>
        <v>4.25</v>
      </c>
      <c r="G573" s="4">
        <f t="shared" si="69"/>
        <v>335910.66750178125</v>
      </c>
      <c r="H573" s="42">
        <f t="shared" si="71"/>
        <v>10.759887936138343</v>
      </c>
      <c r="I573" s="10">
        <f t="shared" si="72"/>
        <v>1.2920302699200654</v>
      </c>
      <c r="J573" s="4">
        <f t="shared" si="73"/>
        <v>1402.8828776607556</v>
      </c>
      <c r="K573" s="4">
        <f t="shared" si="67"/>
        <v>315.3821495572941</v>
      </c>
      <c r="L573" s="42">
        <f>Pressure!Q573</f>
        <v>0.6762437272137366</v>
      </c>
      <c r="M573" s="10">
        <f t="shared" si="68"/>
        <v>1.692531217891253</v>
      </c>
      <c r="N573" s="10">
        <f t="shared" si="74"/>
        <v>2.5616829820695148</v>
      </c>
    </row>
    <row r="574" spans="3:14">
      <c r="C574" s="4">
        <f>Pressure!AB574*1000000</f>
        <v>7343922.9702384369</v>
      </c>
      <c r="D574" s="78">
        <f>Pressure!I574</f>
        <v>1.4782900988183603E-4</v>
      </c>
      <c r="E574" s="40">
        <f>Pressure!H574</f>
        <v>147.82900988183601</v>
      </c>
      <c r="F574" s="10">
        <f t="shared" si="70"/>
        <v>4.25</v>
      </c>
      <c r="G574" s="4">
        <f t="shared" si="69"/>
        <v>335863.53206139262</v>
      </c>
      <c r="H574" s="42">
        <f t="shared" si="71"/>
        <v>10.758690817222076</v>
      </c>
      <c r="I574" s="10">
        <f t="shared" si="72"/>
        <v>1.2920220681807026</v>
      </c>
      <c r="J574" s="4">
        <f t="shared" si="73"/>
        <v>1402.6771190567349</v>
      </c>
      <c r="K574" s="4">
        <f t="shared" si="67"/>
        <v>315.33589295821565</v>
      </c>
      <c r="L574" s="42">
        <f>Pressure!Q574</f>
        <v>0.67745015976050305</v>
      </c>
      <c r="M574" s="10">
        <f t="shared" si="68"/>
        <v>1.6923594459729705</v>
      </c>
      <c r="N574" s="10">
        <f t="shared" si="74"/>
        <v>2.5616829820695148</v>
      </c>
    </row>
    <row r="575" spans="3:14">
      <c r="C575" s="4">
        <f>Pressure!AB575*1000000</f>
        <v>7342877.3225704031</v>
      </c>
      <c r="D575" s="78">
        <f>Pressure!I575</f>
        <v>1.4782900988183603E-4</v>
      </c>
      <c r="E575" s="40">
        <f>Pressure!H575</f>
        <v>147.82900988183601</v>
      </c>
      <c r="F575" s="10">
        <f t="shared" si="70"/>
        <v>4.25</v>
      </c>
      <c r="G575" s="4">
        <f t="shared" si="69"/>
        <v>335815.71090089018</v>
      </c>
      <c r="H575" s="42">
        <f t="shared" si="71"/>
        <v>10.757476252985537</v>
      </c>
      <c r="I575" s="10">
        <f t="shared" si="72"/>
        <v>1.2920137447706319</v>
      </c>
      <c r="J575" s="4">
        <f t="shared" si="73"/>
        <v>1402.4683671039263</v>
      </c>
      <c r="K575" s="4">
        <f t="shared" si="67"/>
        <v>315.28896342428988</v>
      </c>
      <c r="L575" s="42">
        <f>Pressure!Q575</f>
        <v>0.6786566463152196</v>
      </c>
      <c r="M575" s="10">
        <f t="shared" si="68"/>
        <v>1.6921851565383388</v>
      </c>
      <c r="N575" s="10">
        <f t="shared" si="74"/>
        <v>2.5616829820695148</v>
      </c>
    </row>
    <row r="576" spans="3:14">
      <c r="C576" s="4">
        <f>Pressure!AB576*1000000</f>
        <v>7341816.682419627</v>
      </c>
      <c r="D576" s="78">
        <f>Pressure!I576</f>
        <v>1.4782900988183603E-4</v>
      </c>
      <c r="E576" s="40">
        <f>Pressure!H576</f>
        <v>147.82900988183601</v>
      </c>
      <c r="F576" s="10">
        <f t="shared" si="70"/>
        <v>4.25</v>
      </c>
      <c r="G576" s="4">
        <f t="shared" si="69"/>
        <v>335767.20408120682</v>
      </c>
      <c r="H576" s="42">
        <f t="shared" si="71"/>
        <v>10.756244243680085</v>
      </c>
      <c r="I576" s="10">
        <f t="shared" si="72"/>
        <v>1.2920052995974809</v>
      </c>
      <c r="J576" s="4">
        <f t="shared" si="73"/>
        <v>1402.2566220683175</v>
      </c>
      <c r="K576" s="4">
        <f t="shared" si="67"/>
        <v>315.24136101531349</v>
      </c>
      <c r="L576" s="42">
        <f>Pressure!Q576</f>
        <v>0.67986318767380438</v>
      </c>
      <c r="M576" s="10">
        <f t="shared" si="68"/>
        <v>1.6920083494462785</v>
      </c>
      <c r="N576" s="10">
        <f t="shared" si="74"/>
        <v>2.5616829820695148</v>
      </c>
    </row>
    <row r="577" spans="3:14">
      <c r="C577" s="4">
        <f>Pressure!AB577*1000000</f>
        <v>7340741.0511421207</v>
      </c>
      <c r="D577" s="78">
        <f>Pressure!I577</f>
        <v>1.4782900988183603E-4</v>
      </c>
      <c r="E577" s="40">
        <f>Pressure!H577</f>
        <v>147.82900988183601</v>
      </c>
      <c r="F577" s="10">
        <f t="shared" si="70"/>
        <v>4.25</v>
      </c>
      <c r="G577" s="4">
        <f t="shared" si="69"/>
        <v>335718.01166435779</v>
      </c>
      <c r="H577" s="42">
        <f t="shared" si="71"/>
        <v>10.754994789565766</v>
      </c>
      <c r="I577" s="10">
        <f t="shared" si="72"/>
        <v>1.2919967325675279</v>
      </c>
      <c r="J577" s="4">
        <f t="shared" si="73"/>
        <v>1402.0418842206218</v>
      </c>
      <c r="K577" s="4">
        <f t="shared" si="67"/>
        <v>315.19308579214555</v>
      </c>
      <c r="L577" s="42">
        <f>Pressure!Q577</f>
        <v>0.68106978463255174</v>
      </c>
      <c r="M577" s="10">
        <f t="shared" si="68"/>
        <v>1.6918290245540042</v>
      </c>
      <c r="N577" s="10">
        <f t="shared" si="74"/>
        <v>2.5616829820695148</v>
      </c>
    </row>
    <row r="578" spans="3:14">
      <c r="C578" s="4">
        <f>Pressure!AB578*1000000</f>
        <v>7339650.430117825</v>
      </c>
      <c r="D578" s="78">
        <f>Pressure!I578</f>
        <v>1.4782900988183603E-4</v>
      </c>
      <c r="E578" s="40">
        <f>Pressure!H578</f>
        <v>147.82900988183601</v>
      </c>
      <c r="F578" s="10">
        <f t="shared" si="70"/>
        <v>4.25</v>
      </c>
      <c r="G578" s="4">
        <f t="shared" si="69"/>
        <v>335668.13371345273</v>
      </c>
      <c r="H578" s="42">
        <f t="shared" si="71"/>
        <v>10.753727890911586</v>
      </c>
      <c r="I578" s="10">
        <f t="shared" si="72"/>
        <v>1.2919880435856999</v>
      </c>
      <c r="J578" s="4">
        <f t="shared" si="73"/>
        <v>1401.8241538363286</v>
      </c>
      <c r="K578" s="4">
        <f t="shared" si="67"/>
        <v>315.1441378167188</v>
      </c>
      <c r="L578" s="42">
        <f>Pressure!Q578</f>
        <v>0.68227643798813775</v>
      </c>
      <c r="M578" s="10">
        <f t="shared" si="68"/>
        <v>1.6916471817175311</v>
      </c>
      <c r="N578" s="10">
        <f t="shared" si="74"/>
        <v>2.5616829820695148</v>
      </c>
    </row>
    <row r="579" spans="3:14">
      <c r="C579" s="4">
        <f>Pressure!AB579*1000000</f>
        <v>7338544.8207501192</v>
      </c>
      <c r="D579" s="78">
        <f>Pressure!I579</f>
        <v>1.4782900988183603E-4</v>
      </c>
      <c r="E579" s="40">
        <f>Pressure!H579</f>
        <v>147.82900988183601</v>
      </c>
      <c r="F579" s="10">
        <f t="shared" si="70"/>
        <v>4.25</v>
      </c>
      <c r="G579" s="4">
        <f t="shared" si="69"/>
        <v>335617.57029267302</v>
      </c>
      <c r="H579" s="42">
        <f t="shared" si="71"/>
        <v>10.752443547994943</v>
      </c>
      <c r="I579" s="10">
        <f t="shared" si="72"/>
        <v>1.2919792325555659</v>
      </c>
      <c r="J579" s="4">
        <f t="shared" si="73"/>
        <v>1401.6034311956073</v>
      </c>
      <c r="K579" s="4">
        <f t="shared" si="67"/>
        <v>315.09451715201817</v>
      </c>
      <c r="L579" s="42">
        <f>Pressure!Q579</f>
        <v>0.6834831485376256</v>
      </c>
      <c r="M579" s="10">
        <f t="shared" si="68"/>
        <v>1.6914628207916331</v>
      </c>
      <c r="N579" s="10">
        <f t="shared" si="74"/>
        <v>2.5616829820695148</v>
      </c>
    </row>
    <row r="580" spans="3:14">
      <c r="C580" s="4">
        <f>Pressure!AB580*1000000</f>
        <v>7337424.2244662931</v>
      </c>
      <c r="D580" s="78">
        <f>Pressure!I580</f>
        <v>1.4782900988183603E-4</v>
      </c>
      <c r="E580" s="40">
        <f>Pressure!H580</f>
        <v>147.82900988183601</v>
      </c>
      <c r="F580" s="10">
        <f t="shared" si="70"/>
        <v>4.25</v>
      </c>
      <c r="G580" s="4">
        <f t="shared" si="69"/>
        <v>335566.32146729372</v>
      </c>
      <c r="H580" s="42">
        <f t="shared" si="71"/>
        <v>10.751141761102176</v>
      </c>
      <c r="I580" s="10">
        <f t="shared" si="72"/>
        <v>1.2919702993793398</v>
      </c>
      <c r="J580" s="4">
        <f t="shared" si="73"/>
        <v>1401.3797165834008</v>
      </c>
      <c r="K580" s="4">
        <f t="shared" si="67"/>
        <v>315.04422386210172</v>
      </c>
      <c r="L580" s="42">
        <f>Pressure!Q580</f>
        <v>0.68468991707847071</v>
      </c>
      <c r="M580" s="10">
        <f t="shared" si="68"/>
        <v>1.6912759416293615</v>
      </c>
      <c r="N580" s="10">
        <f t="shared" si="74"/>
        <v>2.5616829820695148</v>
      </c>
    </row>
    <row r="581" spans="3:14">
      <c r="C581" s="4">
        <f>Pressure!AB581*1000000</f>
        <v>7336288.6427173419</v>
      </c>
      <c r="D581" s="78">
        <f>Pressure!I581</f>
        <v>1.4782900988183603E-4</v>
      </c>
      <c r="E581" s="40">
        <f>Pressure!H581</f>
        <v>147.82900988183601</v>
      </c>
      <c r="F581" s="10">
        <f t="shared" si="70"/>
        <v>4.25</v>
      </c>
      <c r="G581" s="4">
        <f t="shared" si="69"/>
        <v>335514.38730367395</v>
      </c>
      <c r="H581" s="42">
        <f t="shared" si="71"/>
        <v>10.749822530528322</v>
      </c>
      <c r="I581" s="10">
        <f t="shared" si="72"/>
        <v>1.2919612439578738</v>
      </c>
      <c r="J581" s="4">
        <f t="shared" si="73"/>
        <v>1401.1530102893835</v>
      </c>
      <c r="K581" s="4">
        <f t="shared" si="67"/>
        <v>314.99325801209108</v>
      </c>
      <c r="L581" s="42">
        <f>Pressure!Q581</f>
        <v>0.68589674440852644</v>
      </c>
      <c r="M581" s="10">
        <f t="shared" si="68"/>
        <v>1.6910865440828382</v>
      </c>
      <c r="N581" s="10">
        <f t="shared" si="74"/>
        <v>2.5616829820695148</v>
      </c>
    </row>
    <row r="582" spans="3:14">
      <c r="C582" s="4">
        <f>Pressure!AB582*1000000</f>
        <v>7335138.0769779934</v>
      </c>
      <c r="D582" s="78">
        <f>Pressure!I582</f>
        <v>1.4782900988183603E-4</v>
      </c>
      <c r="E582" s="40">
        <f>Pressure!H582</f>
        <v>147.82900988183601</v>
      </c>
      <c r="F582" s="10">
        <f t="shared" si="70"/>
        <v>4.25</v>
      </c>
      <c r="G582" s="4">
        <f t="shared" si="69"/>
        <v>335461.76786925824</v>
      </c>
      <c r="H582" s="42">
        <f t="shared" si="71"/>
        <v>10.748485856577107</v>
      </c>
      <c r="I582" s="10">
        <f t="shared" si="72"/>
        <v>1.2919520661906578</v>
      </c>
      <c r="J582" s="4">
        <f t="shared" si="73"/>
        <v>1400.9233126079687</v>
      </c>
      <c r="K582" s="4">
        <f t="shared" si="67"/>
        <v>314.94161966817336</v>
      </c>
      <c r="L582" s="42">
        <f>Pressure!Q582</f>
        <v>0.68710363132604924</v>
      </c>
      <c r="M582" s="10">
        <f t="shared" si="68"/>
        <v>1.6908946280026009</v>
      </c>
      <c r="N582" s="10">
        <f t="shared" si="74"/>
        <v>2.5616829820695148</v>
      </c>
    </row>
    <row r="583" spans="3:14">
      <c r="C583" s="4">
        <f>Pressure!AB583*1000000</f>
        <v>7333972.5287466878</v>
      </c>
      <c r="D583" s="78">
        <f>Pressure!I583</f>
        <v>1.4782900988183603E-4</v>
      </c>
      <c r="E583" s="40">
        <f>Pressure!H583</f>
        <v>147.82900988183601</v>
      </c>
      <c r="F583" s="10">
        <f t="shared" si="70"/>
        <v>4.25</v>
      </c>
      <c r="G583" s="4">
        <f t="shared" si="69"/>
        <v>335408.46323257557</v>
      </c>
      <c r="H583" s="42">
        <f t="shared" si="71"/>
        <v>10.747131739560968</v>
      </c>
      <c r="I583" s="10">
        <f t="shared" si="72"/>
        <v>1.2919427659758158</v>
      </c>
      <c r="J583" s="4">
        <f t="shared" si="73"/>
        <v>1400.6906238383037</v>
      </c>
      <c r="K583" s="4">
        <f t="shared" si="67"/>
        <v>314.88930889759985</v>
      </c>
      <c r="L583" s="42">
        <f>Pressure!Q583</f>
        <v>0.68831057862970424</v>
      </c>
      <c r="M583" s="10">
        <f t="shared" si="68"/>
        <v>1.6907001932380548</v>
      </c>
      <c r="N583" s="10">
        <f t="shared" si="74"/>
        <v>2.5616829820695148</v>
      </c>
    </row>
    <row r="584" spans="3:14">
      <c r="C584" s="4">
        <f>Pressure!AB584*1000000</f>
        <v>7332791.9995457204</v>
      </c>
      <c r="D584" s="78">
        <f>Pressure!I584</f>
        <v>1.4782900988183603E-4</v>
      </c>
      <c r="E584" s="40">
        <f>Pressure!H584</f>
        <v>147.82900988183601</v>
      </c>
      <c r="F584" s="10">
        <f t="shared" si="70"/>
        <v>4.25</v>
      </c>
      <c r="G584" s="4">
        <f t="shared" si="69"/>
        <v>335354.47346324584</v>
      </c>
      <c r="H584" s="42">
        <f t="shared" si="71"/>
        <v>10.745760179801167</v>
      </c>
      <c r="I584" s="10">
        <f t="shared" si="72"/>
        <v>1.2919333432101039</v>
      </c>
      <c r="J584" s="4">
        <f t="shared" si="73"/>
        <v>1400.4549442842974</v>
      </c>
      <c r="K584" s="4">
        <f t="shared" si="67"/>
        <v>314.8363257686924</v>
      </c>
      <c r="L584" s="42">
        <f>Pressure!Q584</f>
        <v>0.68951758711857025</v>
      </c>
      <c r="M584" s="10">
        <f t="shared" si="68"/>
        <v>1.6905032396366946</v>
      </c>
      <c r="N584" s="10">
        <f t="shared" si="74"/>
        <v>2.5616829820695148</v>
      </c>
    </row>
    <row r="585" spans="3:14">
      <c r="C585" s="4">
        <f>Pressure!AB585*1000000</f>
        <v>7331596.4909211779</v>
      </c>
      <c r="D585" s="78">
        <f>Pressure!I585</f>
        <v>1.4782900988183603E-4</v>
      </c>
      <c r="E585" s="40">
        <f>Pressure!H585</f>
        <v>147.82900988183601</v>
      </c>
      <c r="F585" s="10">
        <f t="shared" si="70"/>
        <v>4.25</v>
      </c>
      <c r="G585" s="4">
        <f t="shared" si="69"/>
        <v>335299.79863197706</v>
      </c>
      <c r="H585" s="42">
        <f t="shared" si="71"/>
        <v>10.744371177627702</v>
      </c>
      <c r="I585" s="10">
        <f t="shared" si="72"/>
        <v>1.2919237977889075</v>
      </c>
      <c r="J585" s="4">
        <f t="shared" si="73"/>
        <v>1400.2162742546093</v>
      </c>
      <c r="K585" s="4">
        <f t="shared" si="67"/>
        <v>314.78267035084065</v>
      </c>
      <c r="L585" s="42">
        <f>Pressure!Q585</f>
        <v>0.69072465759214574</v>
      </c>
      <c r="M585" s="10">
        <f t="shared" si="68"/>
        <v>1.6903037670454999</v>
      </c>
      <c r="N585" s="10">
        <f t="shared" si="74"/>
        <v>2.5616829820695148</v>
      </c>
    </row>
    <row r="586" spans="3:14">
      <c r="C586" s="4">
        <f>Pressure!AB586*1000000</f>
        <v>7330386.0044429097</v>
      </c>
      <c r="D586" s="78">
        <f>Pressure!I586</f>
        <v>1.4782900988183603E-4</v>
      </c>
      <c r="E586" s="40">
        <f>Pressure!H586</f>
        <v>147.82900988183601</v>
      </c>
      <c r="F586" s="10">
        <f t="shared" si="70"/>
        <v>4.25</v>
      </c>
      <c r="G586" s="4">
        <f t="shared" si="69"/>
        <v>335244.438810564</v>
      </c>
      <c r="H586" s="42">
        <f t="shared" si="71"/>
        <v>10.742964733379333</v>
      </c>
      <c r="I586" s="10">
        <f t="shared" si="72"/>
        <v>1.2919141296062389</v>
      </c>
      <c r="J586" s="4">
        <f t="shared" si="73"/>
        <v>1399.9746140626421</v>
      </c>
      <c r="K586" s="4">
        <f t="shared" si="67"/>
        <v>314.72834271450074</v>
      </c>
      <c r="L586" s="42">
        <f>Pressure!Q586</f>
        <v>0.69193179085035383</v>
      </c>
      <c r="M586" s="10">
        <f t="shared" si="68"/>
        <v>1.6901017753095089</v>
      </c>
      <c r="N586" s="10">
        <f t="shared" si="74"/>
        <v>2.5616829820695148</v>
      </c>
    </row>
    <row r="587" spans="3:14">
      <c r="C587" s="4">
        <f>Pressure!AB587*1000000</f>
        <v>7329160.541704556</v>
      </c>
      <c r="D587" s="78">
        <f>Pressure!I587</f>
        <v>1.4782900988183603E-4</v>
      </c>
      <c r="E587" s="40">
        <f>Pressure!H587</f>
        <v>147.82900988183601</v>
      </c>
      <c r="F587" s="10">
        <f t="shared" si="70"/>
        <v>4.25</v>
      </c>
      <c r="G587" s="4">
        <f t="shared" si="69"/>
        <v>335188.39407188946</v>
      </c>
      <c r="H587" s="42">
        <f t="shared" si="71"/>
        <v>10.741540847403513</v>
      </c>
      <c r="I587" s="10">
        <f t="shared" si="72"/>
        <v>1.2919043385547326</v>
      </c>
      <c r="J587" s="4">
        <f t="shared" si="73"/>
        <v>1399.7299640265483</v>
      </c>
      <c r="K587" s="4">
        <f t="shared" si="67"/>
        <v>314.67334293119649</v>
      </c>
      <c r="L587" s="42">
        <f>Pressure!Q587</f>
        <v>0.69313898769354776</v>
      </c>
      <c r="M587" s="10">
        <f t="shared" si="68"/>
        <v>1.6898972642724253</v>
      </c>
      <c r="N587" s="10">
        <f t="shared" si="74"/>
        <v>2.5616829820695148</v>
      </c>
    </row>
    <row r="588" spans="3:14">
      <c r="C588" s="4">
        <f>Pressure!AB588*1000000</f>
        <v>7327920.1043236936</v>
      </c>
      <c r="D588" s="78">
        <f>Pressure!I588</f>
        <v>1.4782900988183603E-4</v>
      </c>
      <c r="E588" s="40">
        <f>Pressure!H588</f>
        <v>147.82900988183601</v>
      </c>
      <c r="F588" s="10">
        <f t="shared" si="70"/>
        <v>4.25</v>
      </c>
      <c r="G588" s="4">
        <f t="shared" si="69"/>
        <v>335131.6644899309</v>
      </c>
      <c r="H588" s="42">
        <f t="shared" si="71"/>
        <v>10.740099520056619</v>
      </c>
      <c r="I588" s="10">
        <f t="shared" si="72"/>
        <v>1.2918944245256458</v>
      </c>
      <c r="J588" s="4">
        <f t="shared" si="73"/>
        <v>1399.4823244692589</v>
      </c>
      <c r="K588" s="4">
        <f t="shared" si="67"/>
        <v>314.61767107352614</v>
      </c>
      <c r="L588" s="42">
        <f>Pressure!Q588</f>
        <v>0.6943462489225164</v>
      </c>
      <c r="M588" s="10">
        <f t="shared" si="68"/>
        <v>1.6896902337767792</v>
      </c>
      <c r="N588" s="10">
        <f t="shared" si="74"/>
        <v>2.5616829820695148</v>
      </c>
    </row>
    <row r="589" spans="3:14">
      <c r="C589" s="4">
        <f>Pressure!AB589*1000000</f>
        <v>7326664.6939418046</v>
      </c>
      <c r="D589" s="78">
        <f>Pressure!I589</f>
        <v>1.4782900988183603E-4</v>
      </c>
      <c r="E589" s="40">
        <f>Pressure!H589</f>
        <v>147.82900988183601</v>
      </c>
      <c r="F589" s="10">
        <f t="shared" si="70"/>
        <v>4.25</v>
      </c>
      <c r="G589" s="4">
        <f t="shared" si="69"/>
        <v>335074.2501397591</v>
      </c>
      <c r="H589" s="42">
        <f t="shared" si="71"/>
        <v>10.73864075170389</v>
      </c>
      <c r="I589" s="10">
        <f t="shared" si="72"/>
        <v>1.2918843874088544</v>
      </c>
      <c r="J589" s="4">
        <f t="shared" si="73"/>
        <v>1399.2316957184785</v>
      </c>
      <c r="K589" s="4">
        <f t="shared" si="67"/>
        <v>314.56132721516087</v>
      </c>
      <c r="L589" s="42">
        <f>Pressure!Q589</f>
        <v>0.69555357533848972</v>
      </c>
      <c r="M589" s="10">
        <f t="shared" si="68"/>
        <v>1.6894806836637712</v>
      </c>
      <c r="N589" s="10">
        <f t="shared" si="74"/>
        <v>2.5616829820695148</v>
      </c>
    </row>
    <row r="590" spans="3:14">
      <c r="C590" s="4">
        <f>Pressure!AB590*1000000</f>
        <v>7325394.3122240584</v>
      </c>
      <c r="D590" s="78">
        <f>Pressure!I590</f>
        <v>1.4782900988183603E-4</v>
      </c>
      <c r="E590" s="40">
        <f>Pressure!H590</f>
        <v>147.82900988183601</v>
      </c>
      <c r="F590" s="10">
        <f t="shared" si="70"/>
        <v>4.25</v>
      </c>
      <c r="G590" s="4">
        <f t="shared" si="69"/>
        <v>335016.15109752823</v>
      </c>
      <c r="H590" s="42">
        <f t="shared" si="71"/>
        <v>10.737164542719134</v>
      </c>
      <c r="I590" s="10">
        <f t="shared" si="72"/>
        <v>1.2918742270928476</v>
      </c>
      <c r="J590" s="4">
        <f t="shared" si="73"/>
        <v>1398.9780781066393</v>
      </c>
      <c r="K590" s="4">
        <f t="shared" si="67"/>
        <v>314.50431143083478</v>
      </c>
      <c r="L590" s="42">
        <f>Pressure!Q590</f>
        <v>0.69676096774314422</v>
      </c>
      <c r="M590" s="10">
        <f t="shared" si="68"/>
        <v>1.6892686137732251</v>
      </c>
      <c r="N590" s="10">
        <f t="shared" si="74"/>
        <v>2.5616829820695148</v>
      </c>
    </row>
    <row r="591" spans="3:14">
      <c r="C591" s="4">
        <f>Pressure!AB591*1000000</f>
        <v>7324108.9608595986</v>
      </c>
      <c r="D591" s="78">
        <f>Pressure!I591</f>
        <v>1.4782900988183603E-4</v>
      </c>
      <c r="E591" s="40">
        <f>Pressure!H591</f>
        <v>147.82900988183601</v>
      </c>
      <c r="F591" s="10">
        <f t="shared" si="70"/>
        <v>4.25</v>
      </c>
      <c r="G591" s="4">
        <f t="shared" si="69"/>
        <v>334957.36744048866</v>
      </c>
      <c r="H591" s="42">
        <f t="shared" si="71"/>
        <v>10.735670893485102</v>
      </c>
      <c r="I591" s="10">
        <f t="shared" si="72"/>
        <v>1.2918639434647277</v>
      </c>
      <c r="J591" s="4">
        <f t="shared" si="73"/>
        <v>1398.7214719709596</v>
      </c>
      <c r="K591" s="4">
        <f t="shared" ref="K591:K654" si="75">J591/4.4482</f>
        <v>314.44662379635798</v>
      </c>
      <c r="L591" s="42">
        <f>Pressure!Q591</f>
        <v>0.69796842693860828</v>
      </c>
      <c r="M591" s="10">
        <f t="shared" ref="M591:M654" si="76">(J591+J590)/2*(L591-L590)</f>
        <v>1.689054023943424</v>
      </c>
      <c r="N591" s="10">
        <f t="shared" si="74"/>
        <v>2.5616829820695148</v>
      </c>
    </row>
    <row r="592" spans="3:14">
      <c r="C592" s="4">
        <f>Pressure!AB592*1000000</f>
        <v>7322808.6415614337</v>
      </c>
      <c r="D592" s="78">
        <f>Pressure!I592</f>
        <v>1.4782900988183603E-4</v>
      </c>
      <c r="E592" s="40">
        <f>Pressure!H592</f>
        <v>147.82900988183601</v>
      </c>
      <c r="F592" s="10">
        <f t="shared" si="70"/>
        <v>4.25</v>
      </c>
      <c r="G592" s="4">
        <f t="shared" si="69"/>
        <v>334897.89924698236</v>
      </c>
      <c r="H592" s="42">
        <f t="shared" si="71"/>
        <v>10.734159804393311</v>
      </c>
      <c r="I592" s="10">
        <f t="shared" si="72"/>
        <v>1.2918535364102064</v>
      </c>
      <c r="J592" s="4">
        <f t="shared" si="73"/>
        <v>1398.4618776534228</v>
      </c>
      <c r="K592" s="4">
        <f t="shared" si="75"/>
        <v>314.38826438861173</v>
      </c>
      <c r="L592" s="42">
        <f>Pressure!Q592</f>
        <v>0.69917595372746766</v>
      </c>
      <c r="M592" s="10">
        <f t="shared" si="76"/>
        <v>1.688836914011429</v>
      </c>
      <c r="N592" s="10">
        <f t="shared" si="74"/>
        <v>2.5616829820695148</v>
      </c>
    </row>
    <row r="593" spans="3:14">
      <c r="C593" s="4">
        <f>Pressure!AB593*1000000</f>
        <v>7321493.3560664821</v>
      </c>
      <c r="D593" s="78">
        <f>Pressure!I593</f>
        <v>1.4782900988183603E-4</v>
      </c>
      <c r="E593" s="40">
        <f>Pressure!H593</f>
        <v>147.82900988183601</v>
      </c>
      <c r="F593" s="10">
        <f t="shared" si="70"/>
        <v>4.25</v>
      </c>
      <c r="G593" s="4">
        <f t="shared" si="69"/>
        <v>334837.74659644481</v>
      </c>
      <c r="H593" s="42">
        <f t="shared" si="71"/>
        <v>10.732631275844113</v>
      </c>
      <c r="I593" s="10">
        <f t="shared" si="72"/>
        <v>1.2918430058136019</v>
      </c>
      <c r="J593" s="4">
        <f t="shared" si="73"/>
        <v>1398.1992955007859</v>
      </c>
      <c r="K593" s="4">
        <f t="shared" si="75"/>
        <v>314.32923328555052</v>
      </c>
      <c r="L593" s="42">
        <f>Pressure!Q593</f>
        <v>0.7003835489127711</v>
      </c>
      <c r="M593" s="10">
        <f t="shared" si="76"/>
        <v>1.6886172838130533</v>
      </c>
      <c r="N593" s="10">
        <f t="shared" si="74"/>
        <v>2.5616829820695148</v>
      </c>
    </row>
    <row r="594" spans="3:14">
      <c r="C594" s="4">
        <f>Pressure!AB594*1000000</f>
        <v>7320163.1061356654</v>
      </c>
      <c r="D594" s="78">
        <f>Pressure!I594</f>
        <v>1.4782900988183603E-4</v>
      </c>
      <c r="E594" s="40">
        <f>Pressure!H594</f>
        <v>147.82900988183601</v>
      </c>
      <c r="F594" s="10">
        <f t="shared" si="70"/>
        <v>4.25</v>
      </c>
      <c r="G594" s="4">
        <f t="shared" si="69"/>
        <v>334776.90956940909</v>
      </c>
      <c r="H594" s="42">
        <f t="shared" si="71"/>
        <v>10.731085308246774</v>
      </c>
      <c r="I594" s="10">
        <f t="shared" si="72"/>
        <v>1.2918323515578365</v>
      </c>
      <c r="J594" s="4">
        <f t="shared" si="73"/>
        <v>1397.9337258645965</v>
      </c>
      <c r="K594" s="4">
        <f t="shared" si="75"/>
        <v>314.26953056620579</v>
      </c>
      <c r="L594" s="42">
        <f>Pressure!Q594</f>
        <v>0.70159121329803564</v>
      </c>
      <c r="M594" s="10">
        <f t="shared" si="76"/>
        <v>1.6883951331825522</v>
      </c>
      <c r="N594" s="10">
        <f t="shared" si="74"/>
        <v>2.5616829820695148</v>
      </c>
    </row>
    <row r="595" spans="3:14">
      <c r="C595" s="4">
        <f>Pressure!AB595*1000000</f>
        <v>7318817.8935537357</v>
      </c>
      <c r="D595" s="78">
        <f>Pressure!I595</f>
        <v>1.4782900988183603E-4</v>
      </c>
      <c r="E595" s="40">
        <f>Pressure!H595</f>
        <v>147.82900988183601</v>
      </c>
      <c r="F595" s="10">
        <f t="shared" si="70"/>
        <v>4.25</v>
      </c>
      <c r="G595" s="4">
        <f t="shared" si="69"/>
        <v>334715.38824749831</v>
      </c>
      <c r="H595" s="42">
        <f t="shared" si="71"/>
        <v>10.729521902019281</v>
      </c>
      <c r="I595" s="10">
        <f t="shared" si="72"/>
        <v>1.2918215735244318</v>
      </c>
      <c r="J595" s="4">
        <f t="shared" si="73"/>
        <v>1397.6651691011614</v>
      </c>
      <c r="K595" s="4">
        <f t="shared" si="75"/>
        <v>314.20915631067879</v>
      </c>
      <c r="L595" s="42">
        <f>Pressure!Q595</f>
        <v>0.70279894768725204</v>
      </c>
      <c r="M595" s="10">
        <f t="shared" si="76"/>
        <v>1.688170461952752</v>
      </c>
      <c r="N595" s="10">
        <f t="shared" si="74"/>
        <v>2.5616829820695148</v>
      </c>
    </row>
    <row r="596" spans="3:14">
      <c r="C596" s="4">
        <f>Pressure!AB596*1000000</f>
        <v>7317457.7201295476</v>
      </c>
      <c r="D596" s="78">
        <f>Pressure!I596</f>
        <v>1.4782900988183603E-4</v>
      </c>
      <c r="E596" s="40">
        <f>Pressure!H596</f>
        <v>147.82900988183601</v>
      </c>
      <c r="F596" s="10">
        <f t="shared" si="70"/>
        <v>4.25</v>
      </c>
      <c r="G596" s="4">
        <f t="shared" si="69"/>
        <v>334653.18271343765</v>
      </c>
      <c r="H596" s="42">
        <f t="shared" si="71"/>
        <v>10.727941057588643</v>
      </c>
      <c r="I596" s="10">
        <f t="shared" si="72"/>
        <v>1.2918106715935076</v>
      </c>
      <c r="J596" s="4">
        <f t="shared" si="73"/>
        <v>1397.3936255715976</v>
      </c>
      <c r="K596" s="4">
        <f t="shared" si="75"/>
        <v>314.14811060015234</v>
      </c>
      <c r="L596" s="42">
        <f>Pressure!Q596</f>
        <v>0.70400675288489067</v>
      </c>
      <c r="M596" s="10">
        <f t="shared" si="76"/>
        <v>1.6879432699556669</v>
      </c>
      <c r="N596" s="10">
        <f t="shared" si="74"/>
        <v>2.5616829820695148</v>
      </c>
    </row>
    <row r="597" spans="3:14">
      <c r="C597" s="4">
        <f>Pressure!AB597*1000000</f>
        <v>7316082.5876957877</v>
      </c>
      <c r="D597" s="78">
        <f>Pressure!I597</f>
        <v>1.4782900988183603E-4</v>
      </c>
      <c r="E597" s="40">
        <f>Pressure!H597</f>
        <v>147.82900988183601</v>
      </c>
      <c r="F597" s="10">
        <f t="shared" si="70"/>
        <v>4.25</v>
      </c>
      <c r="G597" s="4">
        <f t="shared" si="69"/>
        <v>334590.29305104242</v>
      </c>
      <c r="H597" s="42">
        <f t="shared" si="71"/>
        <v>10.726342775390563</v>
      </c>
      <c r="I597" s="10">
        <f t="shared" si="72"/>
        <v>1.2917996456437775</v>
      </c>
      <c r="J597" s="4">
        <f t="shared" si="73"/>
        <v>1397.1190956417809</v>
      </c>
      <c r="K597" s="4">
        <f t="shared" si="75"/>
        <v>314.08639351687896</v>
      </c>
      <c r="L597" s="42">
        <f>Pressure!Q597</f>
        <v>0.70521462969590643</v>
      </c>
      <c r="M597" s="10">
        <f t="shared" si="76"/>
        <v>1.6877135570210822</v>
      </c>
      <c r="N597" s="10">
        <f t="shared" si="74"/>
        <v>2.5616829820695148</v>
      </c>
    </row>
    <row r="598" spans="3:14">
      <c r="C598" s="4">
        <f>Pressure!AB598*1000000</f>
        <v>7314692.498109092</v>
      </c>
      <c r="D598" s="78">
        <f>Pressure!I598</f>
        <v>1.4782900988183603E-4</v>
      </c>
      <c r="E598" s="40">
        <f>Pressure!H598</f>
        <v>147.82900988183601</v>
      </c>
      <c r="F598" s="10">
        <f t="shared" si="70"/>
        <v>4.25</v>
      </c>
      <c r="G598" s="4">
        <f t="shared" si="69"/>
        <v>334526.71934522316</v>
      </c>
      <c r="H598" s="42">
        <f t="shared" si="71"/>
        <v>10.724727055869582</v>
      </c>
      <c r="I598" s="10">
        <f t="shared" si="72"/>
        <v>1.2917884955525447</v>
      </c>
      <c r="J598" s="4">
        <f t="shared" si="73"/>
        <v>1396.8415796823683</v>
      </c>
      <c r="K598" s="4">
        <f t="shared" si="75"/>
        <v>314.02400514418605</v>
      </c>
      <c r="L598" s="42">
        <f>Pressure!Q598</f>
        <v>0.70642257892574489</v>
      </c>
      <c r="M598" s="10">
        <f t="shared" si="76"/>
        <v>1.6874813229783854</v>
      </c>
      <c r="N598" s="10">
        <f t="shared" si="74"/>
        <v>2.5616829820695148</v>
      </c>
    </row>
    <row r="599" spans="3:14">
      <c r="C599" s="4">
        <f>Pressure!AB599*1000000</f>
        <v>7313287.4532504221</v>
      </c>
      <c r="D599" s="78">
        <f>Pressure!I599</f>
        <v>1.4782900988183603E-4</v>
      </c>
      <c r="E599" s="40">
        <f>Pressure!H599</f>
        <v>147.82900988183601</v>
      </c>
      <c r="F599" s="10">
        <f t="shared" si="70"/>
        <v>4.25</v>
      </c>
      <c r="G599" s="4">
        <f t="shared" si="69"/>
        <v>334462.46168200282</v>
      </c>
      <c r="H599" s="42">
        <f t="shared" si="71"/>
        <v>10.723093899479482</v>
      </c>
      <c r="I599" s="10">
        <f t="shared" si="72"/>
        <v>1.2917772211957037</v>
      </c>
      <c r="J599" s="4">
        <f t="shared" si="73"/>
        <v>1396.5610780688726</v>
      </c>
      <c r="K599" s="4">
        <f t="shared" si="75"/>
        <v>313.96094556649263</v>
      </c>
      <c r="L599" s="42">
        <f>Pressure!Q599</f>
        <v>0.70763060138034717</v>
      </c>
      <c r="M599" s="10">
        <f t="shared" si="76"/>
        <v>1.6872465676545871</v>
      </c>
      <c r="N599" s="10">
        <f t="shared" si="74"/>
        <v>2.5616829820695148</v>
      </c>
    </row>
    <row r="600" spans="3:14">
      <c r="C600" s="4">
        <f>Pressure!AB600*1000000</f>
        <v>7311867.4550243132</v>
      </c>
      <c r="D600" s="78">
        <f>Pressure!I600</f>
        <v>1.4782900988183603E-4</v>
      </c>
      <c r="E600" s="40">
        <f>Pressure!H600</f>
        <v>147.82900988183601</v>
      </c>
      <c r="F600" s="10">
        <f t="shared" si="70"/>
        <v>4.25</v>
      </c>
      <c r="G600" s="4">
        <f t="shared" si="69"/>
        <v>334397.52014848258</v>
      </c>
      <c r="H600" s="42">
        <f t="shared" si="71"/>
        <v>10.721443306682412</v>
      </c>
      <c r="I600" s="10">
        <f t="shared" si="72"/>
        <v>1.2917658224477293</v>
      </c>
      <c r="J600" s="4">
        <f t="shared" si="73"/>
        <v>1396.2775911815133</v>
      </c>
      <c r="K600" s="4">
        <f t="shared" si="75"/>
        <v>313.89721486927596</v>
      </c>
      <c r="L600" s="42">
        <f>Pressure!Q600</f>
        <v>0.70883869786615605</v>
      </c>
      <c r="M600" s="10">
        <f t="shared" si="76"/>
        <v>1.687009290876277</v>
      </c>
      <c r="N600" s="10">
        <f t="shared" si="74"/>
        <v>2.5616829820695148</v>
      </c>
    </row>
    <row r="601" spans="3:14">
      <c r="C601" s="4">
        <f>Pressure!AB601*1000000</f>
        <v>7310432.5053596757</v>
      </c>
      <c r="D601" s="78">
        <f>Pressure!I601</f>
        <v>1.4782900988183603E-4</v>
      </c>
      <c r="E601" s="40">
        <f>Pressure!H601</f>
        <v>147.82900988183601</v>
      </c>
      <c r="F601" s="10">
        <f t="shared" si="70"/>
        <v>4.25</v>
      </c>
      <c r="G601" s="4">
        <f t="shared" si="69"/>
        <v>334331.89483287832</v>
      </c>
      <c r="H601" s="42">
        <f t="shared" si="71"/>
        <v>10.719775277949809</v>
      </c>
      <c r="I601" s="10">
        <f t="shared" si="72"/>
        <v>1.2917542991816806</v>
      </c>
      <c r="J601" s="4">
        <f t="shared" si="73"/>
        <v>1395.9911194053759</v>
      </c>
      <c r="K601" s="4">
        <f t="shared" si="75"/>
        <v>313.83281313910703</v>
      </c>
      <c r="L601" s="42">
        <f>Pressure!Q601</f>
        <v>0.71004686919012128</v>
      </c>
      <c r="M601" s="10">
        <f t="shared" si="76"/>
        <v>1.6867694924682148</v>
      </c>
      <c r="N601" s="10">
        <f t="shared" si="74"/>
        <v>2.5616829820695148</v>
      </c>
    </row>
    <row r="602" spans="3:14">
      <c r="C602" s="4">
        <f>Pressure!AB602*1000000</f>
        <v>7308982.6062093172</v>
      </c>
      <c r="D602" s="78">
        <f>Pressure!I602</f>
        <v>1.4782900988183603E-4</v>
      </c>
      <c r="E602" s="40">
        <f>Pressure!H602</f>
        <v>147.82900988183601</v>
      </c>
      <c r="F602" s="10">
        <f t="shared" si="70"/>
        <v>4.25</v>
      </c>
      <c r="G602" s="4">
        <f t="shared" si="69"/>
        <v>334265.58582449879</v>
      </c>
      <c r="H602" s="42">
        <f t="shared" si="71"/>
        <v>10.718089813761862</v>
      </c>
      <c r="I602" s="10">
        <f t="shared" si="72"/>
        <v>1.2917426512691932</v>
      </c>
      <c r="J602" s="4">
        <f t="shared" si="73"/>
        <v>1395.7016631303168</v>
      </c>
      <c r="K602" s="4">
        <f t="shared" si="75"/>
        <v>313.76774046362954</v>
      </c>
      <c r="L602" s="42">
        <f>Pressure!Q602</f>
        <v>0.71125511615970483</v>
      </c>
      <c r="M602" s="10">
        <f t="shared" si="76"/>
        <v>1.6865271722535073</v>
      </c>
      <c r="N602" s="10">
        <f t="shared" si="74"/>
        <v>2.5616829820695148</v>
      </c>
    </row>
    <row r="603" spans="3:14">
      <c r="C603" s="4">
        <f>Pressure!AB603*1000000</f>
        <v>7307517.7595501812</v>
      </c>
      <c r="D603" s="78">
        <f>Pressure!I603</f>
        <v>1.4782900988183603E-4</v>
      </c>
      <c r="E603" s="40">
        <f>Pressure!H603</f>
        <v>147.82900988183601</v>
      </c>
      <c r="F603" s="10">
        <f t="shared" si="70"/>
        <v>4.25</v>
      </c>
      <c r="G603" s="4">
        <f t="shared" si="69"/>
        <v>334198.59321375657</v>
      </c>
      <c r="H603" s="42">
        <f t="shared" si="71"/>
        <v>10.716386914607718</v>
      </c>
      <c r="I603" s="10">
        <f t="shared" si="72"/>
        <v>1.2917308785804777</v>
      </c>
      <c r="J603" s="4">
        <f t="shared" si="73"/>
        <v>1395.4092227510109</v>
      </c>
      <c r="K603" s="4">
        <f t="shared" si="75"/>
        <v>313.70199693157031</v>
      </c>
      <c r="L603" s="42">
        <f>Pressure!Q603</f>
        <v>0.71246343958288705</v>
      </c>
      <c r="M603" s="10">
        <f t="shared" si="76"/>
        <v>1.6862823300546459</v>
      </c>
      <c r="N603" s="10">
        <f t="shared" si="74"/>
        <v>2.5616829820695148</v>
      </c>
    </row>
    <row r="604" spans="3:14">
      <c r="C604" s="4">
        <f>Pressure!AB604*1000000</f>
        <v>7306037.9673832776</v>
      </c>
      <c r="D604" s="78">
        <f>Pressure!I604</f>
        <v>1.4782900988183603E-4</v>
      </c>
      <c r="E604" s="40">
        <f>Pressure!H604</f>
        <v>147.82900988183601</v>
      </c>
      <c r="F604" s="10">
        <f t="shared" si="70"/>
        <v>4.25</v>
      </c>
      <c r="G604" s="4">
        <f t="shared" ref="G604:G667" si="77">IF(C604/(1+(k-1)/2*N604^2)^(k/(k-1))&lt;patm*1000000,patm*1000000,C604/(1+(k-1)/2*N604^2)^(k/(k-1)))</f>
        <v>334130.91709216504</v>
      </c>
      <c r="H604" s="42">
        <f t="shared" si="71"/>
        <v>10.714666580985446</v>
      </c>
      <c r="I604" s="10">
        <f t="shared" si="72"/>
        <v>1.2917189809843159</v>
      </c>
      <c r="J604" s="4">
        <f t="shared" si="73"/>
        <v>1395.1137986669376</v>
      </c>
      <c r="K604" s="4">
        <f t="shared" si="75"/>
        <v>313.63558263273632</v>
      </c>
      <c r="L604" s="42">
        <f>Pressure!Q604</f>
        <v>0.71367184026817165</v>
      </c>
      <c r="M604" s="10">
        <f t="shared" si="76"/>
        <v>1.6860349656919578</v>
      </c>
      <c r="N604" s="10">
        <f t="shared" si="74"/>
        <v>2.5616829820695148</v>
      </c>
    </row>
    <row r="605" spans="3:14">
      <c r="C605" s="4">
        <f>Pressure!AB605*1000000</f>
        <v>7304543.2317337934</v>
      </c>
      <c r="D605" s="78">
        <f>Pressure!I605</f>
        <v>1.4782900988183603E-4</v>
      </c>
      <c r="E605" s="40">
        <f>Pressure!H605</f>
        <v>147.82900988183601</v>
      </c>
      <c r="F605" s="10">
        <f t="shared" ref="F605:F668" si="78">aexit/E605</f>
        <v>4.25</v>
      </c>
      <c r="G605" s="4">
        <f t="shared" si="77"/>
        <v>334062.557552343</v>
      </c>
      <c r="H605" s="42">
        <f t="shared" ref="H605:H668" si="79">1/(((k+1)/2)^(1/(k-1))*(patm*1000000/C605)^(1/k)*SQRT((k+1)/(k-1)*(1-(patm*1000000/C605)^((k-1)/k))))</f>
        <v>10.712928813402129</v>
      </c>
      <c r="I605" s="10">
        <f t="shared" ref="I605:I668" si="80">etanoz*SQRT(2*k^2/(k-1)*(2/(k+1))^((k+1)/(k-1))*(1-(G605/C605)^((k-1)/k)))+(G605-patm*1000000)/C605*(aexit/E605)</f>
        <v>1.2917069583480576</v>
      </c>
      <c r="J605" s="4">
        <f t="shared" ref="J605:J668" si="81">I605*D605*C605</f>
        <v>1394.8153912824027</v>
      </c>
      <c r="K605" s="4">
        <f t="shared" si="75"/>
        <v>313.56849765801962</v>
      </c>
      <c r="L605" s="42">
        <f>Pressure!Q605</f>
        <v>0.71488031902459181</v>
      </c>
      <c r="M605" s="10">
        <f t="shared" si="76"/>
        <v>1.6857850789851436</v>
      </c>
      <c r="N605" s="10">
        <f t="shared" si="74"/>
        <v>2.5616829820695148</v>
      </c>
    </row>
    <row r="606" spans="3:14">
      <c r="C606" s="4">
        <f>Pressure!AB606*1000000</f>
        <v>7303033.5546508944</v>
      </c>
      <c r="D606" s="78">
        <f>Pressure!I606</f>
        <v>1.4782900988183603E-4</v>
      </c>
      <c r="E606" s="40">
        <f>Pressure!H606</f>
        <v>147.82900988183601</v>
      </c>
      <c r="F606" s="10">
        <f t="shared" si="78"/>
        <v>4.25</v>
      </c>
      <c r="G606" s="4">
        <f t="shared" si="77"/>
        <v>333993.51468800614</v>
      </c>
      <c r="H606" s="42">
        <f t="shared" si="79"/>
        <v>10.711173612373646</v>
      </c>
      <c r="I606" s="10">
        <f t="shared" si="80"/>
        <v>1.2916948105376158</v>
      </c>
      <c r="J606" s="4">
        <f t="shared" si="81"/>
        <v>1394.5140010064999</v>
      </c>
      <c r="K606" s="4">
        <f t="shared" si="75"/>
        <v>313.5007420993885</v>
      </c>
      <c r="L606" s="42">
        <f>Pressure!Q606</f>
        <v>0.71608887666171528</v>
      </c>
      <c r="M606" s="10">
        <f t="shared" si="76"/>
        <v>1.685532669751852</v>
      </c>
      <c r="N606" s="10">
        <f t="shared" ref="N606:N669" si="82">N605-1/834*(me-mef)</f>
        <v>2.5616829820695148</v>
      </c>
    </row>
    <row r="607" spans="3:14">
      <c r="C607" s="4">
        <f>Pressure!AB607*1000000</f>
        <v>7301508.9382081321</v>
      </c>
      <c r="D607" s="78">
        <f>Pressure!I607</f>
        <v>1.4782900988183603E-4</v>
      </c>
      <c r="E607" s="40">
        <f>Pressure!H607</f>
        <v>147.82900988183601</v>
      </c>
      <c r="F607" s="10">
        <f t="shared" si="78"/>
        <v>4.25</v>
      </c>
      <c r="G607" s="4">
        <f t="shared" si="77"/>
        <v>333923.78859398526</v>
      </c>
      <c r="H607" s="42">
        <f t="shared" si="79"/>
        <v>10.709400978425085</v>
      </c>
      <c r="I607" s="10">
        <f t="shared" si="80"/>
        <v>1.2916825374174659</v>
      </c>
      <c r="J607" s="4">
        <f t="shared" si="81"/>
        <v>1394.20962825319</v>
      </c>
      <c r="K607" s="4">
        <f t="shared" si="75"/>
        <v>313.43231604990558</v>
      </c>
      <c r="L607" s="42">
        <f>Pressure!Q607</f>
        <v>0.71729751398965036</v>
      </c>
      <c r="M607" s="10">
        <f t="shared" si="76"/>
        <v>1.6852777378089256</v>
      </c>
      <c r="N607" s="10">
        <f t="shared" si="82"/>
        <v>2.5616829820695148</v>
      </c>
    </row>
    <row r="608" spans="3:14">
      <c r="C608" s="4">
        <f>Pressure!AB608*1000000</f>
        <v>7299969.3845028216</v>
      </c>
      <c r="D608" s="78">
        <f>Pressure!I608</f>
        <v>1.4782900988183603E-4</v>
      </c>
      <c r="E608" s="40">
        <f>Pressure!H608</f>
        <v>147.82900988183601</v>
      </c>
      <c r="F608" s="10">
        <f t="shared" si="78"/>
        <v>4.25</v>
      </c>
      <c r="G608" s="4">
        <f t="shared" si="77"/>
        <v>333853.37936619797</v>
      </c>
      <c r="H608" s="42">
        <f t="shared" si="79"/>
        <v>10.707610912090079</v>
      </c>
      <c r="I608" s="10">
        <f t="shared" si="80"/>
        <v>1.2916701388506378</v>
      </c>
      <c r="J608" s="4">
        <f t="shared" si="81"/>
        <v>1393.9022734411797</v>
      </c>
      <c r="K608" s="4">
        <f t="shared" si="75"/>
        <v>313.36321960370032</v>
      </c>
      <c r="L608" s="42">
        <f>Pressure!Q608</f>
        <v>0.71850623181905138</v>
      </c>
      <c r="M608" s="10">
        <f t="shared" si="76"/>
        <v>1.6850202829715815</v>
      </c>
      <c r="N608" s="10">
        <f t="shared" si="82"/>
        <v>2.5616829820695148</v>
      </c>
    </row>
    <row r="609" spans="3:14">
      <c r="C609" s="4">
        <f>Pressure!AB609*1000000</f>
        <v>7298414.8956567971</v>
      </c>
      <c r="D609" s="78">
        <f>Pressure!I609</f>
        <v>1.4782900988183603E-4</v>
      </c>
      <c r="E609" s="40">
        <f>Pressure!H609</f>
        <v>147.82900988183601</v>
      </c>
      <c r="F609" s="10">
        <f t="shared" si="78"/>
        <v>4.25</v>
      </c>
      <c r="G609" s="4">
        <f t="shared" si="77"/>
        <v>333782.28710168327</v>
      </c>
      <c r="H609" s="42">
        <f t="shared" si="79"/>
        <v>10.705803413911619</v>
      </c>
      <c r="I609" s="10">
        <f t="shared" si="80"/>
        <v>1.2916576146987171</v>
      </c>
      <c r="J609" s="4">
        <f t="shared" si="81"/>
        <v>1393.5919369940691</v>
      </c>
      <c r="K609" s="4">
        <f t="shared" si="75"/>
        <v>313.2934528560022</v>
      </c>
      <c r="L609" s="42">
        <f>Pressure!Q609</f>
        <v>0.71971503096112421</v>
      </c>
      <c r="M609" s="10">
        <f t="shared" si="76"/>
        <v>1.6847603050535631</v>
      </c>
      <c r="N609" s="10">
        <f t="shared" si="82"/>
        <v>2.5616829820695148</v>
      </c>
    </row>
    <row r="610" spans="3:14">
      <c r="C610" s="4">
        <f>Pressure!AB610*1000000</f>
        <v>7296845.4738161182</v>
      </c>
      <c r="D610" s="78">
        <f>Pressure!I610</f>
        <v>1.4782900988183603E-4</v>
      </c>
      <c r="E610" s="40">
        <f>Pressure!H610</f>
        <v>147.82900988183601</v>
      </c>
      <c r="F610" s="10">
        <f t="shared" si="78"/>
        <v>4.25</v>
      </c>
      <c r="G610" s="4">
        <f t="shared" si="77"/>
        <v>333710.51189858798</v>
      </c>
      <c r="H610" s="42">
        <f t="shared" si="79"/>
        <v>10.703978484441718</v>
      </c>
      <c r="I610" s="10">
        <f t="shared" si="80"/>
        <v>1.29164496482184</v>
      </c>
      <c r="J610" s="4">
        <f t="shared" si="81"/>
        <v>1393.2786193402951</v>
      </c>
      <c r="K610" s="4">
        <f t="shared" si="75"/>
        <v>313.22301590312827</v>
      </c>
      <c r="L610" s="42">
        <f>Pressure!Q610</f>
        <v>0.72092391222763197</v>
      </c>
      <c r="M610" s="10">
        <f t="shared" si="76"/>
        <v>1.6844978038673295</v>
      </c>
      <c r="N610" s="10">
        <f t="shared" si="82"/>
        <v>2.5616829820695148</v>
      </c>
    </row>
    <row r="611" spans="3:14">
      <c r="C611" s="4">
        <f>Pressure!AB611*1000000</f>
        <v>7295261.1211509332</v>
      </c>
      <c r="D611" s="78">
        <f>Pressure!I611</f>
        <v>1.4782900988183603E-4</v>
      </c>
      <c r="E611" s="40">
        <f>Pressure!H611</f>
        <v>147.82900988183601</v>
      </c>
      <c r="F611" s="10">
        <f t="shared" si="78"/>
        <v>4.25</v>
      </c>
      <c r="G611" s="4">
        <f t="shared" si="77"/>
        <v>333638.05385616072</v>
      </c>
      <c r="H611" s="42">
        <f t="shared" si="79"/>
        <v>10.702136124241267</v>
      </c>
      <c r="I611" s="10">
        <f t="shared" si="80"/>
        <v>1.2916321890786877</v>
      </c>
      <c r="J611" s="4">
        <f t="shared" si="81"/>
        <v>1392.9623209131037</v>
      </c>
      <c r="K611" s="4">
        <f t="shared" si="75"/>
        <v>313.15190884247642</v>
      </c>
      <c r="L611" s="42">
        <f>Pressure!Q611</f>
        <v>0.72213287643090063</v>
      </c>
      <c r="M611" s="10">
        <f t="shared" si="76"/>
        <v>1.6842327792239842</v>
      </c>
      <c r="N611" s="10">
        <f t="shared" si="82"/>
        <v>2.5616829820695148</v>
      </c>
    </row>
    <row r="612" spans="3:14">
      <c r="C612" s="4">
        <f>Pressure!AB612*1000000</f>
        <v>7293661.8398555433</v>
      </c>
      <c r="D612" s="78">
        <f>Pressure!I612</f>
        <v>1.4782900988183603E-4</v>
      </c>
      <c r="E612" s="40">
        <f>Pressure!H612</f>
        <v>147.82900988183601</v>
      </c>
      <c r="F612" s="10">
        <f t="shared" si="78"/>
        <v>4.25</v>
      </c>
      <c r="G612" s="4">
        <f t="shared" si="77"/>
        <v>333564.91307475464</v>
      </c>
      <c r="H612" s="42">
        <f t="shared" si="79"/>
        <v>10.700276333880041</v>
      </c>
      <c r="I612" s="10">
        <f t="shared" si="80"/>
        <v>1.2916192873264831</v>
      </c>
      <c r="J612" s="4">
        <f t="shared" si="81"/>
        <v>1392.6430421505629</v>
      </c>
      <c r="K612" s="4">
        <f t="shared" si="75"/>
        <v>313.08013177252889</v>
      </c>
      <c r="L612" s="42">
        <f>Pressure!Q612</f>
        <v>0.72334192438382494</v>
      </c>
      <c r="M612" s="10">
        <f t="shared" si="76"/>
        <v>1.6839652309335578</v>
      </c>
      <c r="N612" s="10">
        <f t="shared" si="82"/>
        <v>2.5616829820695148</v>
      </c>
    </row>
    <row r="613" spans="3:14">
      <c r="C613" s="4">
        <f>Pressure!AB613*1000000</f>
        <v>7292047.6321486449</v>
      </c>
      <c r="D613" s="78">
        <f>Pressure!I613</f>
        <v>1.4782900988183603E-4</v>
      </c>
      <c r="E613" s="40">
        <f>Pressure!H613</f>
        <v>147.82900988183601</v>
      </c>
      <c r="F613" s="10">
        <f t="shared" si="78"/>
        <v>4.25</v>
      </c>
      <c r="G613" s="4">
        <f t="shared" si="77"/>
        <v>333491.08965583856</v>
      </c>
      <c r="H613" s="42">
        <f t="shared" si="79"/>
        <v>10.698399113937031</v>
      </c>
      <c r="I613" s="10">
        <f t="shared" si="80"/>
        <v>1.2916062594209894</v>
      </c>
      <c r="J613" s="4">
        <f t="shared" si="81"/>
        <v>1392.3207834956113</v>
      </c>
      <c r="K613" s="4">
        <f t="shared" si="75"/>
        <v>313.00768479286256</v>
      </c>
      <c r="L613" s="42">
        <f>Pressure!Q613</f>
        <v>0.72455105689987365</v>
      </c>
      <c r="M613" s="10">
        <f t="shared" si="76"/>
        <v>1.6836951588040932</v>
      </c>
      <c r="N613" s="10">
        <f t="shared" si="82"/>
        <v>2.5616829820695148</v>
      </c>
    </row>
    <row r="614" spans="3:14">
      <c r="C614" s="4">
        <f>Pressure!AB614*1000000</f>
        <v>7290418.5002731476</v>
      </c>
      <c r="D614" s="78">
        <f>Pressure!I614</f>
        <v>1.4782900988183603E-4</v>
      </c>
      <c r="E614" s="40">
        <f>Pressure!H614</f>
        <v>147.82900988183601</v>
      </c>
      <c r="F614" s="10">
        <f t="shared" si="78"/>
        <v>4.25</v>
      </c>
      <c r="G614" s="4">
        <f t="shared" si="77"/>
        <v>333416.58370198857</v>
      </c>
      <c r="H614" s="42">
        <f t="shared" si="79"/>
        <v>10.696504465000197</v>
      </c>
      <c r="I614" s="10">
        <f t="shared" si="80"/>
        <v>1.2915931052165035</v>
      </c>
      <c r="J614" s="4">
        <f t="shared" si="81"/>
        <v>1391.9955453960199</v>
      </c>
      <c r="K614" s="4">
        <f t="shared" si="75"/>
        <v>312.934568004141</v>
      </c>
      <c r="L614" s="42">
        <f>Pressure!Q614</f>
        <v>0.72576027479309546</v>
      </c>
      <c r="M614" s="10">
        <f t="shared" si="76"/>
        <v>1.6834225626427175</v>
      </c>
      <c r="N614" s="10">
        <f t="shared" si="82"/>
        <v>2.5616829820695148</v>
      </c>
    </row>
    <row r="615" spans="3:14">
      <c r="C615" s="4">
        <f>Pressure!AB615*1000000</f>
        <v>7288774.4464962836</v>
      </c>
      <c r="D615" s="78">
        <f>Pressure!I615</f>
        <v>1.4782900988183603E-4</v>
      </c>
      <c r="E615" s="40">
        <f>Pressure!H615</f>
        <v>147.82900988183601</v>
      </c>
      <c r="F615" s="10">
        <f t="shared" si="78"/>
        <v>4.25</v>
      </c>
      <c r="G615" s="4">
        <f t="shared" si="77"/>
        <v>333341.39531689329</v>
      </c>
      <c r="H615" s="42">
        <f t="shared" si="79"/>
        <v>10.694592387666569</v>
      </c>
      <c r="I615" s="10">
        <f t="shared" si="80"/>
        <v>1.2915798245658545</v>
      </c>
      <c r="J615" s="4">
        <f t="shared" si="81"/>
        <v>1391.6673283044172</v>
      </c>
      <c r="K615" s="4">
        <f t="shared" si="75"/>
        <v>312.86078150811949</v>
      </c>
      <c r="L615" s="42">
        <f>Pressure!Q615</f>
        <v>0.72696957887812463</v>
      </c>
      <c r="M615" s="10">
        <f t="shared" si="76"/>
        <v>1.6831474422549921</v>
      </c>
      <c r="N615" s="10">
        <f t="shared" si="82"/>
        <v>2.5616829820695148</v>
      </c>
    </row>
    <row r="616" spans="3:14">
      <c r="C616" s="4">
        <f>Pressure!AB616*1000000</f>
        <v>7287115.473109588</v>
      </c>
      <c r="D616" s="78">
        <f>Pressure!I616</f>
        <v>1.4782900988183603E-4</v>
      </c>
      <c r="E616" s="40">
        <f>Pressure!H616</f>
        <v>147.82900988183601</v>
      </c>
      <c r="F616" s="10">
        <f t="shared" si="78"/>
        <v>4.25</v>
      </c>
      <c r="G616" s="4">
        <f t="shared" si="77"/>
        <v>333265.52460535266</v>
      </c>
      <c r="H616" s="42">
        <f t="shared" si="79"/>
        <v>10.692662882542223</v>
      </c>
      <c r="I616" s="10">
        <f t="shared" si="80"/>
        <v>1.2915664173203985</v>
      </c>
      <c r="J616" s="4">
        <f t="shared" si="81"/>
        <v>1391.3361326782826</v>
      </c>
      <c r="K616" s="4">
        <f t="shared" si="75"/>
        <v>312.78632540764414</v>
      </c>
      <c r="L616" s="42">
        <f>Pressure!Q616</f>
        <v>0.72817896997018683</v>
      </c>
      <c r="M616" s="10">
        <f t="shared" si="76"/>
        <v>1.6828697974453684</v>
      </c>
      <c r="N616" s="10">
        <f t="shared" si="82"/>
        <v>2.5616829820695148</v>
      </c>
    </row>
    <row r="617" spans="3:14">
      <c r="C617" s="4">
        <f>Pressure!AB617*1000000</f>
        <v>7285441.5824288782</v>
      </c>
      <c r="D617" s="78">
        <f>Pressure!I617</f>
        <v>1.4782900988183603E-4</v>
      </c>
      <c r="E617" s="40">
        <f>Pressure!H617</f>
        <v>147.82900988183601</v>
      </c>
      <c r="F617" s="10">
        <f t="shared" si="78"/>
        <v>4.25</v>
      </c>
      <c r="G617" s="4">
        <f t="shared" si="77"/>
        <v>333188.97167327726</v>
      </c>
      <c r="H617" s="42">
        <f t="shared" si="79"/>
        <v>10.690715950242268</v>
      </c>
      <c r="I617" s="10">
        <f t="shared" si="80"/>
        <v>1.2915528833300138</v>
      </c>
      <c r="J617" s="4">
        <f t="shared" si="81"/>
        <v>1391.0019589799435</v>
      </c>
      <c r="K617" s="4">
        <f t="shared" si="75"/>
        <v>312.71119980665065</v>
      </c>
      <c r="L617" s="42">
        <f>Pressure!Q617</f>
        <v>0.72938844888510446</v>
      </c>
      <c r="M617" s="10">
        <f t="shared" si="76"/>
        <v>1.6825896280163872</v>
      </c>
      <c r="N617" s="10">
        <f t="shared" si="82"/>
        <v>2.5616829820695148</v>
      </c>
    </row>
    <row r="618" spans="3:14">
      <c r="C618" s="4">
        <f>Pressure!AB618*1000000</f>
        <v>7283752.7767944997</v>
      </c>
      <c r="D618" s="78">
        <f>Pressure!I618</f>
        <v>1.4782900988183603E-4</v>
      </c>
      <c r="E618" s="40">
        <f>Pressure!H618</f>
        <v>147.82900988183601</v>
      </c>
      <c r="F618" s="10">
        <f t="shared" si="78"/>
        <v>4.25</v>
      </c>
      <c r="G618" s="4">
        <f t="shared" si="77"/>
        <v>333111.73662769928</v>
      </c>
      <c r="H618" s="42">
        <f t="shared" si="79"/>
        <v>10.688751591391092</v>
      </c>
      <c r="I618" s="10">
        <f t="shared" si="80"/>
        <v>1.2915392224430999</v>
      </c>
      <c r="J618" s="4">
        <f t="shared" si="81"/>
        <v>1390.6648076766232</v>
      </c>
      <c r="K618" s="4">
        <f t="shared" si="75"/>
        <v>312.63540481017566</v>
      </c>
      <c r="L618" s="42">
        <f>Pressure!Q618</f>
        <v>0.73059801643930278</v>
      </c>
      <c r="M618" s="10">
        <f t="shared" si="76"/>
        <v>1.6823069337697674</v>
      </c>
      <c r="N618" s="10">
        <f t="shared" si="82"/>
        <v>2.5616829820695148</v>
      </c>
    </row>
    <row r="619" spans="3:14">
      <c r="C619" s="4">
        <f>Pressure!AB619*1000000</f>
        <v>7282049.0585709419</v>
      </c>
      <c r="D619" s="78">
        <f>Pressure!I619</f>
        <v>1.4782900988183603E-4</v>
      </c>
      <c r="E619" s="40">
        <f>Pressure!H619</f>
        <v>147.82900988183601</v>
      </c>
      <c r="F619" s="10">
        <f t="shared" si="78"/>
        <v>4.25</v>
      </c>
      <c r="G619" s="4">
        <f t="shared" si="77"/>
        <v>333033.81957675517</v>
      </c>
      <c r="H619" s="42">
        <f t="shared" si="79"/>
        <v>10.686769806621912</v>
      </c>
      <c r="I619" s="10">
        <f t="shared" si="80"/>
        <v>1.2915254345065703</v>
      </c>
      <c r="J619" s="4">
        <f t="shared" si="81"/>
        <v>1390.3246792403665</v>
      </c>
      <c r="K619" s="4">
        <f t="shared" si="75"/>
        <v>312.55894052433939</v>
      </c>
      <c r="L619" s="42">
        <f>Pressure!Q619</f>
        <v>0.73180767344981534</v>
      </c>
      <c r="M619" s="10">
        <f t="shared" si="76"/>
        <v>1.6820217145054401</v>
      </c>
      <c r="N619" s="10">
        <f t="shared" si="82"/>
        <v>2.5616829820695148</v>
      </c>
    </row>
    <row r="620" spans="3:14">
      <c r="C620" s="4">
        <f>Pressure!AB620*1000000</f>
        <v>7280330.4301472316</v>
      </c>
      <c r="D620" s="78">
        <f>Pressure!I620</f>
        <v>1.4782900988183603E-4</v>
      </c>
      <c r="E620" s="40">
        <f>Pressure!H620</f>
        <v>147.82900988183601</v>
      </c>
      <c r="F620" s="10">
        <f t="shared" si="78"/>
        <v>4.25</v>
      </c>
      <c r="G620" s="4">
        <f t="shared" si="77"/>
        <v>332955.2206297036</v>
      </c>
      <c r="H620" s="42">
        <f t="shared" si="79"/>
        <v>10.684770596577208</v>
      </c>
      <c r="I620" s="10">
        <f t="shared" si="80"/>
        <v>1.2915115193658497</v>
      </c>
      <c r="J620" s="4">
        <f t="shared" si="81"/>
        <v>1389.9815741481159</v>
      </c>
      <c r="K620" s="4">
        <f t="shared" si="75"/>
        <v>312.48180705636344</v>
      </c>
      <c r="L620" s="42">
        <f>Pressure!Q620</f>
        <v>0.73301742073428999</v>
      </c>
      <c r="M620" s="10">
        <f t="shared" si="76"/>
        <v>1.6817339700223013</v>
      </c>
      <c r="N620" s="10">
        <f t="shared" si="82"/>
        <v>2.5616829820695148</v>
      </c>
    </row>
    <row r="621" spans="3:14">
      <c r="C621" s="4">
        <f>Pressure!AB621*1000000</f>
        <v>7278596.8939367756</v>
      </c>
      <c r="D621" s="78">
        <f>Pressure!I621</f>
        <v>1.4782900988183603E-4</v>
      </c>
      <c r="E621" s="40">
        <f>Pressure!H621</f>
        <v>147.82900988183601</v>
      </c>
      <c r="F621" s="10">
        <f t="shared" si="78"/>
        <v>4.25</v>
      </c>
      <c r="G621" s="4">
        <f t="shared" si="77"/>
        <v>332875.93989691825</v>
      </c>
      <c r="H621" s="42">
        <f t="shared" si="79"/>
        <v>10.682753961908578</v>
      </c>
      <c r="I621" s="10">
        <f t="shared" si="80"/>
        <v>1.291497476864871</v>
      </c>
      <c r="J621" s="4">
        <f t="shared" si="81"/>
        <v>1389.6354928816813</v>
      </c>
      <c r="K621" s="4">
        <f t="shared" si="75"/>
        <v>312.4040045145635</v>
      </c>
      <c r="L621" s="42">
        <f>Pressure!Q621</f>
        <v>0.7342272591109944</v>
      </c>
      <c r="M621" s="10">
        <f t="shared" si="76"/>
        <v>1.6814437001175992</v>
      </c>
      <c r="N621" s="10">
        <f t="shared" si="82"/>
        <v>2.5616829820695148</v>
      </c>
    </row>
    <row r="622" spans="3:14">
      <c r="C622" s="4">
        <f>Pressure!AB622*1000000</f>
        <v>7276848.4523774758</v>
      </c>
      <c r="D622" s="78">
        <f>Pressure!I622</f>
        <v>1.4782900988183603E-4</v>
      </c>
      <c r="E622" s="40">
        <f>Pressure!H622</f>
        <v>147.82900988183601</v>
      </c>
      <c r="F622" s="10">
        <f t="shared" si="78"/>
        <v>4.25</v>
      </c>
      <c r="G622" s="4">
        <f t="shared" si="77"/>
        <v>332795.97748989286</v>
      </c>
      <c r="H622" s="42">
        <f t="shared" si="79"/>
        <v>10.680719903276779</v>
      </c>
      <c r="I622" s="10">
        <f t="shared" si="80"/>
        <v>1.2914833068460698</v>
      </c>
      <c r="J622" s="4">
        <f t="shared" si="81"/>
        <v>1389.2864359277626</v>
      </c>
      <c r="K622" s="4">
        <f t="shared" si="75"/>
        <v>312.32553300835451</v>
      </c>
      <c r="L622" s="42">
        <f>Pressure!Q622</f>
        <v>0.73543718939882186</v>
      </c>
      <c r="M622" s="10">
        <f t="shared" si="76"/>
        <v>1.6811509045872173</v>
      </c>
      <c r="N622" s="10">
        <f t="shared" si="82"/>
        <v>2.5616829820695148</v>
      </c>
    </row>
    <row r="623" spans="3:14">
      <c r="C623" s="4">
        <f>Pressure!AB623*1000000</f>
        <v>7275085.1079315431</v>
      </c>
      <c r="D623" s="78">
        <f>Pressure!I623</f>
        <v>1.4782900988183603E-4</v>
      </c>
      <c r="E623" s="40">
        <f>Pressure!H623</f>
        <v>147.82900988183601</v>
      </c>
      <c r="F623" s="10">
        <f t="shared" si="78"/>
        <v>4.25</v>
      </c>
      <c r="G623" s="4">
        <f t="shared" si="77"/>
        <v>332715.33352123306</v>
      </c>
      <c r="H623" s="42">
        <f t="shared" si="79"/>
        <v>10.678668421351585</v>
      </c>
      <c r="I623" s="10">
        <f t="shared" si="80"/>
        <v>1.2914690091503795</v>
      </c>
      <c r="J623" s="4">
        <f t="shared" si="81"/>
        <v>1388.9344037779131</v>
      </c>
      <c r="K623" s="4">
        <f t="shared" si="75"/>
        <v>312.2463926482427</v>
      </c>
      <c r="L623" s="42">
        <f>Pressure!Q623</f>
        <v>0.73664721241729714</v>
      </c>
      <c r="M623" s="10">
        <f t="shared" si="76"/>
        <v>1.6808555832257963</v>
      </c>
      <c r="N623" s="10">
        <f t="shared" si="82"/>
        <v>2.5616829820695148</v>
      </c>
    </row>
    <row r="624" spans="3:14">
      <c r="C624" s="4">
        <f>Pressure!AB624*1000000</f>
        <v>7273306.8630858669</v>
      </c>
      <c r="D624" s="78">
        <f>Pressure!I624</f>
        <v>1.4782900988183603E-4</v>
      </c>
      <c r="E624" s="40">
        <f>Pressure!H624</f>
        <v>147.82900988183601</v>
      </c>
      <c r="F624" s="10">
        <f t="shared" si="78"/>
        <v>4.25</v>
      </c>
      <c r="G624" s="4">
        <f t="shared" si="77"/>
        <v>332634.00810467312</v>
      </c>
      <c r="H624" s="42">
        <f t="shared" si="79"/>
        <v>10.676599516812145</v>
      </c>
      <c r="I624" s="10">
        <f t="shared" si="80"/>
        <v>1.29145458361723</v>
      </c>
      <c r="J624" s="4">
        <f t="shared" si="81"/>
        <v>1388.5793969286126</v>
      </c>
      <c r="K624" s="4">
        <f t="shared" si="75"/>
        <v>312.1665835458416</v>
      </c>
      <c r="L624" s="42">
        <f>Pressure!Q624</f>
        <v>0.73785732898658241</v>
      </c>
      <c r="M624" s="10">
        <f t="shared" si="76"/>
        <v>1.6805577358267345</v>
      </c>
      <c r="N624" s="10">
        <f t="shared" si="82"/>
        <v>2.5616829820695148</v>
      </c>
    </row>
    <row r="625" spans="3:14">
      <c r="C625" s="4">
        <f>Pressure!AB625*1000000</f>
        <v>7271513.7203515973</v>
      </c>
      <c r="D625" s="78">
        <f>Pressure!I625</f>
        <v>1.4782900988183603E-4</v>
      </c>
      <c r="E625" s="40">
        <f>Pressure!H625</f>
        <v>147.82900988183601</v>
      </c>
      <c r="F625" s="10">
        <f t="shared" si="78"/>
        <v>4.25</v>
      </c>
      <c r="G625" s="4">
        <f t="shared" si="77"/>
        <v>332552.00135505677</v>
      </c>
      <c r="H625" s="42">
        <f t="shared" si="79"/>
        <v>10.67451319034649</v>
      </c>
      <c r="I625" s="10">
        <f t="shared" si="80"/>
        <v>1.2914400300845394</v>
      </c>
      <c r="J625" s="4">
        <f t="shared" si="81"/>
        <v>1388.2214158811839</v>
      </c>
      <c r="K625" s="4">
        <f t="shared" si="75"/>
        <v>312.08610581385369</v>
      </c>
      <c r="L625" s="42">
        <f>Pressure!Q625</f>
        <v>0.73906753992748264</v>
      </c>
      <c r="M625" s="10">
        <f t="shared" si="76"/>
        <v>1.6802573621815418</v>
      </c>
      <c r="N625" s="10">
        <f t="shared" si="82"/>
        <v>2.5616829820695148</v>
      </c>
    </row>
    <row r="626" spans="3:14">
      <c r="C626" s="4">
        <f>Pressure!AB626*1000000</f>
        <v>7269705.6822645785</v>
      </c>
      <c r="D626" s="78">
        <f>Pressure!I626</f>
        <v>1.4782900988183603E-4</v>
      </c>
      <c r="E626" s="40">
        <f>Pressure!H626</f>
        <v>147.82900988183601</v>
      </c>
      <c r="F626" s="10">
        <f t="shared" si="78"/>
        <v>4.25</v>
      </c>
      <c r="G626" s="4">
        <f t="shared" si="77"/>
        <v>332469.31338835717</v>
      </c>
      <c r="H626" s="42">
        <f t="shared" si="79"/>
        <v>10.672409442652063</v>
      </c>
      <c r="I626" s="10">
        <f t="shared" si="80"/>
        <v>1.2914253483887133</v>
      </c>
      <c r="J626" s="4">
        <f t="shared" si="81"/>
        <v>1387.8604611418809</v>
      </c>
      <c r="K626" s="4">
        <f t="shared" si="75"/>
        <v>312.00495956608989</v>
      </c>
      <c r="L626" s="42">
        <f>Pressure!Q626</f>
        <v>0.74027784606145175</v>
      </c>
      <c r="M626" s="10">
        <f t="shared" si="76"/>
        <v>1.6799544620807449</v>
      </c>
      <c r="N626" s="10">
        <f t="shared" si="82"/>
        <v>2.5616829820695148</v>
      </c>
    </row>
    <row r="627" spans="3:14">
      <c r="C627" s="4">
        <f>Pressure!AB627*1000000</f>
        <v>7267882.7513851542</v>
      </c>
      <c r="D627" s="78">
        <f>Pressure!I627</f>
        <v>1.4782900988183603E-4</v>
      </c>
      <c r="E627" s="40">
        <f>Pressure!H627</f>
        <v>147.82900988183601</v>
      </c>
      <c r="F627" s="10">
        <f t="shared" si="78"/>
        <v>4.25</v>
      </c>
      <c r="G627" s="4">
        <f t="shared" si="77"/>
        <v>332385.94432166778</v>
      </c>
      <c r="H627" s="42">
        <f t="shared" si="79"/>
        <v>10.670288274435423</v>
      </c>
      <c r="I627" s="10">
        <f t="shared" si="80"/>
        <v>1.291410538364639</v>
      </c>
      <c r="J627" s="4">
        <f t="shared" si="81"/>
        <v>1387.4965332218474</v>
      </c>
      <c r="K627" s="4">
        <f t="shared" si="75"/>
        <v>311.92314491746043</v>
      </c>
      <c r="L627" s="42">
        <f>Pressure!Q627</f>
        <v>0.74148824821059833</v>
      </c>
      <c r="M627" s="10">
        <f t="shared" si="76"/>
        <v>1.6796490353134295</v>
      </c>
      <c r="N627" s="10">
        <f t="shared" si="82"/>
        <v>2.5616829820695148</v>
      </c>
    </row>
    <row r="628" spans="3:14">
      <c r="C628" s="4">
        <f>Pressure!AB628*1000000</f>
        <v>7266044.9302983088</v>
      </c>
      <c r="D628" s="78">
        <f>Pressure!I628</f>
        <v>1.4782900988183603E-4</v>
      </c>
      <c r="E628" s="40">
        <f>Pressure!H628</f>
        <v>147.82900988183601</v>
      </c>
      <c r="F628" s="10">
        <f t="shared" si="78"/>
        <v>4.25</v>
      </c>
      <c r="G628" s="4">
        <f t="shared" si="77"/>
        <v>332301.89427320921</v>
      </c>
      <c r="H628" s="42">
        <f t="shared" si="79"/>
        <v>10.668149686412473</v>
      </c>
      <c r="I628" s="10">
        <f t="shared" si="80"/>
        <v>1.2913955998456812</v>
      </c>
      <c r="J628" s="4">
        <f t="shared" si="81"/>
        <v>1387.1296326371469</v>
      </c>
      <c r="K628" s="4">
        <f t="shared" si="75"/>
        <v>311.84066198398159</v>
      </c>
      <c r="L628" s="42">
        <f>Pressure!Q628</f>
        <v>0.74269874719769136</v>
      </c>
      <c r="M628" s="10">
        <f t="shared" si="76"/>
        <v>1.6793410816670549</v>
      </c>
      <c r="N628" s="10">
        <f t="shared" si="82"/>
        <v>2.5616829820695148</v>
      </c>
    </row>
    <row r="629" spans="3:14">
      <c r="C629" s="4">
        <f>Pressure!AB629*1000000</f>
        <v>7264192.2216134267</v>
      </c>
      <c r="D629" s="78">
        <f>Pressure!I629</f>
        <v>1.4782900988183603E-4</v>
      </c>
      <c r="E629" s="40">
        <f>Pressure!H629</f>
        <v>147.82900988183601</v>
      </c>
      <c r="F629" s="10">
        <f t="shared" si="78"/>
        <v>4.25</v>
      </c>
      <c r="G629" s="4">
        <f t="shared" si="77"/>
        <v>332217.16336231772</v>
      </c>
      <c r="H629" s="42">
        <f t="shared" si="79"/>
        <v>10.665993679308086</v>
      </c>
      <c r="I629" s="10">
        <f t="shared" si="80"/>
        <v>1.2913805326636765</v>
      </c>
      <c r="J629" s="4">
        <f t="shared" si="81"/>
        <v>1386.7597599087139</v>
      </c>
      <c r="K629" s="4">
        <f t="shared" si="75"/>
        <v>311.75751088276468</v>
      </c>
      <c r="L629" s="42">
        <f>Pressure!Q629</f>
        <v>0.74390934384616636</v>
      </c>
      <c r="M629" s="10">
        <f t="shared" si="76"/>
        <v>1.6790306009281919</v>
      </c>
      <c r="N629" s="10">
        <f t="shared" si="82"/>
        <v>2.5616829820695148</v>
      </c>
    </row>
    <row r="630" spans="3:14">
      <c r="C630" s="4">
        <f>Pressure!AB630*1000000</f>
        <v>7262324.6279647239</v>
      </c>
      <c r="D630" s="78">
        <f>Pressure!I630</f>
        <v>1.4782900988183603E-4</v>
      </c>
      <c r="E630" s="40">
        <f>Pressure!H630</f>
        <v>147.82900988183601</v>
      </c>
      <c r="F630" s="10">
        <f t="shared" si="78"/>
        <v>4.25</v>
      </c>
      <c r="G630" s="4">
        <f t="shared" si="77"/>
        <v>332131.75170946529</v>
      </c>
      <c r="H630" s="42">
        <f t="shared" si="79"/>
        <v>10.663820253856663</v>
      </c>
      <c r="I630" s="10">
        <f t="shared" si="80"/>
        <v>1.2913653366489313</v>
      </c>
      <c r="J630" s="4">
        <f t="shared" si="81"/>
        <v>1386.3869155624409</v>
      </c>
      <c r="K630" s="4">
        <f t="shared" si="75"/>
        <v>311.67369173203565</v>
      </c>
      <c r="L630" s="42">
        <f>Pressure!Q630</f>
        <v>0.74512003898013091</v>
      </c>
      <c r="M630" s="10">
        <f t="shared" si="76"/>
        <v>1.6787175928814417</v>
      </c>
      <c r="N630" s="10">
        <f t="shared" si="82"/>
        <v>2.5616829820695148</v>
      </c>
    </row>
    <row r="631" spans="3:14">
      <c r="C631" s="4">
        <f>Pressure!AB631*1000000</f>
        <v>7260442.1520108525</v>
      </c>
      <c r="D631" s="78">
        <f>Pressure!I631</f>
        <v>1.4782900988183603E-4</v>
      </c>
      <c r="E631" s="40">
        <f>Pressure!H631</f>
        <v>147.82900988183601</v>
      </c>
      <c r="F631" s="10">
        <f t="shared" si="78"/>
        <v>4.25</v>
      </c>
      <c r="G631" s="4">
        <f t="shared" si="77"/>
        <v>332045.65943624155</v>
      </c>
      <c r="H631" s="42">
        <f t="shared" si="79"/>
        <v>10.661629410801609</v>
      </c>
      <c r="I631" s="10">
        <f t="shared" si="80"/>
        <v>1.2913500116302146</v>
      </c>
      <c r="J631" s="4">
        <f t="shared" si="81"/>
        <v>1386.0111001290977</v>
      </c>
      <c r="K631" s="4">
        <f t="shared" si="75"/>
        <v>311.5892046511168</v>
      </c>
      <c r="L631" s="42">
        <f>Pressure!Q631</f>
        <v>0.74633083342437068</v>
      </c>
      <c r="M631" s="10">
        <f t="shared" si="76"/>
        <v>1.6784020573103404</v>
      </c>
      <c r="N631" s="10">
        <f t="shared" si="82"/>
        <v>2.5616829820695148</v>
      </c>
    </row>
    <row r="632" spans="3:14">
      <c r="C632" s="4">
        <f>Pressure!AB632*1000000</f>
        <v>7258544.7964351922</v>
      </c>
      <c r="D632" s="78">
        <f>Pressure!I632</f>
        <v>1.4782900988183603E-4</v>
      </c>
      <c r="E632" s="40">
        <f>Pressure!H632</f>
        <v>147.82900988183601</v>
      </c>
      <c r="F632" s="10">
        <f t="shared" si="78"/>
        <v>4.25</v>
      </c>
      <c r="G632" s="4">
        <f t="shared" si="77"/>
        <v>331958.88666536688</v>
      </c>
      <c r="H632" s="42">
        <f t="shared" si="79"/>
        <v>10.659421150895675</v>
      </c>
      <c r="I632" s="10">
        <f t="shared" si="80"/>
        <v>1.291334557434755</v>
      </c>
      <c r="J632" s="4">
        <f t="shared" si="81"/>
        <v>1385.6323141443913</v>
      </c>
      <c r="K632" s="4">
        <f t="shared" si="75"/>
        <v>311.50404976044047</v>
      </c>
      <c r="L632" s="42">
        <f>Pressure!Q632</f>
        <v>0.74754172800435537</v>
      </c>
      <c r="M632" s="10">
        <f t="shared" si="76"/>
        <v>1.6780839939970131</v>
      </c>
      <c r="N632" s="10">
        <f t="shared" si="82"/>
        <v>2.5616829820695148</v>
      </c>
    </row>
    <row r="633" spans="3:14">
      <c r="C633" s="4">
        <f>Pressure!AB633*1000000</f>
        <v>7256632.5639459426</v>
      </c>
      <c r="D633" s="78">
        <f>Pressure!I633</f>
        <v>1.4782900988183603E-4</v>
      </c>
      <c r="E633" s="40">
        <f>Pressure!H633</f>
        <v>147.82900988183601</v>
      </c>
      <c r="F633" s="10">
        <f t="shared" si="78"/>
        <v>4.25</v>
      </c>
      <c r="G633" s="4">
        <f t="shared" si="77"/>
        <v>331871.43352069682</v>
      </c>
      <c r="H633" s="42">
        <f t="shared" si="79"/>
        <v>10.657195474901084</v>
      </c>
      <c r="I633" s="10">
        <f t="shared" si="80"/>
        <v>1.2913189738882371</v>
      </c>
      <c r="J633" s="4">
        <f t="shared" si="81"/>
        <v>1385.2505581489843</v>
      </c>
      <c r="K633" s="4">
        <f t="shared" si="75"/>
        <v>311.41822718155305</v>
      </c>
      <c r="L633" s="42">
        <f>Pressure!Q633</f>
        <v>0.74875272354624456</v>
      </c>
      <c r="M633" s="10">
        <f t="shared" si="76"/>
        <v>1.6777634027221997</v>
      </c>
      <c r="N633" s="10">
        <f t="shared" si="82"/>
        <v>2.5616829820695148</v>
      </c>
    </row>
    <row r="634" spans="3:14">
      <c r="C634" s="4">
        <f>Pressure!AB634*1000000</f>
        <v>7254705.4572757119</v>
      </c>
      <c r="D634" s="78">
        <f>Pressure!I634</f>
        <v>1.4782900988183603E-4</v>
      </c>
      <c r="E634" s="40">
        <f>Pressure!H634</f>
        <v>147.82900988183601</v>
      </c>
      <c r="F634" s="10">
        <f t="shared" si="78"/>
        <v>4.25</v>
      </c>
      <c r="G634" s="4">
        <f t="shared" si="77"/>
        <v>331783.30012720323</v>
      </c>
      <c r="H634" s="42">
        <f t="shared" si="79"/>
        <v>10.654952383588977</v>
      </c>
      <c r="I634" s="10">
        <f t="shared" si="80"/>
        <v>1.2913032608147934</v>
      </c>
      <c r="J634" s="4">
        <f t="shared" si="81"/>
        <v>1384.865832688411</v>
      </c>
      <c r="K634" s="4">
        <f t="shared" si="75"/>
        <v>311.33173703709616</v>
      </c>
      <c r="L634" s="42">
        <f>Pressure!Q634</f>
        <v>0.74996382087689351</v>
      </c>
      <c r="M634" s="10">
        <f t="shared" si="76"/>
        <v>1.6774402832650324</v>
      </c>
      <c r="N634" s="10">
        <f t="shared" si="82"/>
        <v>2.5616829820695148</v>
      </c>
    </row>
    <row r="635" spans="3:14">
      <c r="C635" s="4">
        <f>Pressure!AB635*1000000</f>
        <v>7252763.4791821325</v>
      </c>
      <c r="D635" s="78">
        <f>Pressure!I635</f>
        <v>1.4782900988183603E-4</v>
      </c>
      <c r="E635" s="40">
        <f>Pressure!H635</f>
        <v>147.82900988183601</v>
      </c>
      <c r="F635" s="10">
        <f t="shared" si="78"/>
        <v>4.25</v>
      </c>
      <c r="G635" s="4">
        <f t="shared" si="77"/>
        <v>331694.48661100236</v>
      </c>
      <c r="H635" s="42">
        <f t="shared" si="79"/>
        <v>10.6526918777402</v>
      </c>
      <c r="I635" s="10">
        <f t="shared" si="80"/>
        <v>1.2912874180370035</v>
      </c>
      <c r="J635" s="4">
        <f t="shared" si="81"/>
        <v>1384.4781383132024</v>
      </c>
      <c r="K635" s="4">
        <f t="shared" si="75"/>
        <v>311.24457945083458</v>
      </c>
      <c r="L635" s="42">
        <f>Pressure!Q635</f>
        <v>0.75117502082385923</v>
      </c>
      <c r="M635" s="10">
        <f t="shared" si="76"/>
        <v>1.6771146354035014</v>
      </c>
      <c r="N635" s="10">
        <f t="shared" si="82"/>
        <v>2.5616829820695148</v>
      </c>
    </row>
    <row r="636" spans="3:14">
      <c r="C636" s="4">
        <f>Pressure!AB636*1000000</f>
        <v>7250806.632447348</v>
      </c>
      <c r="D636" s="78">
        <f>Pressure!I636</f>
        <v>1.4782900988183603E-4</v>
      </c>
      <c r="E636" s="40">
        <f>Pressure!H636</f>
        <v>147.82900988183601</v>
      </c>
      <c r="F636" s="10">
        <f t="shared" si="78"/>
        <v>4.25</v>
      </c>
      <c r="G636" s="4">
        <f t="shared" si="77"/>
        <v>331604.99309933139</v>
      </c>
      <c r="H636" s="42">
        <f t="shared" si="79"/>
        <v>10.650413958144588</v>
      </c>
      <c r="I636" s="10">
        <f t="shared" si="80"/>
        <v>1.2912714453758862</v>
      </c>
      <c r="J636" s="4">
        <f t="shared" si="81"/>
        <v>1384.0874755787825</v>
      </c>
      <c r="K636" s="4">
        <f t="shared" si="75"/>
        <v>311.15675454763328</v>
      </c>
      <c r="L636" s="42">
        <f>Pressure!Q636</f>
        <v>0.75238632421540641</v>
      </c>
      <c r="M636" s="10">
        <f t="shared" si="76"/>
        <v>1.6767864589141315</v>
      </c>
      <c r="N636" s="10">
        <f t="shared" si="82"/>
        <v>2.5616829820695148</v>
      </c>
    </row>
    <row r="637" spans="3:14">
      <c r="C637" s="4">
        <f>Pressure!AB637*1000000</f>
        <v>7248834.9198784949</v>
      </c>
      <c r="D637" s="78">
        <f>Pressure!I637</f>
        <v>1.4782900988183603E-4</v>
      </c>
      <c r="E637" s="40">
        <f>Pressure!H637</f>
        <v>147.82900988183601</v>
      </c>
      <c r="F637" s="10">
        <f t="shared" si="78"/>
        <v>4.25</v>
      </c>
      <c r="G637" s="4">
        <f t="shared" si="77"/>
        <v>331514.8197205707</v>
      </c>
      <c r="H637" s="42">
        <f t="shared" si="79"/>
        <v>10.648118625601638</v>
      </c>
      <c r="I637" s="10">
        <f t="shared" si="80"/>
        <v>1.2912553426508979</v>
      </c>
      <c r="J637" s="4">
        <f t="shared" si="81"/>
        <v>1383.6938450455648</v>
      </c>
      <c r="K637" s="4">
        <f t="shared" si="75"/>
        <v>311.06826245347889</v>
      </c>
      <c r="L637" s="42">
        <f>Pressure!Q637</f>
        <v>0.75359773188051338</v>
      </c>
      <c r="M637" s="10">
        <f t="shared" si="76"/>
        <v>1.6764557535721094</v>
      </c>
      <c r="N637" s="10">
        <f t="shared" si="82"/>
        <v>2.5616829820695148</v>
      </c>
    </row>
    <row r="638" spans="3:14">
      <c r="C638" s="4">
        <f>Pressure!AB638*1000000</f>
        <v>7246848.344307255</v>
      </c>
      <c r="D638" s="78">
        <f>Pressure!I638</f>
        <v>1.4782900988183603E-4</v>
      </c>
      <c r="E638" s="40">
        <f>Pressure!H638</f>
        <v>147.82900988183601</v>
      </c>
      <c r="F638" s="10">
        <f t="shared" si="78"/>
        <v>4.25</v>
      </c>
      <c r="G638" s="4">
        <f t="shared" si="77"/>
        <v>331423.96660422301</v>
      </c>
      <c r="H638" s="42">
        <f t="shared" si="79"/>
        <v>10.645805880919845</v>
      </c>
      <c r="I638" s="10">
        <f t="shared" si="80"/>
        <v>1.2912391096799236</v>
      </c>
      <c r="J638" s="4">
        <f t="shared" si="81"/>
        <v>1383.2972472788636</v>
      </c>
      <c r="K638" s="4">
        <f t="shared" si="75"/>
        <v>310.97910329545965</v>
      </c>
      <c r="L638" s="42">
        <f>Pressure!Q638</f>
        <v>0.75480924464887789</v>
      </c>
      <c r="M638" s="10">
        <f t="shared" si="76"/>
        <v>1.6761225191509521</v>
      </c>
      <c r="N638" s="10">
        <f t="shared" si="82"/>
        <v>2.5616829820695148</v>
      </c>
    </row>
    <row r="639" spans="3:14">
      <c r="C639" s="4">
        <f>Pressure!AB639*1000000</f>
        <v>7244846.9085903</v>
      </c>
      <c r="D639" s="78">
        <f>Pressure!I639</f>
        <v>1.4782900988183603E-4</v>
      </c>
      <c r="E639" s="40">
        <f>Pressure!H639</f>
        <v>147.82900988183601</v>
      </c>
      <c r="F639" s="10">
        <f t="shared" si="78"/>
        <v>4.25</v>
      </c>
      <c r="G639" s="4">
        <f t="shared" si="77"/>
        <v>331332.43388093403</v>
      </c>
      <c r="H639" s="42">
        <f t="shared" si="79"/>
        <v>10.6434757249173</v>
      </c>
      <c r="I639" s="10">
        <f t="shared" si="80"/>
        <v>1.2912227462792756</v>
      </c>
      <c r="J639" s="4">
        <f t="shared" si="81"/>
        <v>1382.897682848981</v>
      </c>
      <c r="K639" s="4">
        <f t="shared" si="75"/>
        <v>310.88927720178521</v>
      </c>
      <c r="L639" s="42">
        <f>Pressure!Q639</f>
        <v>0.75602086335092333</v>
      </c>
      <c r="M639" s="10">
        <f t="shared" si="76"/>
        <v>1.6757867554230979</v>
      </c>
      <c r="N639" s="10">
        <f t="shared" si="82"/>
        <v>2.5616829820695148</v>
      </c>
    </row>
    <row r="640" spans="3:14">
      <c r="C640" s="4">
        <f>Pressure!AB640*1000000</f>
        <v>7242830.6156092258</v>
      </c>
      <c r="D640" s="78">
        <f>Pressure!I640</f>
        <v>1.4782900988183603E-4</v>
      </c>
      <c r="E640" s="40">
        <f>Pressure!H640</f>
        <v>147.82900988183601</v>
      </c>
      <c r="F640" s="10">
        <f t="shared" si="78"/>
        <v>4.25</v>
      </c>
      <c r="G640" s="4">
        <f t="shared" si="77"/>
        <v>331240.22168248933</v>
      </c>
      <c r="H640" s="42">
        <f t="shared" si="79"/>
        <v>10.641128158421571</v>
      </c>
      <c r="I640" s="10">
        <f t="shared" si="80"/>
        <v>1.2912062522636887</v>
      </c>
      <c r="J640" s="4">
        <f t="shared" si="81"/>
        <v>1382.4951523311963</v>
      </c>
      <c r="K640" s="4">
        <f t="shared" si="75"/>
        <v>310.79878430178417</v>
      </c>
      <c r="L640" s="42">
        <f>Pressure!Q640</f>
        <v>0.75723258881780464</v>
      </c>
      <c r="M640" s="10">
        <f t="shared" si="76"/>
        <v>1.6754484621594625</v>
      </c>
      <c r="N640" s="10">
        <f t="shared" si="82"/>
        <v>2.5616829820695148</v>
      </c>
    </row>
    <row r="641" spans="3:14">
      <c r="C641" s="4">
        <f>Pressure!AB641*1000000</f>
        <v>7240799.4682702012</v>
      </c>
      <c r="D641" s="78">
        <f>Pressure!I641</f>
        <v>1.4782900988183603E-4</v>
      </c>
      <c r="E641" s="40">
        <f>Pressure!H641</f>
        <v>147.82900988183601</v>
      </c>
      <c r="F641" s="10">
        <f t="shared" si="78"/>
        <v>4.25</v>
      </c>
      <c r="G641" s="4">
        <f t="shared" si="77"/>
        <v>331147.3301417983</v>
      </c>
      <c r="H641" s="42">
        <f t="shared" si="79"/>
        <v>10.638763182269255</v>
      </c>
      <c r="I641" s="10">
        <f t="shared" si="80"/>
        <v>1.2911896274463104</v>
      </c>
      <c r="J641" s="4">
        <f t="shared" si="81"/>
        <v>1382.0896563056936</v>
      </c>
      <c r="K641" s="4">
        <f t="shared" si="75"/>
        <v>310.70762472588768</v>
      </c>
      <c r="L641" s="42">
        <f>Pressure!Q641</f>
        <v>0.75844442188141425</v>
      </c>
      <c r="M641" s="10">
        <f t="shared" si="76"/>
        <v>1.675107639129519</v>
      </c>
      <c r="N641" s="10">
        <f t="shared" si="82"/>
        <v>2.5616829820695148</v>
      </c>
    </row>
    <row r="642" spans="3:14">
      <c r="C642" s="4">
        <f>Pressure!AB642*1000000</f>
        <v>7238753.4695046023</v>
      </c>
      <c r="D642" s="78">
        <f>Pressure!I642</f>
        <v>1.4782900988183603E-4</v>
      </c>
      <c r="E642" s="40">
        <f>Pressure!H642</f>
        <v>147.82900988183601</v>
      </c>
      <c r="F642" s="10">
        <f t="shared" si="78"/>
        <v>4.25</v>
      </c>
      <c r="G642" s="4">
        <f t="shared" si="77"/>
        <v>331053.75939292304</v>
      </c>
      <c r="H642" s="42">
        <f t="shared" si="79"/>
        <v>10.636380797306757</v>
      </c>
      <c r="I642" s="10">
        <f t="shared" si="80"/>
        <v>1.2911728716387025</v>
      </c>
      <c r="J642" s="4">
        <f t="shared" si="81"/>
        <v>1381.6811953576894</v>
      </c>
      <c r="K642" s="4">
        <f t="shared" si="75"/>
        <v>310.61579860565831</v>
      </c>
      <c r="L642" s="42">
        <f>Pressure!Q642</f>
        <v>0.75965636337438824</v>
      </c>
      <c r="M642" s="10">
        <f t="shared" si="76"/>
        <v>1.6747642861014569</v>
      </c>
      <c r="N642" s="10">
        <f t="shared" si="82"/>
        <v>2.5616829820695148</v>
      </c>
    </row>
    <row r="643" spans="3:14">
      <c r="C643" s="4">
        <f>Pressure!AB643*1000000</f>
        <v>7236692.62226843</v>
      </c>
      <c r="D643" s="78">
        <f>Pressure!I643</f>
        <v>1.4782900988183603E-4</v>
      </c>
      <c r="E643" s="40">
        <f>Pressure!H643</f>
        <v>147.82900988183601</v>
      </c>
      <c r="F643" s="10">
        <f t="shared" si="78"/>
        <v>4.25</v>
      </c>
      <c r="G643" s="4">
        <f t="shared" si="77"/>
        <v>330959.50957105198</v>
      </c>
      <c r="H643" s="42">
        <f t="shared" si="79"/>
        <v>10.633981004389531</v>
      </c>
      <c r="I643" s="10">
        <f t="shared" si="80"/>
        <v>1.2911559846508305</v>
      </c>
      <c r="J643" s="4">
        <f t="shared" si="81"/>
        <v>1381.2697700773172</v>
      </c>
      <c r="K643" s="4">
        <f t="shared" si="75"/>
        <v>310.52330607376405</v>
      </c>
      <c r="L643" s="42">
        <f>Pressure!Q643</f>
        <v>0.76086841413011219</v>
      </c>
      <c r="M643" s="10">
        <f t="shared" si="76"/>
        <v>1.6744184028418558</v>
      </c>
      <c r="N643" s="10">
        <f t="shared" si="82"/>
        <v>2.5616829820695148</v>
      </c>
    </row>
    <row r="644" spans="3:14">
      <c r="C644" s="4">
        <f>Pressure!AB644*1000000</f>
        <v>7234616.9295429913</v>
      </c>
      <c r="D644" s="78">
        <f>Pressure!I644</f>
        <v>1.4782900988183603E-4</v>
      </c>
      <c r="E644" s="40">
        <f>Pressure!H644</f>
        <v>147.82900988183601</v>
      </c>
      <c r="F644" s="10">
        <f t="shared" si="78"/>
        <v>4.25</v>
      </c>
      <c r="G644" s="4">
        <f t="shared" si="77"/>
        <v>330864.58081253077</v>
      </c>
      <c r="H644" s="42">
        <f t="shared" si="79"/>
        <v>10.63156380438293</v>
      </c>
      <c r="I644" s="10">
        <f t="shared" si="80"/>
        <v>1.2911389662910631</v>
      </c>
      <c r="J644" s="4">
        <f t="shared" si="81"/>
        <v>1380.8553810597607</v>
      </c>
      <c r="K644" s="4">
        <f t="shared" si="75"/>
        <v>310.4301472640081</v>
      </c>
      <c r="L644" s="42">
        <f>Pressure!Q644</f>
        <v>0.7620805749827273</v>
      </c>
      <c r="M644" s="10">
        <f t="shared" si="76"/>
        <v>1.6740699891159763</v>
      </c>
      <c r="N644" s="10">
        <f t="shared" si="82"/>
        <v>2.5616829820695148</v>
      </c>
    </row>
    <row r="645" spans="3:14">
      <c r="C645" s="4">
        <f>Pressure!AB645*1000000</f>
        <v>7232526.3943342082</v>
      </c>
      <c r="D645" s="78">
        <f>Pressure!I645</f>
        <v>1.4782900988183603E-4</v>
      </c>
      <c r="E645" s="40">
        <f>Pressure!H645</f>
        <v>147.82900988183601</v>
      </c>
      <c r="F645" s="10">
        <f t="shared" si="78"/>
        <v>4.25</v>
      </c>
      <c r="G645" s="4">
        <f t="shared" si="77"/>
        <v>330768.97325483093</v>
      </c>
      <c r="H645" s="42">
        <f t="shared" si="79"/>
        <v>10.629129198161326</v>
      </c>
      <c r="I645" s="10">
        <f t="shared" si="80"/>
        <v>1.2911218163661624</v>
      </c>
      <c r="J645" s="4">
        <f t="shared" si="81"/>
        <v>1380.4380289051196</v>
      </c>
      <c r="K645" s="4">
        <f t="shared" si="75"/>
        <v>310.33632231129889</v>
      </c>
      <c r="L645" s="42">
        <f>Pressure!Q645</f>
        <v>0.7632928467671366</v>
      </c>
      <c r="M645" s="10">
        <f t="shared" si="76"/>
        <v>1.673719044687886</v>
      </c>
      <c r="N645" s="10">
        <f t="shared" si="82"/>
        <v>2.5616829820695148</v>
      </c>
    </row>
    <row r="646" spans="3:14">
      <c r="C646" s="4">
        <f>Pressure!AB646*1000000</f>
        <v>7230421.0196732907</v>
      </c>
      <c r="D646" s="78">
        <f>Pressure!I646</f>
        <v>1.4782900988183603E-4</v>
      </c>
      <c r="E646" s="40">
        <f>Pressure!H646</f>
        <v>147.82900988183601</v>
      </c>
      <c r="F646" s="10">
        <f t="shared" si="78"/>
        <v>4.25</v>
      </c>
      <c r="G646" s="4">
        <f t="shared" si="77"/>
        <v>330672.68703658023</v>
      </c>
      <c r="H646" s="42">
        <f t="shared" si="79"/>
        <v>10.626677186608918</v>
      </c>
      <c r="I646" s="10">
        <f t="shared" si="80"/>
        <v>1.2911045346812835</v>
      </c>
      <c r="J646" s="4">
        <f t="shared" si="81"/>
        <v>1380.0177142185414</v>
      </c>
      <c r="K646" s="4">
        <f t="shared" si="75"/>
        <v>310.24183135167965</v>
      </c>
      <c r="L646" s="42">
        <f>Pressure!Q646</f>
        <v>0.76450523031901085</v>
      </c>
      <c r="M646" s="10">
        <f t="shared" si="76"/>
        <v>1.6733655693199709</v>
      </c>
      <c r="N646" s="10">
        <f t="shared" si="82"/>
        <v>2.5616829820695148</v>
      </c>
    </row>
    <row r="647" spans="3:14">
      <c r="C647" s="4">
        <f>Pressure!AB647*1000000</f>
        <v>7228300.8086162154</v>
      </c>
      <c r="D647" s="78">
        <f>Pressure!I647</f>
        <v>1.4782900988183603E-4</v>
      </c>
      <c r="E647" s="40">
        <f>Pressure!H647</f>
        <v>147.82900988183601</v>
      </c>
      <c r="F647" s="10">
        <f t="shared" si="78"/>
        <v>4.25</v>
      </c>
      <c r="G647" s="4">
        <f t="shared" si="77"/>
        <v>330575.72229753947</v>
      </c>
      <c r="H647" s="42">
        <f t="shared" si="79"/>
        <v>10.624207770619089</v>
      </c>
      <c r="I647" s="10">
        <f t="shared" si="80"/>
        <v>1.2910871210399639</v>
      </c>
      <c r="J647" s="4">
        <f t="shared" si="81"/>
        <v>1379.5944376101179</v>
      </c>
      <c r="K647" s="4">
        <f t="shared" si="75"/>
        <v>310.1466745223052</v>
      </c>
      <c r="L647" s="42">
        <f>Pressure!Q647</f>
        <v>0.76571772647479475</v>
      </c>
      <c r="M647" s="10">
        <f t="shared" si="76"/>
        <v>1.6730095627733832</v>
      </c>
      <c r="N647" s="10">
        <f t="shared" si="82"/>
        <v>2.5616829820695148</v>
      </c>
    </row>
    <row r="648" spans="3:14">
      <c r="C648" s="4">
        <f>Pressure!AB648*1000000</f>
        <v>7226165.7642440498</v>
      </c>
      <c r="D648" s="78">
        <f>Pressure!I648</f>
        <v>1.4782900988183603E-4</v>
      </c>
      <c r="E648" s="40">
        <f>Pressure!H648</f>
        <v>147.82900988183601</v>
      </c>
      <c r="F648" s="10">
        <f t="shared" si="78"/>
        <v>4.25</v>
      </c>
      <c r="G648" s="4">
        <f t="shared" si="77"/>
        <v>330478.07917861658</v>
      </c>
      <c r="H648" s="42">
        <f t="shared" si="79"/>
        <v>10.621720951094789</v>
      </c>
      <c r="I648" s="10">
        <f t="shared" si="80"/>
        <v>1.2910695752441224</v>
      </c>
      <c r="J648" s="4">
        <f t="shared" si="81"/>
        <v>1379.1681996949496</v>
      </c>
      <c r="K648" s="4">
        <f t="shared" si="75"/>
        <v>310.05085196145626</v>
      </c>
      <c r="L648" s="42">
        <f>Pressure!Q648</f>
        <v>0.76693033607171301</v>
      </c>
      <c r="M648" s="10">
        <f t="shared" si="76"/>
        <v>1.6726510248078381</v>
      </c>
      <c r="N648" s="10">
        <f t="shared" si="82"/>
        <v>2.5616829820695148</v>
      </c>
    </row>
    <row r="649" spans="3:14">
      <c r="C649" s="4">
        <f>Pressure!AB649*1000000</f>
        <v>7224015.8896632064</v>
      </c>
      <c r="D649" s="78">
        <f>Pressure!I649</f>
        <v>1.4782900988183603E-4</v>
      </c>
      <c r="E649" s="40">
        <f>Pressure!H649</f>
        <v>147.82900988183601</v>
      </c>
      <c r="F649" s="10">
        <f t="shared" si="78"/>
        <v>4.25</v>
      </c>
      <c r="G649" s="4">
        <f t="shared" si="77"/>
        <v>330379.75782187888</v>
      </c>
      <c r="H649" s="42">
        <f t="shared" si="79"/>
        <v>10.619216728948796</v>
      </c>
      <c r="I649" s="10">
        <f t="shared" si="80"/>
        <v>1.2910518970940537</v>
      </c>
      <c r="J649" s="4">
        <f t="shared" si="81"/>
        <v>1378.7390010931979</v>
      </c>
      <c r="K649" s="4">
        <f t="shared" si="75"/>
        <v>309.95436380855131</v>
      </c>
      <c r="L649" s="42">
        <f>Pressure!Q649</f>
        <v>0.76814305994777632</v>
      </c>
      <c r="M649" s="10">
        <f t="shared" si="76"/>
        <v>1.6722899551813499</v>
      </c>
      <c r="N649" s="10">
        <f t="shared" si="82"/>
        <v>2.5616829820695148</v>
      </c>
    </row>
    <row r="650" spans="3:14">
      <c r="C650" s="4">
        <f>Pressure!AB650*1000000</f>
        <v>7221851.1880049063</v>
      </c>
      <c r="D650" s="78">
        <f>Pressure!I650</f>
        <v>1.4782900988183603E-4</v>
      </c>
      <c r="E650" s="40">
        <f>Pressure!H650</f>
        <v>147.82900988183601</v>
      </c>
      <c r="F650" s="10">
        <f t="shared" si="78"/>
        <v>4.25</v>
      </c>
      <c r="G650" s="4">
        <f t="shared" si="77"/>
        <v>330280.75837052811</v>
      </c>
      <c r="H650" s="42">
        <f t="shared" si="79"/>
        <v>10.616695105103091</v>
      </c>
      <c r="I650" s="10">
        <f t="shared" si="80"/>
        <v>1.2910340863884198</v>
      </c>
      <c r="J650" s="4">
        <f t="shared" si="81"/>
        <v>1378.3068424299756</v>
      </c>
      <c r="K650" s="4">
        <f t="shared" si="75"/>
        <v>309.85721020412205</v>
      </c>
      <c r="L650" s="42">
        <f>Pressure!Q650</f>
        <v>0.76935589894178769</v>
      </c>
      <c r="M650" s="10">
        <f t="shared" si="76"/>
        <v>1.6719263536509335</v>
      </c>
      <c r="N650" s="10">
        <f t="shared" si="82"/>
        <v>2.5616829820695148</v>
      </c>
    </row>
    <row r="651" spans="3:14">
      <c r="C651" s="4">
        <f>Pressure!AB651*1000000</f>
        <v>7219671.6624256065</v>
      </c>
      <c r="D651" s="78">
        <f>Pressure!I651</f>
        <v>1.4782900988183603E-4</v>
      </c>
      <c r="E651" s="40">
        <f>Pressure!H651</f>
        <v>147.82900988183601</v>
      </c>
      <c r="F651" s="10">
        <f t="shared" si="78"/>
        <v>4.25</v>
      </c>
      <c r="G651" s="4">
        <f t="shared" si="77"/>
        <v>330181.08096892026</v>
      </c>
      <c r="H651" s="42">
        <f t="shared" si="79"/>
        <v>10.614156080489339</v>
      </c>
      <c r="I651" s="10">
        <f t="shared" si="80"/>
        <v>1.2910161429242468</v>
      </c>
      <c r="J651" s="4">
        <f t="shared" si="81"/>
        <v>1377.8717243354351</v>
      </c>
      <c r="K651" s="4">
        <f t="shared" si="75"/>
        <v>309.75939128983299</v>
      </c>
      <c r="L651" s="42">
        <f>Pressure!Q651</f>
        <v>0.77056885389334862</v>
      </c>
      <c r="M651" s="10">
        <f t="shared" si="76"/>
        <v>1.6715602199721054</v>
      </c>
      <c r="N651" s="10">
        <f t="shared" si="82"/>
        <v>2.5616829820695148</v>
      </c>
    </row>
    <row r="652" spans="3:14">
      <c r="C652" s="4">
        <f>Pressure!AB652*1000000</f>
        <v>7217477.3161067795</v>
      </c>
      <c r="D652" s="78">
        <f>Pressure!I652</f>
        <v>1.4782900988183603E-4</v>
      </c>
      <c r="E652" s="40">
        <f>Pressure!H652</f>
        <v>147.82900988183601</v>
      </c>
      <c r="F652" s="10">
        <f t="shared" si="78"/>
        <v>4.25</v>
      </c>
      <c r="G652" s="4">
        <f t="shared" si="77"/>
        <v>330080.7257625552</v>
      </c>
      <c r="H652" s="42">
        <f t="shared" si="79"/>
        <v>10.611599656048607</v>
      </c>
      <c r="I652" s="10">
        <f t="shared" si="80"/>
        <v>1.2909980664969185</v>
      </c>
      <c r="J652" s="4">
        <f t="shared" si="81"/>
        <v>1377.4336474447216</v>
      </c>
      <c r="K652" s="4">
        <f t="shared" si="75"/>
        <v>309.6609072084712</v>
      </c>
      <c r="L652" s="42">
        <f>Pressure!Q652</f>
        <v>0.77178192564286519</v>
      </c>
      <c r="M652" s="10">
        <f t="shared" si="76"/>
        <v>1.6711915538988789</v>
      </c>
      <c r="N652" s="10">
        <f t="shared" si="82"/>
        <v>2.5616829820695148</v>
      </c>
    </row>
    <row r="653" spans="3:14">
      <c r="C653" s="4">
        <f>Pressure!AB653*1000000</f>
        <v>7215268.1522554057</v>
      </c>
      <c r="D653" s="78">
        <f>Pressure!I653</f>
        <v>1.4782900988183603E-4</v>
      </c>
      <c r="E653" s="40">
        <f>Pressure!H653</f>
        <v>147.82900988183601</v>
      </c>
      <c r="F653" s="10">
        <f t="shared" si="78"/>
        <v>4.25</v>
      </c>
      <c r="G653" s="4">
        <f t="shared" si="77"/>
        <v>329979.6928980996</v>
      </c>
      <c r="H653" s="42">
        <f t="shared" si="79"/>
        <v>10.609025832731936</v>
      </c>
      <c r="I653" s="10">
        <f t="shared" si="80"/>
        <v>1.2909798569001736</v>
      </c>
      <c r="J653" s="4">
        <f t="shared" si="81"/>
        <v>1376.9926123980731</v>
      </c>
      <c r="K653" s="4">
        <f t="shared" si="75"/>
        <v>309.5617581039686</v>
      </c>
      <c r="L653" s="42">
        <f>Pressure!Q653</f>
        <v>0.77299511503155416</v>
      </c>
      <c r="M653" s="10">
        <f t="shared" si="76"/>
        <v>1.6708203551837677</v>
      </c>
      <c r="N653" s="10">
        <f t="shared" si="82"/>
        <v>2.5616829820695148</v>
      </c>
    </row>
    <row r="654" spans="3:14">
      <c r="C654" s="4">
        <f>Pressure!AB654*1000000</f>
        <v>7213044.1741032274</v>
      </c>
      <c r="D654" s="78">
        <f>Pressure!I654</f>
        <v>1.4782900988183603E-4</v>
      </c>
      <c r="E654" s="40">
        <f>Pressure!H654</f>
        <v>147.82900988183601</v>
      </c>
      <c r="F654" s="10">
        <f t="shared" si="78"/>
        <v>4.25</v>
      </c>
      <c r="G654" s="4">
        <f t="shared" si="77"/>
        <v>329877.98252335232</v>
      </c>
      <c r="H654" s="42">
        <f t="shared" si="79"/>
        <v>10.60643461149944</v>
      </c>
      <c r="I654" s="10">
        <f t="shared" si="80"/>
        <v>1.2909615139260937</v>
      </c>
      <c r="J654" s="4">
        <f t="shared" si="81"/>
        <v>1376.5486198406716</v>
      </c>
      <c r="K654" s="4">
        <f t="shared" si="75"/>
        <v>309.46194412136856</v>
      </c>
      <c r="L654" s="42">
        <f>Pressure!Q654</f>
        <v>0.77420842290144931</v>
      </c>
      <c r="M654" s="10">
        <f t="shared" si="76"/>
        <v>1.6704466235780326</v>
      </c>
      <c r="N654" s="10">
        <f t="shared" si="82"/>
        <v>2.5616829820695148</v>
      </c>
    </row>
    <row r="655" spans="3:14">
      <c r="C655" s="4">
        <f>Pressure!AB655*1000000</f>
        <v>7210805.3849077076</v>
      </c>
      <c r="D655" s="78">
        <f>Pressure!I655</f>
        <v>1.4782900988183603E-4</v>
      </c>
      <c r="E655" s="40">
        <f>Pressure!H655</f>
        <v>147.82900988183601</v>
      </c>
      <c r="F655" s="10">
        <f t="shared" si="78"/>
        <v>4.25</v>
      </c>
      <c r="G655" s="4">
        <f t="shared" si="77"/>
        <v>329775.59478728869</v>
      </c>
      <c r="H655" s="42">
        <f t="shared" si="79"/>
        <v>10.603825993321454</v>
      </c>
      <c r="I655" s="10">
        <f t="shared" si="80"/>
        <v>1.2909430373651065</v>
      </c>
      <c r="J655" s="4">
        <f t="shared" si="81"/>
        <v>1376.1016704228323</v>
      </c>
      <c r="K655" s="4">
        <f t="shared" ref="K655:K718" si="83">J655/4.4482</f>
        <v>309.36146540686849</v>
      </c>
      <c r="L655" s="42">
        <f>Pressure!Q655</f>
        <v>0.77542185009540754</v>
      </c>
      <c r="M655" s="10">
        <f t="shared" ref="M655:M718" si="84">(J655+J654)/2*(L655-L654)</f>
        <v>1.6700703588313719</v>
      </c>
      <c r="N655" s="10">
        <f t="shared" si="82"/>
        <v>2.5616829820695148</v>
      </c>
    </row>
    <row r="656" spans="3:14">
      <c r="C656" s="4">
        <f>Pressure!AB656*1000000</f>
        <v>7208551.7879510922</v>
      </c>
      <c r="D656" s="78">
        <f>Pressure!I656</f>
        <v>1.4782900988183603E-4</v>
      </c>
      <c r="E656" s="40">
        <f>Pressure!H656</f>
        <v>147.82900988183601</v>
      </c>
      <c r="F656" s="10">
        <f t="shared" si="78"/>
        <v>4.25</v>
      </c>
      <c r="G656" s="4">
        <f t="shared" si="77"/>
        <v>329672.52984001749</v>
      </c>
      <c r="H656" s="42">
        <f t="shared" si="79"/>
        <v>10.601199979177343</v>
      </c>
      <c r="I656" s="10">
        <f t="shared" si="80"/>
        <v>1.2909244270059714</v>
      </c>
      <c r="J656" s="4">
        <f t="shared" si="81"/>
        <v>1375.6517647998207</v>
      </c>
      <c r="K656" s="4">
        <f t="shared" si="83"/>
        <v>309.26032210777862</v>
      </c>
      <c r="L656" s="42">
        <f>Pressure!Q656</f>
        <v>0.7766353974571153</v>
      </c>
      <c r="M656" s="10">
        <f t="shared" si="84"/>
        <v>1.669691560692353</v>
      </c>
      <c r="N656" s="10">
        <f t="shared" si="82"/>
        <v>2.5616829820695148</v>
      </c>
    </row>
    <row r="657" spans="3:14">
      <c r="C657" s="4">
        <f>Pressure!AB657*1000000</f>
        <v>7206283.3865413582</v>
      </c>
      <c r="D657" s="78">
        <f>Pressure!I657</f>
        <v>1.4782900988183603E-4</v>
      </c>
      <c r="E657" s="40">
        <f>Pressure!H657</f>
        <v>147.82900988183601</v>
      </c>
      <c r="F657" s="10">
        <f t="shared" si="78"/>
        <v>4.25</v>
      </c>
      <c r="G657" s="4">
        <f t="shared" si="77"/>
        <v>329568.78783282405</v>
      </c>
      <c r="H657" s="42">
        <f t="shared" si="79"/>
        <v>10.598556570056669</v>
      </c>
      <c r="I657" s="10">
        <f t="shared" si="80"/>
        <v>1.2909056826357805</v>
      </c>
      <c r="J657" s="4">
        <f t="shared" si="81"/>
        <v>1375.1989036320367</v>
      </c>
      <c r="K657" s="4">
        <f t="shared" si="83"/>
        <v>309.15851437256345</v>
      </c>
      <c r="L657" s="42">
        <f>Pressure!Q657</f>
        <v>0.77784906583109448</v>
      </c>
      <c r="M657" s="10">
        <f t="shared" si="84"/>
        <v>1.6693102289076192</v>
      </c>
      <c r="N657" s="10">
        <f t="shared" si="82"/>
        <v>2.5616829820695148</v>
      </c>
    </row>
    <row r="658" spans="3:14">
      <c r="C658" s="4">
        <f>Pressure!AB658*1000000</f>
        <v>7204000.1840114323</v>
      </c>
      <c r="D658" s="78">
        <f>Pressure!I658</f>
        <v>1.4782900988183603E-4</v>
      </c>
      <c r="E658" s="40">
        <f>Pressure!H658</f>
        <v>147.82900988183601</v>
      </c>
      <c r="F658" s="10">
        <f t="shared" si="78"/>
        <v>4.25</v>
      </c>
      <c r="G658" s="4">
        <f t="shared" si="77"/>
        <v>329464.36891813501</v>
      </c>
      <c r="H658" s="42">
        <f t="shared" si="79"/>
        <v>10.595895766958238</v>
      </c>
      <c r="I658" s="10">
        <f t="shared" si="80"/>
        <v>1.2908868040399475</v>
      </c>
      <c r="J658" s="4">
        <f t="shared" si="81"/>
        <v>1374.7430875848625</v>
      </c>
      <c r="K658" s="4">
        <f t="shared" si="83"/>
        <v>309.05604235080762</v>
      </c>
      <c r="L658" s="42">
        <f>Pressure!Q658</f>
        <v>0.7790628560627092</v>
      </c>
      <c r="M658" s="10">
        <f t="shared" si="84"/>
        <v>1.6689263632231019</v>
      </c>
      <c r="N658" s="10">
        <f t="shared" si="82"/>
        <v>2.5616829820695148</v>
      </c>
    </row>
    <row r="659" spans="3:14">
      <c r="C659" s="4">
        <f>Pressure!AB659*1000000</f>
        <v>7201702.1837198455</v>
      </c>
      <c r="D659" s="78">
        <f>Pressure!I659</f>
        <v>1.4782900988183603E-4</v>
      </c>
      <c r="E659" s="40">
        <f>Pressure!H659</f>
        <v>147.82900988183601</v>
      </c>
      <c r="F659" s="10">
        <f t="shared" si="78"/>
        <v>4.25</v>
      </c>
      <c r="G659" s="4">
        <f t="shared" si="77"/>
        <v>329359.27324954775</v>
      </c>
      <c r="H659" s="42">
        <f t="shared" si="79"/>
        <v>10.593217570890827</v>
      </c>
      <c r="I659" s="10">
        <f t="shared" si="80"/>
        <v>1.2908677910022062</v>
      </c>
      <c r="J659" s="4">
        <f t="shared" si="81"/>
        <v>1374.2843173287911</v>
      </c>
      <c r="K659" s="4">
        <f t="shared" si="83"/>
        <v>308.9529061932447</v>
      </c>
      <c r="L659" s="42">
        <f>Pressure!Q659</f>
        <v>0.78027676899817144</v>
      </c>
      <c r="M659" s="10">
        <f t="shared" si="84"/>
        <v>1.6685399633824478</v>
      </c>
      <c r="N659" s="10">
        <f t="shared" si="82"/>
        <v>2.5616829820695148</v>
      </c>
    </row>
    <row r="660" spans="3:14">
      <c r="C660" s="4">
        <f>Pressure!AB660*1000000</f>
        <v>7199389.3890503636</v>
      </c>
      <c r="D660" s="78">
        <f>Pressure!I660</f>
        <v>1.4782900988183603E-4</v>
      </c>
      <c r="E660" s="40">
        <f>Pressure!H660</f>
        <v>147.82900988183601</v>
      </c>
      <c r="F660" s="10">
        <f t="shared" si="78"/>
        <v>4.25</v>
      </c>
      <c r="G660" s="4">
        <f t="shared" si="77"/>
        <v>329253.50098181388</v>
      </c>
      <c r="H660" s="42">
        <f t="shared" si="79"/>
        <v>10.590521982872767</v>
      </c>
      <c r="I660" s="10">
        <f t="shared" si="80"/>
        <v>1.2908486433046018</v>
      </c>
      <c r="J660" s="4">
        <f t="shared" si="81"/>
        <v>1373.8225935393546</v>
      </c>
      <c r="K660" s="4">
        <f t="shared" si="83"/>
        <v>308.84910605174105</v>
      </c>
      <c r="L660" s="42">
        <f>Pressure!Q660</f>
        <v>0.78149080548454808</v>
      </c>
      <c r="M660" s="10">
        <f t="shared" si="84"/>
        <v>1.6681510291288562</v>
      </c>
      <c r="N660" s="10">
        <f t="shared" si="82"/>
        <v>2.5616829820695148</v>
      </c>
    </row>
    <row r="661" spans="3:14">
      <c r="C661" s="4">
        <f>Pressure!AB661*1000000</f>
        <v>7197061.8034122819</v>
      </c>
      <c r="D661" s="78">
        <f>Pressure!I661</f>
        <v>1.4782900988183603E-4</v>
      </c>
      <c r="E661" s="40">
        <f>Pressure!H661</f>
        <v>147.82900988183601</v>
      </c>
      <c r="F661" s="10">
        <f t="shared" si="78"/>
        <v>4.25</v>
      </c>
      <c r="G661" s="4">
        <f t="shared" si="77"/>
        <v>329147.05227085249</v>
      </c>
      <c r="H661" s="42">
        <f t="shared" si="79"/>
        <v>10.587809003932275</v>
      </c>
      <c r="I661" s="10">
        <f t="shared" si="80"/>
        <v>1.2908293607274861</v>
      </c>
      <c r="J661" s="4">
        <f t="shared" si="81"/>
        <v>1373.3579168971801</v>
      </c>
      <c r="K661" s="4">
        <f t="shared" si="83"/>
        <v>308.74464207930851</v>
      </c>
      <c r="L661" s="42">
        <f>Pressure!Q661</f>
        <v>0.78270496636976639</v>
      </c>
      <c r="M661" s="10">
        <f t="shared" si="84"/>
        <v>1.6677595602030522</v>
      </c>
      <c r="N661" s="10">
        <f t="shared" si="82"/>
        <v>2.5616829820695148</v>
      </c>
    </row>
    <row r="662" spans="3:14">
      <c r="C662" s="4">
        <f>Pressure!AB662*1000000</f>
        <v>7194719.4302401049</v>
      </c>
      <c r="D662" s="78">
        <f>Pressure!I662</f>
        <v>1.4782900988183603E-4</v>
      </c>
      <c r="E662" s="40">
        <f>Pressure!H662</f>
        <v>147.82900988183601</v>
      </c>
      <c r="F662" s="10">
        <f t="shared" si="78"/>
        <v>4.25</v>
      </c>
      <c r="G662" s="4">
        <f t="shared" si="77"/>
        <v>329039.92727373564</v>
      </c>
      <c r="H662" s="42">
        <f t="shared" si="79"/>
        <v>10.585078635107012</v>
      </c>
      <c r="I662" s="10">
        <f t="shared" si="80"/>
        <v>1.2908099430495104</v>
      </c>
      <c r="J662" s="4">
        <f t="shared" si="81"/>
        <v>1372.8902880879286</v>
      </c>
      <c r="K662" s="4">
        <f t="shared" si="83"/>
        <v>308.63951443009051</v>
      </c>
      <c r="L662" s="42">
        <f>Pressure!Q662</f>
        <v>0.78391925250262118</v>
      </c>
      <c r="M662" s="10">
        <f t="shared" si="84"/>
        <v>1.6673655563453904</v>
      </c>
      <c r="N662" s="10">
        <f t="shared" si="82"/>
        <v>2.5616829820695148</v>
      </c>
    </row>
    <row r="663" spans="3:14">
      <c r="C663" s="4">
        <f>Pressure!AB663*1000000</f>
        <v>7192362.2729940107</v>
      </c>
      <c r="D663" s="78">
        <f>Pressure!I663</f>
        <v>1.4782900988183603E-4</v>
      </c>
      <c r="E663" s="40">
        <f>Pressure!H663</f>
        <v>147.82900988183601</v>
      </c>
      <c r="F663" s="10">
        <f t="shared" si="78"/>
        <v>4.25</v>
      </c>
      <c r="G663" s="4">
        <f t="shared" si="77"/>
        <v>328932.1261487095</v>
      </c>
      <c r="H663" s="42">
        <f t="shared" si="79"/>
        <v>10.582330877444676</v>
      </c>
      <c r="I663" s="10">
        <f t="shared" si="80"/>
        <v>1.290790390047621</v>
      </c>
      <c r="J663" s="4">
        <f t="shared" si="81"/>
        <v>1372.4197078023865</v>
      </c>
      <c r="K663" s="4">
        <f t="shared" si="83"/>
        <v>308.53372325938278</v>
      </c>
      <c r="L663" s="42">
        <f>Pressure!Q663</f>
        <v>0.78513366473278046</v>
      </c>
      <c r="M663" s="10">
        <f t="shared" si="84"/>
        <v>1.6669690172938585</v>
      </c>
      <c r="N663" s="10">
        <f t="shared" si="82"/>
        <v>2.5616829820695148</v>
      </c>
    </row>
    <row r="664" spans="3:14">
      <c r="C664" s="4">
        <f>Pressure!AB664*1000000</f>
        <v>7189990.3351595728</v>
      </c>
      <c r="D664" s="78">
        <f>Pressure!I664</f>
        <v>1.4782900988183603E-4</v>
      </c>
      <c r="E664" s="40">
        <f>Pressure!H664</f>
        <v>147.82900988183601</v>
      </c>
      <c r="F664" s="10">
        <f t="shared" si="78"/>
        <v>4.25</v>
      </c>
      <c r="G664" s="4">
        <f t="shared" si="77"/>
        <v>328823.64905518154</v>
      </c>
      <c r="H664" s="42">
        <f t="shared" si="79"/>
        <v>10.579565732002623</v>
      </c>
      <c r="I664" s="10">
        <f t="shared" si="80"/>
        <v>1.290770701497052</v>
      </c>
      <c r="J664" s="4">
        <f t="shared" si="81"/>
        <v>1371.9461767364098</v>
      </c>
      <c r="K664" s="4">
        <f t="shared" si="83"/>
        <v>308.42726872362073</v>
      </c>
      <c r="L664" s="42">
        <f>Pressure!Q664</f>
        <v>0.7863482039107923</v>
      </c>
      <c r="M664" s="10">
        <f t="shared" si="84"/>
        <v>1.6665699427857457</v>
      </c>
      <c r="N664" s="10">
        <f t="shared" si="82"/>
        <v>2.5616829820695148</v>
      </c>
    </row>
    <row r="665" spans="3:14">
      <c r="C665" s="4">
        <f>Pressure!AB665*1000000</f>
        <v>7187603.6202480551</v>
      </c>
      <c r="D665" s="78">
        <f>Pressure!I665</f>
        <v>1.4782900988183603E-4</v>
      </c>
      <c r="E665" s="40">
        <f>Pressure!H665</f>
        <v>147.82900988183601</v>
      </c>
      <c r="F665" s="10">
        <f t="shared" si="78"/>
        <v>4.25</v>
      </c>
      <c r="G665" s="4">
        <f t="shared" si="77"/>
        <v>328714.49615373439</v>
      </c>
      <c r="H665" s="42">
        <f t="shared" si="79"/>
        <v>10.576783199848201</v>
      </c>
      <c r="I665" s="10">
        <f t="shared" si="80"/>
        <v>1.2907508771713203</v>
      </c>
      <c r="J665" s="4">
        <f t="shared" si="81"/>
        <v>1371.4696955909833</v>
      </c>
      <c r="K665" s="4">
        <f t="shared" si="83"/>
        <v>308.32015098039284</v>
      </c>
      <c r="L665" s="42">
        <f>Pressure!Q665</f>
        <v>0.78756287088809085</v>
      </c>
      <c r="M665" s="10">
        <f t="shared" si="84"/>
        <v>1.6661683325563907</v>
      </c>
      <c r="N665" s="10">
        <f t="shared" si="82"/>
        <v>2.5616829820695148</v>
      </c>
    </row>
    <row r="666" spans="3:14">
      <c r="C666" s="4">
        <f>Pressure!AB666*1000000</f>
        <v>7185202.1317960033</v>
      </c>
      <c r="D666" s="78">
        <f>Pressure!I666</f>
        <v>1.4782900988183603E-4</v>
      </c>
      <c r="E666" s="40">
        <f>Pressure!H666</f>
        <v>147.82900988183601</v>
      </c>
      <c r="F666" s="10">
        <f t="shared" si="78"/>
        <v>4.25</v>
      </c>
      <c r="G666" s="4">
        <f t="shared" si="77"/>
        <v>328604.66760610673</v>
      </c>
      <c r="H666" s="42">
        <f t="shared" si="79"/>
        <v>10.573983282058265</v>
      </c>
      <c r="I666" s="10">
        <f t="shared" si="80"/>
        <v>1.290730916842217</v>
      </c>
      <c r="J666" s="4">
        <f t="shared" si="81"/>
        <v>1370.9902650721392</v>
      </c>
      <c r="K666" s="4">
        <f t="shared" si="83"/>
        <v>308.21237018842208</v>
      </c>
      <c r="L666" s="42">
        <f>Pressure!Q666</f>
        <v>0.78877766651700298</v>
      </c>
      <c r="M666" s="10">
        <f t="shared" si="84"/>
        <v>1.6657641863400541</v>
      </c>
      <c r="N666" s="10">
        <f t="shared" si="82"/>
        <v>2.5616829820695148</v>
      </c>
    </row>
    <row r="667" spans="3:14">
      <c r="C667" s="4">
        <f>Pressure!AB667*1000000</f>
        <v>7182785.8733657124</v>
      </c>
      <c r="D667" s="78">
        <f>Pressure!I667</f>
        <v>1.4782900988183603E-4</v>
      </c>
      <c r="E667" s="40">
        <f>Pressure!H667</f>
        <v>147.82900988183601</v>
      </c>
      <c r="F667" s="10">
        <f t="shared" si="78"/>
        <v>4.25</v>
      </c>
      <c r="G667" s="4">
        <f t="shared" si="77"/>
        <v>328494.16357521486</v>
      </c>
      <c r="H667" s="42">
        <f t="shared" si="79"/>
        <v>10.571165979719691</v>
      </c>
      <c r="I667" s="10">
        <f t="shared" si="80"/>
        <v>1.290710820279803</v>
      </c>
      <c r="J667" s="4">
        <f t="shared" si="81"/>
        <v>1370.5078858910495</v>
      </c>
      <c r="K667" s="4">
        <f t="shared" si="83"/>
        <v>308.10392650758723</v>
      </c>
      <c r="L667" s="42">
        <f>Pressure!Q667</f>
        <v>0.78999259165075464</v>
      </c>
      <c r="M667" s="10">
        <f t="shared" si="84"/>
        <v>1.6653575038694326</v>
      </c>
      <c r="N667" s="10">
        <f t="shared" si="82"/>
        <v>2.5616829820695148</v>
      </c>
    </row>
    <row r="668" spans="3:14">
      <c r="C668" s="4">
        <f>Pressure!AB668*1000000</f>
        <v>7180354.8485450335</v>
      </c>
      <c r="D668" s="78">
        <f>Pressure!I668</f>
        <v>1.4782900988183603E-4</v>
      </c>
      <c r="E668" s="40">
        <f>Pressure!H668</f>
        <v>147.82900988183601</v>
      </c>
      <c r="F668" s="10">
        <f t="shared" si="78"/>
        <v>4.25</v>
      </c>
      <c r="G668" s="4">
        <f t="shared" ref="G668:G731" si="85">IF(C668/(1+(k-1)/2*N668^2)^(k/(k-1))&lt;patm*1000000,patm*1000000,C668/(1+(k-1)/2*N668^2)^(k/(k-1)))</f>
        <v>328382.98422514397</v>
      </c>
      <c r="H668" s="42">
        <f t="shared" si="79"/>
        <v>10.568331293929143</v>
      </c>
      <c r="I668" s="10">
        <f t="shared" si="80"/>
        <v>1.2906905872524028</v>
      </c>
      <c r="J668" s="4">
        <f t="shared" si="81"/>
        <v>1370.02255876399</v>
      </c>
      <c r="K668" s="4">
        <f t="shared" si="83"/>
        <v>307.99482009891415</v>
      </c>
      <c r="L668" s="42">
        <f>Pressure!Q668</f>
        <v>0.79120764714347713</v>
      </c>
      <c r="M668" s="10">
        <f t="shared" si="84"/>
        <v>1.6649482848756627</v>
      </c>
      <c r="N668" s="10">
        <f t="shared" si="82"/>
        <v>2.5616829820695148</v>
      </c>
    </row>
    <row r="669" spans="3:14">
      <c r="C669" s="4">
        <f>Pressure!AB669*1000000</f>
        <v>7177909.0609475188</v>
      </c>
      <c r="D669" s="78">
        <f>Pressure!I669</f>
        <v>1.4782900988183603E-4</v>
      </c>
      <c r="E669" s="40">
        <f>Pressure!H669</f>
        <v>147.82900988183601</v>
      </c>
      <c r="F669" s="10">
        <f t="shared" ref="F669:F732" si="86">aexit/E669</f>
        <v>4.25</v>
      </c>
      <c r="G669" s="4">
        <f t="shared" si="85"/>
        <v>328271.12972115446</v>
      </c>
      <c r="H669" s="42">
        <f t="shared" ref="H669:H732" si="87">1/(((k+1)/2)^(1/(k-1))*(patm*1000000/C669)^(1/k)*SQRT((k+1)/(k-1)*(1-(patm*1000000/C669)^((k-1)/k))))</f>
        <v>10.565479225793251</v>
      </c>
      <c r="I669" s="10">
        <f t="shared" ref="I669:I732" si="88">etanoz*SQRT(2*k^2/(k-1)*(2/(k+1))^((k+1)/(k-1))*(1-(G669/C669)^((k-1)/k)))+(G669-patm*1000000)/C669*(aexit/E669)</f>
        <v>1.2906702175265972</v>
      </c>
      <c r="J669" s="4">
        <f t="shared" ref="J669:J732" si="89">I669*D669*C669</f>
        <v>1369.5342844123654</v>
      </c>
      <c r="K669" s="4">
        <f t="shared" si="83"/>
        <v>307.88505112458193</v>
      </c>
      <c r="L669" s="42">
        <f>Pressure!Q669</f>
        <v>0.79242283385021395</v>
      </c>
      <c r="M669" s="10">
        <f t="shared" si="84"/>
        <v>1.6645365290888903</v>
      </c>
      <c r="N669" s="10">
        <f t="shared" si="82"/>
        <v>2.5616829820695148</v>
      </c>
    </row>
    <row r="670" spans="3:14">
      <c r="C670" s="4">
        <f>Pressure!AB670*1000000</f>
        <v>7175448.5142122954</v>
      </c>
      <c r="D670" s="78">
        <f>Pressure!I670</f>
        <v>1.4782900988183603E-4</v>
      </c>
      <c r="E670" s="40">
        <f>Pressure!H670</f>
        <v>147.82900988183601</v>
      </c>
      <c r="F670" s="10">
        <f t="shared" si="86"/>
        <v>4.25</v>
      </c>
      <c r="G670" s="4">
        <f t="shared" si="85"/>
        <v>328158.60022967646</v>
      </c>
      <c r="H670" s="42">
        <f t="shared" si="87"/>
        <v>10.562609776428381</v>
      </c>
      <c r="I670" s="10">
        <f t="shared" si="88"/>
        <v>1.2906497108672166</v>
      </c>
      <c r="J670" s="4">
        <f t="shared" si="89"/>
        <v>1369.0430635626872</v>
      </c>
      <c r="K670" s="4">
        <f t="shared" si="83"/>
        <v>307.77461974791765</v>
      </c>
      <c r="L670" s="42">
        <f>Pressure!Q670</f>
        <v>0.79363815262692672</v>
      </c>
      <c r="M670" s="10">
        <f t="shared" si="84"/>
        <v>1.6641222362371719</v>
      </c>
      <c r="N670" s="10">
        <f t="shared" ref="N670:N733" si="90">N669-1/834*(me-mef)</f>
        <v>2.5616829820695148</v>
      </c>
    </row>
    <row r="671" spans="3:14">
      <c r="C671" s="4">
        <f>Pressure!AB671*1000000</f>
        <v>7172973.2120042797</v>
      </c>
      <c r="D671" s="78">
        <f>Pressure!I671</f>
        <v>1.4782900988183603E-4</v>
      </c>
      <c r="E671" s="40">
        <f>Pressure!H671</f>
        <v>147.82900988183601</v>
      </c>
      <c r="F671" s="10">
        <f t="shared" si="86"/>
        <v>4.25</v>
      </c>
      <c r="G671" s="4">
        <f t="shared" si="85"/>
        <v>328045.39591831964</v>
      </c>
      <c r="H671" s="42">
        <f t="shared" si="87"/>
        <v>10.559722946960944</v>
      </c>
      <c r="I671" s="10">
        <f t="shared" si="88"/>
        <v>1.2906290670373359</v>
      </c>
      <c r="J671" s="4">
        <f t="shared" si="89"/>
        <v>1368.5488969466157</v>
      </c>
      <c r="K671" s="4">
        <f t="shared" si="83"/>
        <v>307.66352613340581</v>
      </c>
      <c r="L671" s="42">
        <f>Pressure!Q671</f>
        <v>0.79485360433050212</v>
      </c>
      <c r="M671" s="10">
        <f t="shared" si="84"/>
        <v>1.6637054060476739</v>
      </c>
      <c r="N671" s="10">
        <f t="shared" si="90"/>
        <v>2.5616829820695148</v>
      </c>
    </row>
    <row r="672" spans="3:14">
      <c r="C672" s="4">
        <f>Pressure!AB672*1000000</f>
        <v>7170483.1580141298</v>
      </c>
      <c r="D672" s="78">
        <f>Pressure!I672</f>
        <v>1.4782900988183603E-4</v>
      </c>
      <c r="E672" s="40">
        <f>Pressure!H672</f>
        <v>147.82900988183601</v>
      </c>
      <c r="F672" s="10">
        <f t="shared" si="86"/>
        <v>4.25</v>
      </c>
      <c r="G672" s="4">
        <f t="shared" si="85"/>
        <v>327931.51695587073</v>
      </c>
      <c r="H672" s="42">
        <f t="shared" si="87"/>
        <v>10.556818738527268</v>
      </c>
      <c r="I672" s="10">
        <f t="shared" si="88"/>
        <v>1.2906082857982673</v>
      </c>
      <c r="J672" s="4">
        <f t="shared" si="89"/>
        <v>1368.0517853009494</v>
      </c>
      <c r="K672" s="4">
        <f t="shared" si="83"/>
        <v>307.55177044668619</v>
      </c>
      <c r="L672" s="42">
        <f>Pressure!Q672</f>
        <v>0.79606918981875818</v>
      </c>
      <c r="M672" s="10">
        <f t="shared" si="84"/>
        <v>1.6632860382458945</v>
      </c>
      <c r="N672" s="10">
        <f t="shared" si="90"/>
        <v>2.5616829820695148</v>
      </c>
    </row>
    <row r="673" spans="3:14">
      <c r="C673" s="4">
        <f>Pressure!AB673*1000000</f>
        <v>7167978.3559581665</v>
      </c>
      <c r="D673" s="78">
        <f>Pressure!I673</f>
        <v>1.4782900988183603E-4</v>
      </c>
      <c r="E673" s="40">
        <f>Pressure!H673</f>
        <v>147.82900988183601</v>
      </c>
      <c r="F673" s="10">
        <f t="shared" si="86"/>
        <v>4.25</v>
      </c>
      <c r="G673" s="4">
        <f t="shared" si="85"/>
        <v>327816.96351229027</v>
      </c>
      <c r="H673" s="42">
        <f t="shared" si="87"/>
        <v>10.553897152273512</v>
      </c>
      <c r="I673" s="10">
        <f t="shared" si="88"/>
        <v>1.2905873669095522</v>
      </c>
      <c r="J673" s="4">
        <f t="shared" si="89"/>
        <v>1367.5517293676107</v>
      </c>
      <c r="K673" s="4">
        <f t="shared" si="83"/>
        <v>307.43935285455035</v>
      </c>
      <c r="L673" s="42">
        <f>Pressure!Q673</f>
        <v>0.79728490995045087</v>
      </c>
      <c r="M673" s="10">
        <f t="shared" si="84"/>
        <v>1.6628641325559208</v>
      </c>
      <c r="N673" s="10">
        <f t="shared" si="90"/>
        <v>2.5616829820695148</v>
      </c>
    </row>
    <row r="674" spans="3:14">
      <c r="C674" s="4">
        <f>Pressure!AB674*1000000</f>
        <v>7165458.8095785668</v>
      </c>
      <c r="D674" s="78">
        <f>Pressure!I674</f>
        <v>1.4782900988183603E-4</v>
      </c>
      <c r="E674" s="40">
        <f>Pressure!H674</f>
        <v>147.82900988183601</v>
      </c>
      <c r="F674" s="10">
        <f t="shared" si="86"/>
        <v>4.25</v>
      </c>
      <c r="G674" s="4">
        <f t="shared" si="85"/>
        <v>327701.73575872119</v>
      </c>
      <c r="H674" s="42">
        <f t="shared" si="87"/>
        <v>10.550958189355892</v>
      </c>
      <c r="I674" s="10">
        <f t="shared" si="88"/>
        <v>1.2905663101289568</v>
      </c>
      <c r="J674" s="4">
        <f t="shared" si="89"/>
        <v>1367.0487298936839</v>
      </c>
      <c r="K674" s="4">
        <f t="shared" si="83"/>
        <v>307.3262735249503</v>
      </c>
      <c r="L674" s="42">
        <f>Pressure!Q674</f>
        <v>0.7985007655852806</v>
      </c>
      <c r="M674" s="10">
        <f t="shared" si="84"/>
        <v>1.6624396887004091</v>
      </c>
      <c r="N674" s="10">
        <f t="shared" si="90"/>
        <v>2.5616829820695148</v>
      </c>
    </row>
    <row r="675" spans="3:14">
      <c r="C675" s="4">
        <f>Pressure!AB675*1000000</f>
        <v>7162924.5226434683</v>
      </c>
      <c r="D675" s="78">
        <f>Pressure!I675</f>
        <v>1.4782900988183603E-4</v>
      </c>
      <c r="E675" s="40">
        <f>Pressure!H675</f>
        <v>147.82900988183601</v>
      </c>
      <c r="F675" s="10">
        <f t="shared" si="86"/>
        <v>4.25</v>
      </c>
      <c r="G675" s="4">
        <f t="shared" si="85"/>
        <v>327585.83386749378</v>
      </c>
      <c r="H675" s="42">
        <f t="shared" si="87"/>
        <v>10.548001850940738</v>
      </c>
      <c r="I675" s="10">
        <f t="shared" si="88"/>
        <v>1.2905451152124652</v>
      </c>
      <c r="J675" s="4">
        <f t="shared" si="89"/>
        <v>1366.5427876314357</v>
      </c>
      <c r="K675" s="4">
        <f t="shared" si="83"/>
        <v>307.21253262700321</v>
      </c>
      <c r="L675" s="42">
        <f>Pressure!Q675</f>
        <v>0.79971675758389871</v>
      </c>
      <c r="M675" s="10">
        <f t="shared" si="84"/>
        <v>1.6620127064004335</v>
      </c>
      <c r="N675" s="10">
        <f t="shared" si="90"/>
        <v>2.5616829820695148</v>
      </c>
    </row>
    <row r="676" spans="3:14">
      <c r="C676" s="4">
        <f>Pressure!AB676*1000000</f>
        <v>7160375.4989465876</v>
      </c>
      <c r="D676" s="78">
        <f>Pressure!I676</f>
        <v>1.4782900988183603E-4</v>
      </c>
      <c r="E676" s="40">
        <f>Pressure!H676</f>
        <v>147.82900988183601</v>
      </c>
      <c r="F676" s="10">
        <f t="shared" si="86"/>
        <v>4.25</v>
      </c>
      <c r="G676" s="4">
        <f t="shared" si="85"/>
        <v>327469.25801210804</v>
      </c>
      <c r="H676" s="42">
        <f t="shared" si="87"/>
        <v>10.54502813820408</v>
      </c>
      <c r="I676" s="10">
        <f t="shared" si="88"/>
        <v>1.2905237819142692</v>
      </c>
      <c r="J676" s="4">
        <f t="shared" si="89"/>
        <v>1366.0339033382388</v>
      </c>
      <c r="K676" s="4">
        <f t="shared" si="83"/>
        <v>307.09813033097407</v>
      </c>
      <c r="L676" s="42">
        <f>Pressure!Q676</f>
        <v>0.8009328868079143</v>
      </c>
      <c r="M676" s="10">
        <f t="shared" si="84"/>
        <v>1.661583185376025</v>
      </c>
      <c r="N676" s="10">
        <f t="shared" si="90"/>
        <v>2.5616829820695148</v>
      </c>
    </row>
    <row r="677" spans="3:14">
      <c r="C677" s="4">
        <f>Pressure!AB677*1000000</f>
        <v>7157811.7423077822</v>
      </c>
      <c r="D677" s="78">
        <f>Pressure!I677</f>
        <v>1.4782900988183603E-4</v>
      </c>
      <c r="E677" s="40">
        <f>Pressure!H677</f>
        <v>147.82900988183601</v>
      </c>
      <c r="F677" s="10">
        <f t="shared" si="86"/>
        <v>4.25</v>
      </c>
      <c r="G677" s="4">
        <f t="shared" si="85"/>
        <v>327352.00836725958</v>
      </c>
      <c r="H677" s="42">
        <f t="shared" si="87"/>
        <v>10.542037052332244</v>
      </c>
      <c r="I677" s="10">
        <f t="shared" si="88"/>
        <v>1.2905023099867667</v>
      </c>
      <c r="J677" s="4">
        <f t="shared" si="89"/>
        <v>1365.5220777766865</v>
      </c>
      <c r="K677" s="4">
        <f t="shared" si="83"/>
        <v>306.98306680830143</v>
      </c>
      <c r="L677" s="42">
        <f>Pressure!Q677</f>
        <v>0.80214915411990062</v>
      </c>
      <c r="M677" s="10">
        <f t="shared" si="84"/>
        <v>1.6611511253454008</v>
      </c>
      <c r="N677" s="10">
        <f t="shared" si="90"/>
        <v>2.5616829820695148</v>
      </c>
    </row>
    <row r="678" spans="3:14">
      <c r="C678" s="4">
        <f>Pressure!AB678*1000000</f>
        <v>7155233.2565727793</v>
      </c>
      <c r="D678" s="78">
        <f>Pressure!I678</f>
        <v>1.4782900988183603E-4</v>
      </c>
      <c r="E678" s="40">
        <f>Pressure!H678</f>
        <v>147.82900988183601</v>
      </c>
      <c r="F678" s="10">
        <f t="shared" si="86"/>
        <v>4.25</v>
      </c>
      <c r="G678" s="4">
        <f t="shared" si="85"/>
        <v>327234.08510882704</v>
      </c>
      <c r="H678" s="42">
        <f t="shared" si="87"/>
        <v>10.539028594521564</v>
      </c>
      <c r="I678" s="10">
        <f t="shared" si="88"/>
        <v>1.2904806991805515</v>
      </c>
      <c r="J678" s="4">
        <f t="shared" si="89"/>
        <v>1365.007311714535</v>
      </c>
      <c r="K678" s="4">
        <f t="shared" si="83"/>
        <v>306.8673422315847</v>
      </c>
      <c r="L678" s="42">
        <f>Pressure!Q678</f>
        <v>0.80336556038340168</v>
      </c>
      <c r="M678" s="10">
        <f t="shared" si="84"/>
        <v>1.6607165260254202</v>
      </c>
      <c r="N678" s="10">
        <f t="shared" si="90"/>
        <v>2.5616829820695148</v>
      </c>
    </row>
    <row r="679" spans="3:14">
      <c r="C679" s="4">
        <f>Pressure!AB679*1000000</f>
        <v>7152640.0456131808</v>
      </c>
      <c r="D679" s="78">
        <f>Pressure!I679</f>
        <v>1.4782900988183603E-4</v>
      </c>
      <c r="E679" s="40">
        <f>Pressure!H679</f>
        <v>147.82900988183601</v>
      </c>
      <c r="F679" s="10">
        <f t="shared" si="86"/>
        <v>4.25</v>
      </c>
      <c r="G679" s="4">
        <f t="shared" si="85"/>
        <v>327115.48841387249</v>
      </c>
      <c r="H679" s="42">
        <f t="shared" si="87"/>
        <v>10.536002765978321</v>
      </c>
      <c r="I679" s="10">
        <f t="shared" si="88"/>
        <v>1.2904589492444061</v>
      </c>
      <c r="J679" s="4">
        <f t="shared" si="89"/>
        <v>1364.4896059247067</v>
      </c>
      <c r="K679" s="4">
        <f t="shared" si="83"/>
        <v>306.75095677458449</v>
      </c>
      <c r="L679" s="42">
        <f>Pressure!Q679</f>
        <v>0.80458210646293893</v>
      </c>
      <c r="M679" s="10">
        <f t="shared" si="84"/>
        <v>1.6602793871315147</v>
      </c>
      <c r="N679" s="10">
        <f t="shared" si="90"/>
        <v>2.5616829820695148</v>
      </c>
    </row>
    <row r="680" spans="3:14">
      <c r="C680" s="4">
        <f>Pressure!AB680*1000000</f>
        <v>7150032.1133266697</v>
      </c>
      <c r="D680" s="78">
        <f>Pressure!I680</f>
        <v>1.4782900988183603E-4</v>
      </c>
      <c r="E680" s="40">
        <f>Pressure!H680</f>
        <v>147.82900988183601</v>
      </c>
      <c r="F680" s="10">
        <f t="shared" si="86"/>
        <v>4.25</v>
      </c>
      <c r="G680" s="4">
        <f t="shared" si="85"/>
        <v>326996.21846065071</v>
      </c>
      <c r="H680" s="42">
        <f t="shared" si="87"/>
        <v>10.53295956791901</v>
      </c>
      <c r="I680" s="10">
        <f t="shared" si="88"/>
        <v>1.2904370599252961</v>
      </c>
      <c r="J680" s="4">
        <f t="shared" si="89"/>
        <v>1363.9689611853305</v>
      </c>
      <c r="K680" s="4">
        <f t="shared" si="83"/>
        <v>306.63391061223206</v>
      </c>
      <c r="L680" s="42">
        <f>Pressure!Q680</f>
        <v>0.80579879322401793</v>
      </c>
      <c r="M680" s="10">
        <f t="shared" si="84"/>
        <v>1.6598397083776801</v>
      </c>
      <c r="N680" s="10">
        <f t="shared" si="90"/>
        <v>2.5616829820695148</v>
      </c>
    </row>
    <row r="681" spans="3:14">
      <c r="C681" s="4">
        <f>Pressure!AB681*1000000</f>
        <v>7147409.4636369105</v>
      </c>
      <c r="D681" s="78">
        <f>Pressure!I681</f>
        <v>1.4782900988183603E-4</v>
      </c>
      <c r="E681" s="40">
        <f>Pressure!H681</f>
        <v>147.82900988183601</v>
      </c>
      <c r="F681" s="10">
        <f t="shared" si="86"/>
        <v>4.25</v>
      </c>
      <c r="G681" s="4">
        <f t="shared" si="85"/>
        <v>326876.2754286048</v>
      </c>
      <c r="H681" s="42">
        <f t="shared" si="87"/>
        <v>10.529899001570177</v>
      </c>
      <c r="I681" s="10">
        <f t="shared" si="88"/>
        <v>1.2904150309683633</v>
      </c>
      <c r="J681" s="4">
        <f t="shared" si="89"/>
        <v>1363.4453782797234</v>
      </c>
      <c r="K681" s="4">
        <f t="shared" si="83"/>
        <v>306.51620392062483</v>
      </c>
      <c r="L681" s="42">
        <f>Pressure!Q681</f>
        <v>0.80701562153313511</v>
      </c>
      <c r="M681" s="10">
        <f t="shared" si="84"/>
        <v>1.659397489476605</v>
      </c>
      <c r="N681" s="10">
        <f t="shared" si="90"/>
        <v>2.5616829820695148</v>
      </c>
    </row>
    <row r="682" spans="3:14">
      <c r="C682" s="4">
        <f>Pressure!AB682*1000000</f>
        <v>7144772.1004935093</v>
      </c>
      <c r="D682" s="78">
        <f>Pressure!I682</f>
        <v>1.4782900988183603E-4</v>
      </c>
      <c r="E682" s="40">
        <f>Pressure!H682</f>
        <v>147.82900988183601</v>
      </c>
      <c r="F682" s="10">
        <f t="shared" si="86"/>
        <v>4.25</v>
      </c>
      <c r="G682" s="4">
        <f t="shared" si="85"/>
        <v>326755.65949836408</v>
      </c>
      <c r="H682" s="42">
        <f t="shared" si="87"/>
        <v>10.526821068168355</v>
      </c>
      <c r="I682" s="10">
        <f t="shared" si="88"/>
        <v>1.2903928621169154</v>
      </c>
      <c r="J682" s="4">
        <f t="shared" si="89"/>
        <v>1362.9188579963793</v>
      </c>
      <c r="K682" s="4">
        <f t="shared" si="83"/>
        <v>306.39783687702425</v>
      </c>
      <c r="L682" s="42">
        <f>Pressure!Q682</f>
        <v>0.80823259225778432</v>
      </c>
      <c r="M682" s="10">
        <f t="shared" si="84"/>
        <v>1.6589527301393141</v>
      </c>
      <c r="N682" s="10">
        <f t="shared" si="90"/>
        <v>2.5616829820695148</v>
      </c>
    </row>
    <row r="683" spans="3:14">
      <c r="C683" s="4">
        <f>Pressure!AB683*1000000</f>
        <v>7142120.0278724469</v>
      </c>
      <c r="D683" s="78">
        <f>Pressure!I683</f>
        <v>1.4782900988183603E-4</v>
      </c>
      <c r="E683" s="40">
        <f>Pressure!H683</f>
        <v>147.82900988183601</v>
      </c>
      <c r="F683" s="10">
        <f t="shared" si="86"/>
        <v>4.25</v>
      </c>
      <c r="G683" s="4">
        <f t="shared" si="85"/>
        <v>326634.37085176428</v>
      </c>
      <c r="H683" s="42">
        <f t="shared" si="87"/>
        <v>10.523725768960588</v>
      </c>
      <c r="I683" s="10">
        <f t="shared" si="88"/>
        <v>1.290370553112425</v>
      </c>
      <c r="J683" s="4">
        <f t="shared" si="89"/>
        <v>1362.389401129059</v>
      </c>
      <c r="K683" s="4">
        <f t="shared" si="83"/>
        <v>306.27880965987566</v>
      </c>
      <c r="L683" s="42">
        <f>Pressure!Q683</f>
        <v>0.80944970626646351</v>
      </c>
      <c r="M683" s="10">
        <f t="shared" si="84"/>
        <v>1.6585054300753301</v>
      </c>
      <c r="N683" s="10">
        <f t="shared" si="90"/>
        <v>2.5616829820695148</v>
      </c>
    </row>
    <row r="684" spans="3:14">
      <c r="C684" s="4">
        <f>Pressure!AB684*1000000</f>
        <v>7139453.2497755811</v>
      </c>
      <c r="D684" s="78">
        <f>Pressure!I684</f>
        <v>1.4782900988183603E-4</v>
      </c>
      <c r="E684" s="40">
        <f>Pressure!H684</f>
        <v>147.82900988183601</v>
      </c>
      <c r="F684" s="10">
        <f t="shared" si="86"/>
        <v>4.25</v>
      </c>
      <c r="G684" s="4">
        <f t="shared" si="85"/>
        <v>326512.40967182448</v>
      </c>
      <c r="H684" s="42">
        <f t="shared" si="87"/>
        <v>10.520613105203763</v>
      </c>
      <c r="I684" s="10">
        <f t="shared" si="88"/>
        <v>1.2903481036945159</v>
      </c>
      <c r="J684" s="4">
        <f t="shared" si="89"/>
        <v>1361.8570084766895</v>
      </c>
      <c r="K684" s="4">
        <f t="shared" si="83"/>
        <v>306.15912244878592</v>
      </c>
      <c r="L684" s="42">
        <f>Pressure!Q684</f>
        <v>0.81066696442868158</v>
      </c>
      <c r="M684" s="10">
        <f t="shared" si="84"/>
        <v>1.658055588992936</v>
      </c>
      <c r="N684" s="10">
        <f t="shared" si="90"/>
        <v>2.5616829820695148</v>
      </c>
    </row>
    <row r="685" spans="3:14">
      <c r="C685" s="4">
        <f>Pressure!AB685*1000000</f>
        <v>7136771.7702310923</v>
      </c>
      <c r="D685" s="78">
        <f>Pressure!I685</f>
        <v>1.4782900988183603E-4</v>
      </c>
      <c r="E685" s="40">
        <f>Pressure!H685</f>
        <v>147.82900988183601</v>
      </c>
      <c r="F685" s="10">
        <f t="shared" si="86"/>
        <v>4.25</v>
      </c>
      <c r="G685" s="4">
        <f t="shared" si="85"/>
        <v>326389.77614276763</v>
      </c>
      <c r="H685" s="42">
        <f t="shared" si="87"/>
        <v>10.517483078165196</v>
      </c>
      <c r="I685" s="10">
        <f t="shared" si="88"/>
        <v>1.2903255136009597</v>
      </c>
      <c r="J685" s="4">
        <f t="shared" si="89"/>
        <v>1361.3216808434518</v>
      </c>
      <c r="K685" s="4">
        <f t="shared" si="83"/>
        <v>306.03877542454291</v>
      </c>
      <c r="L685" s="42">
        <f>Pressure!Q685</f>
        <v>0.81188436761496519</v>
      </c>
      <c r="M685" s="10">
        <f t="shared" si="84"/>
        <v>1.6576032065989763</v>
      </c>
      <c r="N685" s="10">
        <f t="shared" si="90"/>
        <v>2.5616829820695148</v>
      </c>
    </row>
    <row r="686" spans="3:14">
      <c r="C686" s="4">
        <f>Pressure!AB686*1000000</f>
        <v>7134075.5932931555</v>
      </c>
      <c r="D686" s="78">
        <f>Pressure!I686</f>
        <v>1.4782900988183603E-4</v>
      </c>
      <c r="E686" s="40">
        <f>Pressure!H686</f>
        <v>147.82900988183601</v>
      </c>
      <c r="F686" s="10">
        <f t="shared" si="86"/>
        <v>4.25</v>
      </c>
      <c r="G686" s="4">
        <f t="shared" si="85"/>
        <v>326266.47045000532</v>
      </c>
      <c r="H686" s="42">
        <f t="shared" si="87"/>
        <v>10.514335689122149</v>
      </c>
      <c r="I686" s="10">
        <f t="shared" si="88"/>
        <v>1.2903027825676658</v>
      </c>
      <c r="J686" s="4">
        <f t="shared" si="89"/>
        <v>1360.7834190387171</v>
      </c>
      <c r="K686" s="4">
        <f t="shared" si="83"/>
        <v>305.91776876910143</v>
      </c>
      <c r="L686" s="42">
        <f>Pressure!Q686</f>
        <v>0.81310191669686527</v>
      </c>
      <c r="M686" s="10">
        <f t="shared" si="84"/>
        <v>1.6571482825985331</v>
      </c>
      <c r="N686" s="10">
        <f t="shared" si="90"/>
        <v>2.5616829820695148</v>
      </c>
    </row>
    <row r="687" spans="3:14">
      <c r="C687" s="4">
        <f>Pressure!AB687*1000000</f>
        <v>7131364.7230424033</v>
      </c>
      <c r="D687" s="78">
        <f>Pressure!I687</f>
        <v>1.4782900988183603E-4</v>
      </c>
      <c r="E687" s="40">
        <f>Pressure!H687</f>
        <v>147.82900988183601</v>
      </c>
      <c r="F687" s="10">
        <f t="shared" si="86"/>
        <v>4.25</v>
      </c>
      <c r="G687" s="4">
        <f t="shared" si="85"/>
        <v>326142.49278015946</v>
      </c>
      <c r="H687" s="42">
        <f t="shared" si="87"/>
        <v>10.511170939362412</v>
      </c>
      <c r="I687" s="10">
        <f t="shared" si="88"/>
        <v>1.2902799103286775</v>
      </c>
      <c r="J687" s="4">
        <f t="shared" si="89"/>
        <v>1360.242223877138</v>
      </c>
      <c r="K687" s="4">
        <f t="shared" si="83"/>
        <v>305.7961026656036</v>
      </c>
      <c r="L687" s="42">
        <f>Pressure!Q687</f>
        <v>0.81431961254696417</v>
      </c>
      <c r="M687" s="10">
        <f t="shared" si="84"/>
        <v>1.6566908166956626</v>
      </c>
      <c r="N687" s="10">
        <f t="shared" si="90"/>
        <v>2.5616829820695148</v>
      </c>
    </row>
    <row r="688" spans="3:14">
      <c r="C688" s="4">
        <f>Pressure!AB688*1000000</f>
        <v>7128639.1635855688</v>
      </c>
      <c r="D688" s="78">
        <f>Pressure!I688</f>
        <v>1.4782900988183603E-4</v>
      </c>
      <c r="E688" s="40">
        <f>Pressure!H688</f>
        <v>147.82900988183601</v>
      </c>
      <c r="F688" s="10">
        <f t="shared" si="86"/>
        <v>4.25</v>
      </c>
      <c r="G688" s="4">
        <f t="shared" si="85"/>
        <v>326017.84332104539</v>
      </c>
      <c r="H688" s="42">
        <f t="shared" si="87"/>
        <v>10.507988830183839</v>
      </c>
      <c r="I688" s="10">
        <f t="shared" si="88"/>
        <v>1.2902568966161609</v>
      </c>
      <c r="J688" s="4">
        <f t="shared" si="89"/>
        <v>1359.6980961785794</v>
      </c>
      <c r="K688" s="4">
        <f t="shared" si="83"/>
        <v>305.67377729836323</v>
      </c>
      <c r="L688" s="42">
        <f>Pressure!Q688</f>
        <v>0.81553745603888217</v>
      </c>
      <c r="M688" s="10">
        <f t="shared" si="84"/>
        <v>1.6562308085926121</v>
      </c>
      <c r="N688" s="10">
        <f t="shared" si="90"/>
        <v>2.5616829820695148</v>
      </c>
    </row>
    <row r="689" spans="3:14">
      <c r="C689" s="4">
        <f>Pressure!AB689*1000000</f>
        <v>7125898.9190557869</v>
      </c>
      <c r="D689" s="78">
        <f>Pressure!I689</f>
        <v>1.4782900988183603E-4</v>
      </c>
      <c r="E689" s="40">
        <f>Pressure!H689</f>
        <v>147.82900988183601</v>
      </c>
      <c r="F689" s="10">
        <f t="shared" si="86"/>
        <v>4.25</v>
      </c>
      <c r="G689" s="4">
        <f t="shared" si="85"/>
        <v>325892.52226168592</v>
      </c>
      <c r="H689" s="42">
        <f t="shared" si="87"/>
        <v>10.504789362894693</v>
      </c>
      <c r="I689" s="10">
        <f t="shared" si="88"/>
        <v>1.2902337411603995</v>
      </c>
      <c r="J689" s="4">
        <f t="shared" si="89"/>
        <v>1359.1510367681742</v>
      </c>
      <c r="K689" s="4">
        <f t="shared" si="83"/>
        <v>305.55079285287854</v>
      </c>
      <c r="L689" s="42">
        <f>Pressure!Q689</f>
        <v>0.8167554480472845</v>
      </c>
      <c r="M689" s="10">
        <f t="shared" si="84"/>
        <v>1.6557682579903823</v>
      </c>
      <c r="N689" s="10">
        <f t="shared" si="90"/>
        <v>2.5616829820695148</v>
      </c>
    </row>
    <row r="690" spans="3:14">
      <c r="C690" s="4">
        <f>Pressure!AB690*1000000</f>
        <v>7123143.9936123556</v>
      </c>
      <c r="D690" s="78">
        <f>Pressure!I690</f>
        <v>1.4782900988183603E-4</v>
      </c>
      <c r="E690" s="40">
        <f>Pressure!H690</f>
        <v>147.82900988183601</v>
      </c>
      <c r="F690" s="10">
        <f t="shared" si="86"/>
        <v>4.25</v>
      </c>
      <c r="G690" s="4">
        <f t="shared" si="85"/>
        <v>325766.52979230048</v>
      </c>
      <c r="H690" s="42">
        <f t="shared" si="87"/>
        <v>10.501572538813324</v>
      </c>
      <c r="I690" s="10">
        <f t="shared" si="88"/>
        <v>1.2902104436897848</v>
      </c>
      <c r="J690" s="4">
        <f t="shared" si="89"/>
        <v>1358.6010464762812</v>
      </c>
      <c r="K690" s="4">
        <f t="shared" si="83"/>
        <v>305.42714951582241</v>
      </c>
      <c r="L690" s="42">
        <f>Pressure!Q690</f>
        <v>0.81797358944788801</v>
      </c>
      <c r="M690" s="10">
        <f t="shared" si="84"/>
        <v>1.6553031645882412</v>
      </c>
      <c r="N690" s="10">
        <f t="shared" si="90"/>
        <v>2.5616829820695148</v>
      </c>
    </row>
    <row r="691" spans="3:14">
      <c r="C691" s="4">
        <f>Pressure!AB691*1000000</f>
        <v>7120374.3914412055</v>
      </c>
      <c r="D691" s="78">
        <f>Pressure!I691</f>
        <v>1.4782900988183603E-4</v>
      </c>
      <c r="E691" s="40">
        <f>Pressure!H691</f>
        <v>147.82900988183601</v>
      </c>
      <c r="F691" s="10">
        <f t="shared" si="86"/>
        <v>4.25</v>
      </c>
      <c r="G691" s="4">
        <f t="shared" si="85"/>
        <v>325639.8661043265</v>
      </c>
      <c r="H691" s="42">
        <f t="shared" si="87"/>
        <v>10.498338359268738</v>
      </c>
      <c r="I691" s="10">
        <f t="shared" si="88"/>
        <v>1.2901870039308119</v>
      </c>
      <c r="J691" s="4">
        <f t="shared" si="89"/>
        <v>1358.0481261385748</v>
      </c>
      <c r="K691" s="4">
        <f t="shared" si="83"/>
        <v>305.30284747506289</v>
      </c>
      <c r="L691" s="42">
        <f>Pressure!Q691</f>
        <v>0.81919188111746832</v>
      </c>
      <c r="M691" s="10">
        <f t="shared" si="84"/>
        <v>1.6548355280844713</v>
      </c>
      <c r="N691" s="10">
        <f t="shared" si="90"/>
        <v>2.5616829820695148</v>
      </c>
    </row>
    <row r="692" spans="3:14">
      <c r="C692" s="4">
        <f>Pressure!AB692*1000000</f>
        <v>7117590.1167543801</v>
      </c>
      <c r="D692" s="78">
        <f>Pressure!I692</f>
        <v>1.4782900988183603E-4</v>
      </c>
      <c r="E692" s="40">
        <f>Pressure!H692</f>
        <v>147.82900988183601</v>
      </c>
      <c r="F692" s="10">
        <f t="shared" si="86"/>
        <v>4.25</v>
      </c>
      <c r="G692" s="4">
        <f t="shared" si="85"/>
        <v>325512.53139039554</v>
      </c>
      <c r="H692" s="42">
        <f t="shared" si="87"/>
        <v>10.495086825599952</v>
      </c>
      <c r="I692" s="10">
        <f t="shared" si="88"/>
        <v>1.2901634216080669</v>
      </c>
      <c r="J692" s="4">
        <f t="shared" si="89"/>
        <v>1357.4922765959425</v>
      </c>
      <c r="K692" s="4">
        <f t="shared" si="83"/>
        <v>305.17788691963995</v>
      </c>
      <c r="L692" s="42">
        <f>Pressure!Q692</f>
        <v>0.82041032393386648</v>
      </c>
      <c r="M692" s="10">
        <f t="shared" si="84"/>
        <v>1.6543653481754164</v>
      </c>
      <c r="N692" s="10">
        <f t="shared" si="90"/>
        <v>2.5616829820695148</v>
      </c>
    </row>
    <row r="693" spans="3:14">
      <c r="C693" s="4">
        <f>Pressure!AB693*1000000</f>
        <v>7114791.1737905461</v>
      </c>
      <c r="D693" s="78">
        <f>Pressure!I693</f>
        <v>1.4782900988183603E-4</v>
      </c>
      <c r="E693" s="40">
        <f>Pressure!H693</f>
        <v>147.82900988183601</v>
      </c>
      <c r="F693" s="10">
        <f t="shared" si="86"/>
        <v>4.25</v>
      </c>
      <c r="G693" s="4">
        <f t="shared" si="85"/>
        <v>325384.5258443568</v>
      </c>
      <c r="H693" s="42">
        <f t="shared" si="87"/>
        <v>10.491817939156544</v>
      </c>
      <c r="I693" s="10">
        <f t="shared" si="88"/>
        <v>1.2901396964442235</v>
      </c>
      <c r="J693" s="4">
        <f t="shared" si="89"/>
        <v>1356.9334986945871</v>
      </c>
      <c r="K693" s="4">
        <f t="shared" si="83"/>
        <v>305.05226803978849</v>
      </c>
      <c r="L693" s="42">
        <f>Pressure!Q693</f>
        <v>0.82162891877599598</v>
      </c>
      <c r="M693" s="10">
        <f t="shared" si="84"/>
        <v>1.6538926245561969</v>
      </c>
      <c r="N693" s="10">
        <f t="shared" si="90"/>
        <v>2.5616829820695148</v>
      </c>
    </row>
    <row r="694" spans="3:14">
      <c r="C694" s="4">
        <f>Pressure!AB694*1000000</f>
        <v>7111977.5668149255</v>
      </c>
      <c r="D694" s="78">
        <f>Pressure!I694</f>
        <v>1.4782900988183603E-4</v>
      </c>
      <c r="E694" s="40">
        <f>Pressure!H694</f>
        <v>147.82900988183601</v>
      </c>
      <c r="F694" s="10">
        <f t="shared" si="86"/>
        <v>4.25</v>
      </c>
      <c r="G694" s="4">
        <f t="shared" si="85"/>
        <v>325255.849661274</v>
      </c>
      <c r="H694" s="42">
        <f t="shared" si="87"/>
        <v>10.488531701298596</v>
      </c>
      <c r="I694" s="10">
        <f t="shared" si="88"/>
        <v>1.2901158281600342</v>
      </c>
      <c r="J694" s="4">
        <f t="shared" si="89"/>
        <v>1356.3717932860129</v>
      </c>
      <c r="K694" s="4">
        <f t="shared" si="83"/>
        <v>304.92599102693515</v>
      </c>
      <c r="L694" s="42">
        <f>Pressure!Q694</f>
        <v>0.82284766652384955</v>
      </c>
      <c r="M694" s="10">
        <f t="shared" si="84"/>
        <v>1.6534173569202741</v>
      </c>
      <c r="N694" s="10">
        <f t="shared" si="90"/>
        <v>2.5616829820695148</v>
      </c>
    </row>
    <row r="695" spans="3:14">
      <c r="C695" s="4">
        <f>Pressure!AB695*1000000</f>
        <v>7109149.3001189427</v>
      </c>
      <c r="D695" s="78">
        <f>Pressure!I695</f>
        <v>1.4782900988183603E-4</v>
      </c>
      <c r="E695" s="40">
        <f>Pressure!H695</f>
        <v>147.82900988183601</v>
      </c>
      <c r="F695" s="10">
        <f t="shared" si="86"/>
        <v>4.25</v>
      </c>
      <c r="G695" s="4">
        <f t="shared" si="85"/>
        <v>325126.5030374091</v>
      </c>
      <c r="H695" s="42">
        <f t="shared" si="87"/>
        <v>10.485228113396248</v>
      </c>
      <c r="I695" s="10">
        <f t="shared" si="88"/>
        <v>1.2900918164743191</v>
      </c>
      <c r="J695" s="4">
        <f t="shared" si="89"/>
        <v>1355.8071612269555</v>
      </c>
      <c r="K695" s="4">
        <f t="shared" si="83"/>
        <v>304.79905607368272</v>
      </c>
      <c r="L695" s="42">
        <f>Pressure!Q695</f>
        <v>0.82406656805850653</v>
      </c>
      <c r="M695" s="10">
        <f t="shared" si="84"/>
        <v>1.6529395449601103</v>
      </c>
      <c r="N695" s="10">
        <f t="shared" si="90"/>
        <v>2.5616829820695148</v>
      </c>
    </row>
    <row r="696" spans="3:14">
      <c r="C696" s="4">
        <f>Pressure!AB696*1000000</f>
        <v>7106306.3780208882</v>
      </c>
      <c r="D696" s="78">
        <f>Pressure!I696</f>
        <v>1.4782900988183603E-4</v>
      </c>
      <c r="E696" s="40">
        <f>Pressure!H696</f>
        <v>147.82900988183601</v>
      </c>
      <c r="F696" s="10">
        <f t="shared" si="86"/>
        <v>4.25</v>
      </c>
      <c r="G696" s="4">
        <f t="shared" si="85"/>
        <v>324996.48617025273</v>
      </c>
      <c r="H696" s="42">
        <f t="shared" si="87"/>
        <v>10.481907176830445</v>
      </c>
      <c r="I696" s="10">
        <f t="shared" si="88"/>
        <v>1.2900676611039623</v>
      </c>
      <c r="J696" s="4">
        <f t="shared" si="89"/>
        <v>1355.239603379513</v>
      </c>
      <c r="K696" s="4">
        <f t="shared" si="83"/>
        <v>304.67146337383952</v>
      </c>
      <c r="L696" s="42">
        <f>Pressure!Q696</f>
        <v>0.82528562426213936</v>
      </c>
      <c r="M696" s="10">
        <f t="shared" si="84"/>
        <v>1.6524591883661126</v>
      </c>
      <c r="N696" s="10">
        <f t="shared" si="90"/>
        <v>2.5616829820695148</v>
      </c>
    </row>
    <row r="697" spans="3:14">
      <c r="C697" s="4">
        <f>Pressure!AB697*1000000</f>
        <v>7103448.8048654143</v>
      </c>
      <c r="D697" s="78">
        <f>Pressure!I697</f>
        <v>1.4782900988183603E-4</v>
      </c>
      <c r="E697" s="40">
        <f>Pressure!H697</f>
        <v>147.82900988183601</v>
      </c>
      <c r="F697" s="10">
        <f t="shared" si="86"/>
        <v>4.25</v>
      </c>
      <c r="G697" s="4">
        <f t="shared" si="85"/>
        <v>324865.79925850127</v>
      </c>
      <c r="H697" s="42">
        <f t="shared" si="87"/>
        <v>10.47856889299233</v>
      </c>
      <c r="I697" s="10">
        <f t="shared" si="88"/>
        <v>1.2900433617639009</v>
      </c>
      <c r="J697" s="4">
        <f t="shared" si="89"/>
        <v>1354.6691206110474</v>
      </c>
      <c r="K697" s="4">
        <f t="shared" si="83"/>
        <v>304.54321312239728</v>
      </c>
      <c r="L697" s="42">
        <f>Pressure!Q697</f>
        <v>0.82650483601802094</v>
      </c>
      <c r="M697" s="10">
        <f t="shared" si="84"/>
        <v>1.651976286827668</v>
      </c>
      <c r="N697" s="10">
        <f t="shared" si="90"/>
        <v>2.5616829820695148</v>
      </c>
    </row>
    <row r="698" spans="3:14">
      <c r="C698" s="4">
        <f>Pressure!AB698*1000000</f>
        <v>7100576.5850239284</v>
      </c>
      <c r="D698" s="78">
        <f>Pressure!I698</f>
        <v>1.4782900988183603E-4</v>
      </c>
      <c r="E698" s="40">
        <f>Pressure!H698</f>
        <v>147.82900988183601</v>
      </c>
      <c r="F698" s="10">
        <f t="shared" si="86"/>
        <v>4.25</v>
      </c>
      <c r="G698" s="4">
        <f t="shared" si="85"/>
        <v>324734.44250207453</v>
      </c>
      <c r="H698" s="42">
        <f t="shared" si="87"/>
        <v>10.475213263283697</v>
      </c>
      <c r="I698" s="10">
        <f t="shared" si="88"/>
        <v>1.2900189181671187</v>
      </c>
      <c r="J698" s="4">
        <f t="shared" si="89"/>
        <v>1354.0957137942619</v>
      </c>
      <c r="K698" s="4">
        <f t="shared" si="83"/>
        <v>304.41430551554828</v>
      </c>
      <c r="L698" s="42">
        <f>Pressure!Q698</f>
        <v>0.82772420421053128</v>
      </c>
      <c r="M698" s="10">
        <f t="shared" si="84"/>
        <v>1.6514908400321857</v>
      </c>
      <c r="N698" s="10">
        <f t="shared" si="90"/>
        <v>2.5616829820695148</v>
      </c>
    </row>
    <row r="699" spans="3:14">
      <c r="C699" s="4">
        <f>Pressure!AB699*1000000</f>
        <v>7097689.722894446</v>
      </c>
      <c r="D699" s="78">
        <f>Pressure!I699</f>
        <v>1.4782900988183603E-4</v>
      </c>
      <c r="E699" s="40">
        <f>Pressure!H699</f>
        <v>147.82900988183601</v>
      </c>
      <c r="F699" s="10">
        <f t="shared" si="86"/>
        <v>4.25</v>
      </c>
      <c r="G699" s="4">
        <f t="shared" si="85"/>
        <v>324602.41610210936</v>
      </c>
      <c r="H699" s="42">
        <f t="shared" si="87"/>
        <v>10.471840289116782</v>
      </c>
      <c r="I699" s="10">
        <f t="shared" si="88"/>
        <v>1.2899943300246361</v>
      </c>
      <c r="J699" s="4">
        <f t="shared" si="89"/>
        <v>1353.5193838071709</v>
      </c>
      <c r="K699" s="4">
        <f t="shared" si="83"/>
        <v>304.28474075067913</v>
      </c>
      <c r="L699" s="42">
        <f>Pressure!Q699</f>
        <v>0.82894372972516506</v>
      </c>
      <c r="M699" s="10">
        <f t="shared" si="84"/>
        <v>1.6510028476662888</v>
      </c>
      <c r="N699" s="10">
        <f t="shared" si="90"/>
        <v>2.5616829820695148</v>
      </c>
    </row>
    <row r="700" spans="3:14">
      <c r="C700" s="4">
        <f>Pressure!AB700*1000000</f>
        <v>7094788.222901674</v>
      </c>
      <c r="D700" s="78">
        <f>Pressure!I700</f>
        <v>1.4782900988183603E-4</v>
      </c>
      <c r="E700" s="40">
        <f>Pressure!H700</f>
        <v>147.82900988183601</v>
      </c>
      <c r="F700" s="10">
        <f t="shared" si="86"/>
        <v>4.25</v>
      </c>
      <c r="G700" s="4">
        <f t="shared" si="85"/>
        <v>324469.72026096313</v>
      </c>
      <c r="H700" s="42">
        <f t="shared" si="87"/>
        <v>10.468449971914344</v>
      </c>
      <c r="I700" s="10">
        <f t="shared" si="88"/>
        <v>1.2899695970455043</v>
      </c>
      <c r="J700" s="4">
        <f t="shared" si="89"/>
        <v>1352.9401315331188</v>
      </c>
      <c r="K700" s="4">
        <f t="shared" si="83"/>
        <v>304.15451902637443</v>
      </c>
      <c r="L700" s="42">
        <f>Pressure!Q700</f>
        <v>0.83016341344853828</v>
      </c>
      <c r="M700" s="10">
        <f t="shared" si="84"/>
        <v>1.6505123094145646</v>
      </c>
      <c r="N700" s="10">
        <f t="shared" si="90"/>
        <v>2.5616829820695148</v>
      </c>
    </row>
    <row r="701" spans="3:14">
      <c r="C701" s="4">
        <f>Pressure!AB701*1000000</f>
        <v>7091872.0894969944</v>
      </c>
      <c r="D701" s="78">
        <f>Pressure!I701</f>
        <v>1.4782900988183603E-4</v>
      </c>
      <c r="E701" s="40">
        <f>Pressure!H701</f>
        <v>147.82900988183601</v>
      </c>
      <c r="F701" s="10">
        <f t="shared" si="86"/>
        <v>4.25</v>
      </c>
      <c r="G701" s="4">
        <f t="shared" si="85"/>
        <v>324336.35518221342</v>
      </c>
      <c r="H701" s="42">
        <f t="shared" si="87"/>
        <v>10.465042313109652</v>
      </c>
      <c r="I701" s="10">
        <f t="shared" si="88"/>
        <v>1.2899447189367934</v>
      </c>
      <c r="J701" s="4">
        <f t="shared" si="89"/>
        <v>1352.3579578607737</v>
      </c>
      <c r="K701" s="4">
        <f t="shared" si="83"/>
        <v>304.02364054241576</v>
      </c>
      <c r="L701" s="42">
        <f>Pressure!Q701</f>
        <v>0.8313832562683956</v>
      </c>
      <c r="M701" s="10">
        <f t="shared" si="84"/>
        <v>1.6500192249604326</v>
      </c>
      <c r="N701" s="10">
        <f t="shared" si="90"/>
        <v>2.5616829820695148</v>
      </c>
    </row>
    <row r="702" spans="3:14">
      <c r="C702" s="4">
        <f>Pressure!AB702*1000000</f>
        <v>7088941.3271587146</v>
      </c>
      <c r="D702" s="78">
        <f>Pressure!I702</f>
        <v>1.4782900988183603E-4</v>
      </c>
      <c r="E702" s="40">
        <f>Pressure!H702</f>
        <v>147.82900988183601</v>
      </c>
      <c r="F702" s="10">
        <f t="shared" si="86"/>
        <v>4.25</v>
      </c>
      <c r="G702" s="4">
        <f t="shared" si="85"/>
        <v>324202.32107066893</v>
      </c>
      <c r="H702" s="42">
        <f t="shared" si="87"/>
        <v>10.461617314146704</v>
      </c>
      <c r="I702" s="10">
        <f t="shared" si="88"/>
        <v>1.289919695403589</v>
      </c>
      <c r="J702" s="4">
        <f t="shared" si="89"/>
        <v>1351.7728636841809</v>
      </c>
      <c r="K702" s="4">
        <f t="shared" si="83"/>
        <v>303.89210549979339</v>
      </c>
      <c r="L702" s="42">
        <f>Pressure!Q702</f>
        <v>0.83260325907361721</v>
      </c>
      <c r="M702" s="10">
        <f t="shared" si="84"/>
        <v>1.6495235939855299</v>
      </c>
      <c r="N702" s="10">
        <f t="shared" si="90"/>
        <v>2.5616829820695148</v>
      </c>
    </row>
    <row r="703" spans="3:14">
      <c r="C703" s="4">
        <f>Pressure!AB703*1000000</f>
        <v>7085995.9403918404</v>
      </c>
      <c r="D703" s="78">
        <f>Pressure!I703</f>
        <v>1.4782900988183603E-4</v>
      </c>
      <c r="E703" s="40">
        <f>Pressure!H703</f>
        <v>147.82900988183601</v>
      </c>
      <c r="F703" s="10">
        <f t="shared" si="86"/>
        <v>4.25</v>
      </c>
      <c r="G703" s="4">
        <f t="shared" si="85"/>
        <v>324067.61813235946</v>
      </c>
      <c r="H703" s="42">
        <f t="shared" si="87"/>
        <v>10.458174976480002</v>
      </c>
      <c r="I703" s="10">
        <f t="shared" si="88"/>
        <v>1.2898945261489787</v>
      </c>
      <c r="J703" s="4">
        <f t="shared" si="89"/>
        <v>1351.1848499027139</v>
      </c>
      <c r="K703" s="4">
        <f t="shared" si="83"/>
        <v>303.75991410069554</v>
      </c>
      <c r="L703" s="42">
        <f>Pressure!Q703</f>
        <v>0.83382342275422627</v>
      </c>
      <c r="M703" s="10">
        <f t="shared" si="84"/>
        <v>1.649025416170425</v>
      </c>
      <c r="N703" s="10">
        <f t="shared" si="90"/>
        <v>2.5616829820695148</v>
      </c>
    </row>
    <row r="704" spans="3:14">
      <c r="C704" s="4">
        <f>Pressure!AB704*1000000</f>
        <v>7083035.9337281846</v>
      </c>
      <c r="D704" s="78">
        <f>Pressure!I704</f>
        <v>1.4782900988183603E-4</v>
      </c>
      <c r="E704" s="40">
        <f>Pressure!H704</f>
        <v>147.82900988183601</v>
      </c>
      <c r="F704" s="10">
        <f t="shared" si="86"/>
        <v>4.25</v>
      </c>
      <c r="G704" s="4">
        <f t="shared" si="85"/>
        <v>323932.24657454091</v>
      </c>
      <c r="H704" s="42">
        <f t="shared" si="87"/>
        <v>10.454715301574597</v>
      </c>
      <c r="I704" s="10">
        <f t="shared" si="88"/>
        <v>1.2898692108740464</v>
      </c>
      <c r="J704" s="4">
        <f t="shared" si="89"/>
        <v>1350.5939174210998</v>
      </c>
      <c r="K704" s="4">
        <f t="shared" si="83"/>
        <v>303.62706654851399</v>
      </c>
      <c r="L704" s="42">
        <f>Pressure!Q704</f>
        <v>0.83504374820139593</v>
      </c>
      <c r="M704" s="10">
        <f t="shared" si="84"/>
        <v>1.6485246911939584</v>
      </c>
      <c r="N704" s="10">
        <f t="shared" si="90"/>
        <v>2.5616829820695148</v>
      </c>
    </row>
    <row r="705" spans="3:14">
      <c r="C705" s="4">
        <f>Pressure!AB705*1000000</f>
        <v>7080061.3117265934</v>
      </c>
      <c r="D705" s="78">
        <f>Pressure!I705</f>
        <v>1.4782900988183603E-4</v>
      </c>
      <c r="E705" s="40">
        <f>Pressure!H705</f>
        <v>147.82900988183601</v>
      </c>
      <c r="F705" s="10">
        <f t="shared" si="86"/>
        <v>4.25</v>
      </c>
      <c r="G705" s="4">
        <f t="shared" si="85"/>
        <v>323796.20660570537</v>
      </c>
      <c r="H705" s="42">
        <f t="shared" si="87"/>
        <v>10.451238290906396</v>
      </c>
      <c r="I705" s="10">
        <f t="shared" si="88"/>
        <v>1.2898437492778638</v>
      </c>
      <c r="J705" s="4">
        <f t="shared" si="89"/>
        <v>1350.0000671494608</v>
      </c>
      <c r="K705" s="4">
        <f t="shared" si="83"/>
        <v>303.49356304785329</v>
      </c>
      <c r="L705" s="42">
        <f>Pressure!Q705</f>
        <v>0.83626423630745628</v>
      </c>
      <c r="M705" s="10">
        <f t="shared" si="84"/>
        <v>1.6480214187332445</v>
      </c>
      <c r="N705" s="10">
        <f t="shared" si="90"/>
        <v>2.5616829820695148</v>
      </c>
    </row>
    <row r="706" spans="3:14">
      <c r="C706" s="4">
        <f>Pressure!AB706*1000000</f>
        <v>7077072.0789726907</v>
      </c>
      <c r="D706" s="78">
        <f>Pressure!I706</f>
        <v>1.4782900988183603E-4</v>
      </c>
      <c r="E706" s="40">
        <f>Pressure!H706</f>
        <v>147.82900988183601</v>
      </c>
      <c r="F706" s="10">
        <f t="shared" si="86"/>
        <v>4.25</v>
      </c>
      <c r="G706" s="4">
        <f t="shared" si="85"/>
        <v>323659.49843556958</v>
      </c>
      <c r="H706" s="42">
        <f t="shared" si="87"/>
        <v>10.447743945961804</v>
      </c>
      <c r="I706" s="10">
        <f t="shared" si="88"/>
        <v>1.2898181410574798</v>
      </c>
      <c r="J706" s="4">
        <f t="shared" si="89"/>
        <v>1349.4033000032664</v>
      </c>
      <c r="K706" s="4">
        <f t="shared" si="83"/>
        <v>303.35940380452013</v>
      </c>
      <c r="L706" s="42">
        <f>Pressure!Q706</f>
        <v>0.83748488796590204</v>
      </c>
      <c r="M706" s="10">
        <f t="shared" si="84"/>
        <v>1.6475155984645218</v>
      </c>
      <c r="N706" s="10">
        <f t="shared" si="90"/>
        <v>2.5616829820695148</v>
      </c>
    </row>
    <row r="707" spans="3:14">
      <c r="C707" s="4">
        <f>Pressure!AB707*1000000</f>
        <v>7074068.240079077</v>
      </c>
      <c r="D707" s="78">
        <f>Pressure!I707</f>
        <v>1.4782900988183603E-4</v>
      </c>
      <c r="E707" s="40">
        <f>Pressure!H707</f>
        <v>147.82900988183601</v>
      </c>
      <c r="F707" s="10">
        <f t="shared" si="86"/>
        <v>4.25</v>
      </c>
      <c r="G707" s="4">
        <f t="shared" si="85"/>
        <v>323522.12227508408</v>
      </c>
      <c r="H707" s="42">
        <f t="shared" si="87"/>
        <v>10.444232268237922</v>
      </c>
      <c r="I707" s="10">
        <f t="shared" si="88"/>
        <v>1.2897923859079135</v>
      </c>
      <c r="J707" s="4">
        <f t="shared" si="89"/>
        <v>1348.8036169033708</v>
      </c>
      <c r="K707" s="4">
        <f t="shared" si="83"/>
        <v>303.22458902553183</v>
      </c>
      <c r="L707" s="42">
        <f>Pressure!Q707</f>
        <v>0.83870570407139955</v>
      </c>
      <c r="M707" s="10">
        <f t="shared" si="84"/>
        <v>1.6470072300622063</v>
      </c>
      <c r="N707" s="10">
        <f t="shared" si="90"/>
        <v>2.5616829820695148</v>
      </c>
    </row>
    <row r="708" spans="3:14">
      <c r="C708" s="4">
        <f>Pressure!AB708*1000000</f>
        <v>7071049.7996855127</v>
      </c>
      <c r="D708" s="78">
        <f>Pressure!I708</f>
        <v>1.4782900988183603E-4</v>
      </c>
      <c r="E708" s="40">
        <f>Pressure!H708</f>
        <v>147.82900988183601</v>
      </c>
      <c r="F708" s="10">
        <f t="shared" si="86"/>
        <v>4.25</v>
      </c>
      <c r="G708" s="4">
        <f t="shared" si="85"/>
        <v>323384.07833644154</v>
      </c>
      <c r="H708" s="42">
        <f t="shared" si="87"/>
        <v>10.440703259242783</v>
      </c>
      <c r="I708" s="10">
        <f t="shared" si="88"/>
        <v>1.2897664835221456</v>
      </c>
      <c r="J708" s="4">
        <f t="shared" si="89"/>
        <v>1348.2010187760509</v>
      </c>
      <c r="K708" s="4">
        <f t="shared" si="83"/>
        <v>303.08911891912481</v>
      </c>
      <c r="L708" s="42">
        <f>Pressure!Q708</f>
        <v>0.83992668551979377</v>
      </c>
      <c r="M708" s="10">
        <f t="shared" si="84"/>
        <v>1.6464963131988937</v>
      </c>
      <c r="N708" s="10">
        <f t="shared" si="90"/>
        <v>2.5616829820695148</v>
      </c>
    </row>
    <row r="709" spans="3:14">
      <c r="C709" s="4">
        <f>Pressure!AB709*1000000</f>
        <v>7068016.7624586625</v>
      </c>
      <c r="D709" s="78">
        <f>Pressure!I709</f>
        <v>1.4782900988183603E-4</v>
      </c>
      <c r="E709" s="40">
        <f>Pressure!H709</f>
        <v>147.82900988183601</v>
      </c>
      <c r="F709" s="10">
        <f t="shared" si="86"/>
        <v>4.25</v>
      </c>
      <c r="G709" s="4">
        <f t="shared" si="85"/>
        <v>323245.36683306494</v>
      </c>
      <c r="H709" s="42">
        <f t="shared" si="87"/>
        <v>10.437156920494992</v>
      </c>
      <c r="I709" s="10">
        <f t="shared" si="88"/>
        <v>1.289740433591108</v>
      </c>
      <c r="J709" s="4">
        <f t="shared" si="89"/>
        <v>1347.595506552954</v>
      </c>
      <c r="K709" s="4">
        <f t="shared" si="83"/>
        <v>302.95299369474259</v>
      </c>
      <c r="L709" s="42">
        <f>Pressure!Q709</f>
        <v>0.84114783320811604</v>
      </c>
      <c r="M709" s="10">
        <f t="shared" si="84"/>
        <v>1.6459828475463558</v>
      </c>
      <c r="N709" s="10">
        <f t="shared" si="90"/>
        <v>2.5616829820695148</v>
      </c>
    </row>
    <row r="710" spans="3:14">
      <c r="C710" s="4">
        <f>Pressure!AB710*1000000</f>
        <v>7064969.1330921864</v>
      </c>
      <c r="D710" s="78">
        <f>Pressure!I710</f>
        <v>1.4782900988183603E-4</v>
      </c>
      <c r="E710" s="40">
        <f>Pressure!H710</f>
        <v>147.82900988183601</v>
      </c>
      <c r="F710" s="10">
        <f t="shared" si="86"/>
        <v>4.25</v>
      </c>
      <c r="G710" s="4">
        <f t="shared" si="85"/>
        <v>323105.98797961202</v>
      </c>
      <c r="H710" s="42">
        <f t="shared" si="87"/>
        <v>10.433593253523847</v>
      </c>
      <c r="I710" s="10">
        <f t="shared" si="88"/>
        <v>1.2897142358036746</v>
      </c>
      <c r="J710" s="4">
        <f t="shared" si="89"/>
        <v>1346.9870811711178</v>
      </c>
      <c r="K710" s="4">
        <f t="shared" si="83"/>
        <v>302.81621356304072</v>
      </c>
      <c r="L710" s="42">
        <f>Pressure!Q710</f>
        <v>0.84236914803459118</v>
      </c>
      <c r="M710" s="10">
        <f t="shared" si="84"/>
        <v>1.6454668327745785</v>
      </c>
      <c r="N710" s="10">
        <f t="shared" si="90"/>
        <v>2.5616829820695148</v>
      </c>
    </row>
    <row r="711" spans="3:14">
      <c r="C711" s="4">
        <f>Pressure!AB711*1000000</f>
        <v>7061906.9163071243</v>
      </c>
      <c r="D711" s="78">
        <f>Pressure!I711</f>
        <v>1.4782900988183603E-4</v>
      </c>
      <c r="E711" s="40">
        <f>Pressure!H711</f>
        <v>147.82900988183601</v>
      </c>
      <c r="F711" s="10">
        <f t="shared" si="86"/>
        <v>4.25</v>
      </c>
      <c r="G711" s="4">
        <f t="shared" si="85"/>
        <v>322965.94199199247</v>
      </c>
      <c r="H711" s="42">
        <f t="shared" si="87"/>
        <v>10.430012259869743</v>
      </c>
      <c r="I711" s="10">
        <f t="shared" si="88"/>
        <v>1.2896878898466559</v>
      </c>
      <c r="J711" s="4">
        <f t="shared" si="89"/>
        <v>1346.3757435730454</v>
      </c>
      <c r="K711" s="4">
        <f t="shared" si="83"/>
        <v>302.67877873590339</v>
      </c>
      <c r="L711" s="42">
        <f>Pressure!Q711</f>
        <v>0.84359063089864461</v>
      </c>
      <c r="M711" s="10">
        <f t="shared" si="84"/>
        <v>1.6449482685517762</v>
      </c>
      <c r="N711" s="10">
        <f t="shared" si="90"/>
        <v>2.5616829820695148</v>
      </c>
    </row>
    <row r="712" spans="3:14">
      <c r="C712" s="4">
        <f>Pressure!AB712*1000000</f>
        <v>7058830.11685149</v>
      </c>
      <c r="D712" s="78">
        <f>Pressure!I712</f>
        <v>1.4782900988183603E-4</v>
      </c>
      <c r="E712" s="40">
        <f>Pressure!H712</f>
        <v>147.82900988183601</v>
      </c>
      <c r="F712" s="10">
        <f t="shared" si="86"/>
        <v>4.25</v>
      </c>
      <c r="G712" s="4">
        <f t="shared" si="85"/>
        <v>322825.2290873499</v>
      </c>
      <c r="H712" s="42">
        <f t="shared" si="87"/>
        <v>10.426413941083673</v>
      </c>
      <c r="I712" s="10">
        <f t="shared" si="88"/>
        <v>1.2896613954047853</v>
      </c>
      <c r="J712" s="4">
        <f t="shared" si="89"/>
        <v>1345.7614947066252</v>
      </c>
      <c r="K712" s="4">
        <f t="shared" si="83"/>
        <v>302.54068942642533</v>
      </c>
      <c r="L712" s="42">
        <f>Pressure!Q712</f>
        <v>0.84481228270090991</v>
      </c>
      <c r="M712" s="10">
        <f t="shared" si="84"/>
        <v>1.6444271545449436</v>
      </c>
      <c r="N712" s="10">
        <f t="shared" si="90"/>
        <v>2.5616829820695148</v>
      </c>
    </row>
    <row r="713" spans="3:14">
      <c r="C713" s="4">
        <f>Pressure!AB713*1000000</f>
        <v>7055738.7395005077</v>
      </c>
      <c r="D713" s="78">
        <f>Pressure!I713</f>
        <v>1.4782900988183603E-4</v>
      </c>
      <c r="E713" s="40">
        <f>Pressure!H713</f>
        <v>147.82900988183601</v>
      </c>
      <c r="F713" s="10">
        <f t="shared" si="86"/>
        <v>4.25</v>
      </c>
      <c r="G713" s="4">
        <f t="shared" si="85"/>
        <v>322683.84948407201</v>
      </c>
      <c r="H713" s="42">
        <f t="shared" si="87"/>
        <v>10.422798298727516</v>
      </c>
      <c r="I713" s="10">
        <f t="shared" si="88"/>
        <v>1.2896347521607121</v>
      </c>
      <c r="J713" s="4">
        <f t="shared" si="89"/>
        <v>1345.1443355251772</v>
      </c>
      <c r="K713" s="4">
        <f t="shared" si="83"/>
        <v>302.40194584892254</v>
      </c>
      <c r="L713" s="42">
        <f>Pressure!Q713</f>
        <v>0.84603410434323634</v>
      </c>
      <c r="M713" s="10">
        <f t="shared" si="84"/>
        <v>1.643903490419788</v>
      </c>
      <c r="N713" s="10">
        <f t="shared" si="90"/>
        <v>2.5616829820695148</v>
      </c>
    </row>
    <row r="714" spans="3:14">
      <c r="C714" s="4">
        <f>Pressure!AB714*1000000</f>
        <v>7052632.7890566476</v>
      </c>
      <c r="D714" s="78">
        <f>Pressure!I714</f>
        <v>1.4782900988183603E-4</v>
      </c>
      <c r="E714" s="40">
        <f>Pressure!H714</f>
        <v>147.82900988183601</v>
      </c>
      <c r="F714" s="10">
        <f t="shared" si="86"/>
        <v>4.25</v>
      </c>
      <c r="G714" s="4">
        <f t="shared" si="85"/>
        <v>322541.80340179283</v>
      </c>
      <c r="H714" s="42">
        <f t="shared" si="87"/>
        <v>10.419165334374004</v>
      </c>
      <c r="I714" s="10">
        <f t="shared" si="88"/>
        <v>1.2896079597949923</v>
      </c>
      <c r="J714" s="4">
        <f t="shared" si="89"/>
        <v>1344.5242669874617</v>
      </c>
      <c r="K714" s="4">
        <f t="shared" si="83"/>
        <v>302.26254821893389</v>
      </c>
      <c r="L714" s="42">
        <f>Pressure!Q714</f>
        <v>0.84725609672869606</v>
      </c>
      <c r="M714" s="10">
        <f t="shared" si="84"/>
        <v>1.643377275840272</v>
      </c>
      <c r="N714" s="10">
        <f t="shared" si="90"/>
        <v>2.5616829820695148</v>
      </c>
    </row>
    <row r="715" spans="3:14">
      <c r="C715" s="4">
        <f>Pressure!AB715*1000000</f>
        <v>7049512.270349755</v>
      </c>
      <c r="D715" s="78">
        <f>Pressure!I715</f>
        <v>1.4782900988183603E-4</v>
      </c>
      <c r="E715" s="40">
        <f>Pressure!H715</f>
        <v>147.82900988183601</v>
      </c>
      <c r="F715" s="10">
        <f t="shared" si="86"/>
        <v>4.25</v>
      </c>
      <c r="G715" s="4">
        <f t="shared" si="85"/>
        <v>322399.09106139821</v>
      </c>
      <c r="H715" s="42">
        <f t="shared" si="87"/>
        <v>10.41551504960689</v>
      </c>
      <c r="I715" s="10">
        <f t="shared" si="88"/>
        <v>1.2895810179860798</v>
      </c>
      <c r="J715" s="4">
        <f t="shared" si="89"/>
        <v>1343.9012900577034</v>
      </c>
      <c r="K715" s="4">
        <f t="shared" si="83"/>
        <v>302.12249675322681</v>
      </c>
      <c r="L715" s="42">
        <f>Pressure!Q715</f>
        <v>0.84847826076159139</v>
      </c>
      <c r="M715" s="10">
        <f t="shared" si="84"/>
        <v>1.6428485104685873</v>
      </c>
      <c r="N715" s="10">
        <f t="shared" si="90"/>
        <v>2.5616829820695148</v>
      </c>
    </row>
    <row r="716" spans="3:14">
      <c r="C716" s="4">
        <f>Pressure!AB716*1000000</f>
        <v>7046377.188236936</v>
      </c>
      <c r="D716" s="78">
        <f>Pressure!I716</f>
        <v>1.4782900988183603E-4</v>
      </c>
      <c r="E716" s="40">
        <f>Pressure!H716</f>
        <v>147.82900988183601</v>
      </c>
      <c r="F716" s="10">
        <f t="shared" si="86"/>
        <v>4.25</v>
      </c>
      <c r="G716" s="4">
        <f t="shared" si="85"/>
        <v>322255.71268502076</v>
      </c>
      <c r="H716" s="42">
        <f t="shared" si="87"/>
        <v>10.411847446020801</v>
      </c>
      <c r="I716" s="10">
        <f t="shared" si="88"/>
        <v>1.2895539264103155</v>
      </c>
      <c r="J716" s="4">
        <f t="shared" si="89"/>
        <v>1343.2754057055699</v>
      </c>
      <c r="K716" s="4">
        <f t="shared" si="83"/>
        <v>301.98179166979224</v>
      </c>
      <c r="L716" s="42">
        <f>Pressure!Q716</f>
        <v>0.84970059734746273</v>
      </c>
      <c r="M716" s="10">
        <f t="shared" si="84"/>
        <v>1.6423171939661567</v>
      </c>
      <c r="N716" s="10">
        <f t="shared" si="90"/>
        <v>2.5616829820695148</v>
      </c>
    </row>
    <row r="717" spans="3:14">
      <c r="C717" s="4">
        <f>Pressure!AB717*1000000</f>
        <v>7043227.5476026218</v>
      </c>
      <c r="D717" s="78">
        <f>Pressure!I717</f>
        <v>1.4782900988183603E-4</v>
      </c>
      <c r="E717" s="40">
        <f>Pressure!H717</f>
        <v>147.82900988183601</v>
      </c>
      <c r="F717" s="10">
        <f t="shared" si="86"/>
        <v>4.25</v>
      </c>
      <c r="G717" s="4">
        <f t="shared" si="85"/>
        <v>322111.66849604272</v>
      </c>
      <c r="H717" s="42">
        <f t="shared" si="87"/>
        <v>10.408162525221249</v>
      </c>
      <c r="I717" s="10">
        <f t="shared" si="88"/>
        <v>1.2895266847419189</v>
      </c>
      <c r="J717" s="4">
        <f t="shared" si="89"/>
        <v>1342.6466149061839</v>
      </c>
      <c r="K717" s="4">
        <f t="shared" si="83"/>
        <v>301.84043318784768</v>
      </c>
      <c r="L717" s="42">
        <f>Pressure!Q717</f>
        <v>0.85092310739309551</v>
      </c>
      <c r="M717" s="10">
        <f t="shared" si="84"/>
        <v>1.6417833259920891</v>
      </c>
      <c r="N717" s="10">
        <f t="shared" si="90"/>
        <v>2.5616829820695148</v>
      </c>
    </row>
    <row r="718" spans="3:14">
      <c r="C718" s="4">
        <f>Pressure!AB718*1000000</f>
        <v>7040063.3533587679</v>
      </c>
      <c r="D718" s="78">
        <f>Pressure!I718</f>
        <v>1.4782900988183603E-4</v>
      </c>
      <c r="E718" s="40">
        <f>Pressure!H718</f>
        <v>147.82900988183601</v>
      </c>
      <c r="F718" s="10">
        <f t="shared" si="86"/>
        <v>4.25</v>
      </c>
      <c r="G718" s="4">
        <f t="shared" si="85"/>
        <v>321966.95871910529</v>
      </c>
      <c r="H718" s="42">
        <f t="shared" si="87"/>
        <v>10.404460288824867</v>
      </c>
      <c r="I718" s="10">
        <f t="shared" si="88"/>
        <v>1.2894992926529785</v>
      </c>
      <c r="J718" s="4">
        <f t="shared" si="89"/>
        <v>1342.0149186401623</v>
      </c>
      <c r="K718" s="4">
        <f t="shared" si="83"/>
        <v>301.69842152784548</v>
      </c>
      <c r="L718" s="42">
        <f>Pressure!Q718</f>
        <v>0.85214579180652805</v>
      </c>
      <c r="M718" s="10">
        <f t="shared" si="84"/>
        <v>1.6412469062045085</v>
      </c>
      <c r="N718" s="10">
        <f t="shared" si="90"/>
        <v>2.5616829820695148</v>
      </c>
    </row>
    <row r="719" spans="3:14">
      <c r="C719" s="4">
        <f>Pressure!AB719*1000000</f>
        <v>7036884.610444637</v>
      </c>
      <c r="D719" s="78">
        <f>Pressure!I719</f>
        <v>1.4782900988183603E-4</v>
      </c>
      <c r="E719" s="40">
        <f>Pressure!H719</f>
        <v>147.82900988183601</v>
      </c>
      <c r="F719" s="10">
        <f t="shared" si="86"/>
        <v>4.25</v>
      </c>
      <c r="G719" s="4">
        <f t="shared" si="85"/>
        <v>321821.58358009829</v>
      </c>
      <c r="H719" s="42">
        <f t="shared" si="87"/>
        <v>10.400740738459151</v>
      </c>
      <c r="I719" s="10">
        <f t="shared" si="88"/>
        <v>1.2894717498134416</v>
      </c>
      <c r="J719" s="4">
        <f t="shared" si="89"/>
        <v>1341.3803178935743</v>
      </c>
      <c r="K719" s="4">
        <f t="shared" ref="K719:K782" si="91">J719/4.4482</f>
        <v>301.55575691146402</v>
      </c>
      <c r="L719" s="42">
        <f>Pressure!Q719</f>
        <v>0.85336865149705898</v>
      </c>
      <c r="M719" s="10">
        <f t="shared" ref="M719:M782" si="92">(J719+J718)/2*(L719-L718)</f>
        <v>1.6407079342599094</v>
      </c>
      <c r="N719" s="10">
        <f t="shared" si="90"/>
        <v>2.5616829820695148</v>
      </c>
    </row>
    <row r="720" spans="3:14">
      <c r="C720" s="4">
        <f>Pressure!AB720*1000000</f>
        <v>7033691.3238271317</v>
      </c>
      <c r="D720" s="78">
        <f>Pressure!I720</f>
        <v>1.4782900988183603E-4</v>
      </c>
      <c r="E720" s="40">
        <f>Pressure!H720</f>
        <v>147.82900988183601</v>
      </c>
      <c r="F720" s="10">
        <f t="shared" si="86"/>
        <v>4.25</v>
      </c>
      <c r="G720" s="4">
        <f t="shared" si="85"/>
        <v>321675.54330617574</v>
      </c>
      <c r="H720" s="42">
        <f t="shared" si="87"/>
        <v>10.397003875762788</v>
      </c>
      <c r="I720" s="10">
        <f t="shared" si="88"/>
        <v>1.2894440558911053</v>
      </c>
      <c r="J720" s="4">
        <f t="shared" si="89"/>
        <v>1340.7428136580068</v>
      </c>
      <c r="K720" s="4">
        <f t="shared" si="91"/>
        <v>301.41243956162197</v>
      </c>
      <c r="L720" s="42">
        <f>Pressure!Q720</f>
        <v>0.85459168737525493</v>
      </c>
      <c r="M720" s="10">
        <f t="shared" si="92"/>
        <v>1.6401664098134214</v>
      </c>
      <c r="N720" s="10">
        <f t="shared" si="90"/>
        <v>2.5616829820695148</v>
      </c>
    </row>
    <row r="721" spans="3:14">
      <c r="C721" s="4">
        <f>Pressure!AB721*1000000</f>
        <v>7030483.4985005744</v>
      </c>
      <c r="D721" s="78">
        <f>Pressure!I721</f>
        <v>1.4782900988183603E-4</v>
      </c>
      <c r="E721" s="40">
        <f>Pressure!H721</f>
        <v>147.82900988183601</v>
      </c>
      <c r="F721" s="10">
        <f t="shared" si="86"/>
        <v>4.25</v>
      </c>
      <c r="G721" s="4">
        <f t="shared" si="85"/>
        <v>321528.83812574565</v>
      </c>
      <c r="H721" s="42">
        <f t="shared" si="87"/>
        <v>10.393249702385408</v>
      </c>
      <c r="I721" s="10">
        <f t="shared" si="88"/>
        <v>1.2894162105516067</v>
      </c>
      <c r="J721" s="4">
        <f t="shared" si="89"/>
        <v>1340.1024069305211</v>
      </c>
      <c r="K721" s="4">
        <f t="shared" si="91"/>
        <v>301.26846970246868</v>
      </c>
      <c r="L721" s="42">
        <f>Pressure!Q721</f>
        <v>0.85581490035295771</v>
      </c>
      <c r="M721" s="10">
        <f t="shared" si="92"/>
        <v>1.6396223325181811</v>
      </c>
      <c r="N721" s="10">
        <f t="shared" si="90"/>
        <v>2.5616829820695148</v>
      </c>
    </row>
    <row r="722" spans="3:14">
      <c r="C722" s="4">
        <f>Pressure!AB722*1000000</f>
        <v>7027261.1394868623</v>
      </c>
      <c r="D722" s="78">
        <f>Pressure!I722</f>
        <v>1.4782900988183603E-4</v>
      </c>
      <c r="E722" s="40">
        <f>Pressure!H722</f>
        <v>147.82900988183601</v>
      </c>
      <c r="F722" s="10">
        <f t="shared" si="86"/>
        <v>4.25</v>
      </c>
      <c r="G722" s="4">
        <f t="shared" si="85"/>
        <v>321381.46826847713</v>
      </c>
      <c r="H722" s="42">
        <f t="shared" si="87"/>
        <v>10.389478219987721</v>
      </c>
      <c r="I722" s="10">
        <f t="shared" si="88"/>
        <v>1.2893882134584116</v>
      </c>
      <c r="J722" s="4">
        <f t="shared" si="89"/>
        <v>1339.459098713683</v>
      </c>
      <c r="K722" s="4">
        <f t="shared" si="91"/>
        <v>301.12384755939098</v>
      </c>
      <c r="L722" s="42">
        <f>Pressure!Q722</f>
        <v>0.85703829134329246</v>
      </c>
      <c r="M722" s="10">
        <f t="shared" si="92"/>
        <v>1.6390757020264675</v>
      </c>
      <c r="N722" s="10">
        <f t="shared" si="90"/>
        <v>2.5616829820695148</v>
      </c>
    </row>
    <row r="723" spans="3:14">
      <c r="C723" s="4">
        <f>Pressure!AB723*1000000</f>
        <v>7024024.251835607</v>
      </c>
      <c r="D723" s="78">
        <f>Pressure!I723</f>
        <v>1.4782900988183603E-4</v>
      </c>
      <c r="E723" s="40">
        <f>Pressure!H723</f>
        <v>147.82900988183601</v>
      </c>
      <c r="F723" s="10">
        <f t="shared" si="86"/>
        <v>4.25</v>
      </c>
      <c r="G723" s="4">
        <f t="shared" si="85"/>
        <v>321233.43396530667</v>
      </c>
      <c r="H723" s="42">
        <f t="shared" si="87"/>
        <v>10.385689430241669</v>
      </c>
      <c r="I723" s="10">
        <f t="shared" si="88"/>
        <v>1.2893600642728076</v>
      </c>
      <c r="J723" s="4">
        <f t="shared" si="89"/>
        <v>1338.8128900155916</v>
      </c>
      <c r="K723" s="4">
        <f t="shared" si="91"/>
        <v>300.97857335901972</v>
      </c>
      <c r="L723" s="42">
        <f>Pressure!Q723</f>
        <v>0.85826186126067483</v>
      </c>
      <c r="M723" s="10">
        <f t="shared" si="92"/>
        <v>1.6385265179885002</v>
      </c>
      <c r="N723" s="10">
        <f t="shared" si="90"/>
        <v>2.5616829820695148</v>
      </c>
    </row>
    <row r="724" spans="3:14">
      <c r="C724" s="4">
        <f>Pressure!AB724*1000000</f>
        <v>7020772.8406240409</v>
      </c>
      <c r="D724" s="78">
        <f>Pressure!I724</f>
        <v>1.4782900988183603E-4</v>
      </c>
      <c r="E724" s="40">
        <f>Pressure!H724</f>
        <v>147.82900988183601</v>
      </c>
      <c r="F724" s="10">
        <f t="shared" si="86"/>
        <v>4.25</v>
      </c>
      <c r="G724" s="4">
        <f t="shared" si="85"/>
        <v>321084.73544843413</v>
      </c>
      <c r="H724" s="42">
        <f t="shared" si="87"/>
        <v>10.381883334830281</v>
      </c>
      <c r="I724" s="10">
        <f t="shared" si="88"/>
        <v>1.2893317626538909</v>
      </c>
      <c r="J724" s="4">
        <f t="shared" si="89"/>
        <v>1338.16378184986</v>
      </c>
      <c r="K724" s="4">
        <f t="shared" si="91"/>
        <v>300.83264732922532</v>
      </c>
      <c r="L724" s="42">
        <f>Pressure!Q724</f>
        <v>0.859485611020819</v>
      </c>
      <c r="M724" s="10">
        <f t="shared" si="92"/>
        <v>1.6379747800534372</v>
      </c>
      <c r="N724" s="10">
        <f t="shared" si="90"/>
        <v>2.5616829820695148</v>
      </c>
    </row>
    <row r="725" spans="3:14">
      <c r="C725" s="4">
        <f>Pressure!AB725*1000000</f>
        <v>7017506.9109570058</v>
      </c>
      <c r="D725" s="78">
        <f>Pressure!I725</f>
        <v>1.4782900988183603E-4</v>
      </c>
      <c r="E725" s="40">
        <f>Pressure!H725</f>
        <v>147.82900988183601</v>
      </c>
      <c r="F725" s="10">
        <f t="shared" si="86"/>
        <v>4.25</v>
      </c>
      <c r="G725" s="4">
        <f t="shared" si="85"/>
        <v>320935.37295132194</v>
      </c>
      <c r="H725" s="42">
        <f t="shared" si="87"/>
        <v>10.378059935447668</v>
      </c>
      <c r="I725" s="10">
        <f t="shared" si="88"/>
        <v>1.2893033082585579</v>
      </c>
      <c r="J725" s="4">
        <f t="shared" si="89"/>
        <v>1337.511775235613</v>
      </c>
      <c r="K725" s="4">
        <f t="shared" si="91"/>
        <v>300.68606969911718</v>
      </c>
      <c r="L725" s="42">
        <f>Pressure!Q725</f>
        <v>0.86070954154074508</v>
      </c>
      <c r="M725" s="10">
        <f t="shared" si="92"/>
        <v>1.6374204878685719</v>
      </c>
      <c r="N725" s="10">
        <f t="shared" si="90"/>
        <v>2.5616829820695148</v>
      </c>
    </row>
    <row r="726" spans="3:14">
      <c r="C726" s="4">
        <f>Pressure!AB726*1000000</f>
        <v>7014226.4679672765</v>
      </c>
      <c r="D726" s="78">
        <f>Pressure!I726</f>
        <v>1.4782900988183603E-4</v>
      </c>
      <c r="E726" s="40">
        <f>Pressure!H726</f>
        <v>147.82900988183601</v>
      </c>
      <c r="F726" s="10">
        <f t="shared" si="86"/>
        <v>4.25</v>
      </c>
      <c r="G726" s="4">
        <f t="shared" si="85"/>
        <v>320785.34670870996</v>
      </c>
      <c r="H726" s="42">
        <f t="shared" si="87"/>
        <v>10.374219233799344</v>
      </c>
      <c r="I726" s="10">
        <f t="shared" si="88"/>
        <v>1.2892747007414955</v>
      </c>
      <c r="J726" s="4">
        <f t="shared" si="89"/>
        <v>1336.856871197552</v>
      </c>
      <c r="K726" s="4">
        <f t="shared" si="91"/>
        <v>300.53884069905848</v>
      </c>
      <c r="L726" s="42">
        <f>Pressure!Q726</f>
        <v>0.86193365373878694</v>
      </c>
      <c r="M726" s="10">
        <f t="shared" si="92"/>
        <v>1.6368636410797679</v>
      </c>
      <c r="N726" s="10">
        <f t="shared" si="90"/>
        <v>2.5616829820695148</v>
      </c>
    </row>
    <row r="727" spans="3:14">
      <c r="C727" s="4">
        <f>Pressure!AB727*1000000</f>
        <v>7010931.5168153318</v>
      </c>
      <c r="D727" s="78">
        <f>Pressure!I727</f>
        <v>1.4782900988183603E-4</v>
      </c>
      <c r="E727" s="40">
        <f>Pressure!H727</f>
        <v>147.82900988183601</v>
      </c>
      <c r="F727" s="10">
        <f t="shared" si="86"/>
        <v>4.25</v>
      </c>
      <c r="G727" s="4">
        <f t="shared" si="85"/>
        <v>320634.65695660521</v>
      </c>
      <c r="H727" s="42">
        <f t="shared" si="87"/>
        <v>10.370361231601937</v>
      </c>
      <c r="I727" s="10">
        <f t="shared" si="88"/>
        <v>1.2892459397551699</v>
      </c>
      <c r="J727" s="4">
        <f t="shared" si="89"/>
        <v>1336.1990707659099</v>
      </c>
      <c r="K727" s="4">
        <f t="shared" si="91"/>
        <v>300.39096056065597</v>
      </c>
      <c r="L727" s="42">
        <f>Pressure!Q727</f>
        <v>0.86315794853460004</v>
      </c>
      <c r="M727" s="10">
        <f t="shared" si="92"/>
        <v>1.6363042393315708</v>
      </c>
      <c r="N727" s="10">
        <f t="shared" si="90"/>
        <v>2.5616829820695148</v>
      </c>
    </row>
    <row r="728" spans="3:14">
      <c r="C728" s="4">
        <f>Pressure!AB728*1000000</f>
        <v>7007622.0626893742</v>
      </c>
      <c r="D728" s="78">
        <f>Pressure!I728</f>
        <v>1.4782900988183603E-4</v>
      </c>
      <c r="E728" s="40">
        <f>Pressure!H728</f>
        <v>147.82900988183601</v>
      </c>
      <c r="F728" s="10">
        <f t="shared" si="86"/>
        <v>4.25</v>
      </c>
      <c r="G728" s="4">
        <f t="shared" si="85"/>
        <v>320483.30393228238</v>
      </c>
      <c r="H728" s="42">
        <f t="shared" si="87"/>
        <v>10.366485930583227</v>
      </c>
      <c r="I728" s="10">
        <f t="shared" si="88"/>
        <v>1.2892170249498149</v>
      </c>
      <c r="J728" s="4">
        <f t="shared" si="89"/>
        <v>1335.5383749764533</v>
      </c>
      <c r="K728" s="4">
        <f t="shared" si="91"/>
        <v>300.24242951676035</v>
      </c>
      <c r="L728" s="42">
        <f>Pressure!Q728</f>
        <v>0.86438242684916899</v>
      </c>
      <c r="M728" s="10">
        <f t="shared" si="92"/>
        <v>1.6357422822666872</v>
      </c>
      <c r="N728" s="10">
        <f t="shared" si="90"/>
        <v>2.5616829820695148</v>
      </c>
    </row>
    <row r="729" spans="3:14">
      <c r="C729" s="4">
        <f>Pressure!AB729*1000000</f>
        <v>7004298.1108057396</v>
      </c>
      <c r="D729" s="78">
        <f>Pressure!I729</f>
        <v>1.4782900988183603E-4</v>
      </c>
      <c r="E729" s="40">
        <f>Pressure!H729</f>
        <v>147.82900988183601</v>
      </c>
      <c r="F729" s="10">
        <f t="shared" si="86"/>
        <v>4.25</v>
      </c>
      <c r="G729" s="4">
        <f t="shared" si="85"/>
        <v>320331.28787430306</v>
      </c>
      <c r="H729" s="42">
        <f t="shared" si="87"/>
        <v>10.362593332482545</v>
      </c>
      <c r="I729" s="10">
        <f t="shared" si="88"/>
        <v>1.2891879559734263</v>
      </c>
      <c r="J729" s="4">
        <f t="shared" si="89"/>
        <v>1334.8747848705657</v>
      </c>
      <c r="K729" s="4">
        <f t="shared" si="91"/>
        <v>300.09324780148501</v>
      </c>
      <c r="L729" s="42">
        <f>Pressure!Q729</f>
        <v>0.86560708960481558</v>
      </c>
      <c r="M729" s="10">
        <f t="shared" si="92"/>
        <v>1.6351777695265819</v>
      </c>
      <c r="N729" s="10">
        <f t="shared" si="90"/>
        <v>2.5616829820695148</v>
      </c>
    </row>
    <row r="730" spans="3:14">
      <c r="C730" s="4">
        <f>Pressure!AB730*1000000</f>
        <v>7000959.6664084317</v>
      </c>
      <c r="D730" s="78">
        <f>Pressure!I730</f>
        <v>1.4782900988183603E-4</v>
      </c>
      <c r="E730" s="40">
        <f>Pressure!H730</f>
        <v>147.82900988183601</v>
      </c>
      <c r="F730" s="10">
        <f t="shared" si="86"/>
        <v>4.25</v>
      </c>
      <c r="G730" s="4">
        <f t="shared" si="85"/>
        <v>320178.60902249394</v>
      </c>
      <c r="H730" s="42">
        <f t="shared" si="87"/>
        <v>10.358683439050257</v>
      </c>
      <c r="I730" s="10">
        <f t="shared" si="88"/>
        <v>1.2891587324717451</v>
      </c>
      <c r="J730" s="4">
        <f t="shared" si="89"/>
        <v>1334.2083014951545</v>
      </c>
      <c r="K730" s="4">
        <f t="shared" si="91"/>
        <v>299.94341565018539</v>
      </c>
      <c r="L730" s="42">
        <f>Pressure!Q730</f>
        <v>0.8668319377252065</v>
      </c>
      <c r="M730" s="10">
        <f t="shared" si="92"/>
        <v>1.6346107007511241</v>
      </c>
      <c r="N730" s="10">
        <f t="shared" si="90"/>
        <v>2.5616829820695148</v>
      </c>
    </row>
    <row r="731" spans="3:14">
      <c r="C731" s="4">
        <f>Pressure!AB731*1000000</f>
        <v>6997606.7347695837</v>
      </c>
      <c r="D731" s="78">
        <f>Pressure!I731</f>
        <v>1.4782900988183603E-4</v>
      </c>
      <c r="E731" s="40">
        <f>Pressure!H731</f>
        <v>147.82900988183601</v>
      </c>
      <c r="F731" s="10">
        <f t="shared" si="86"/>
        <v>4.25</v>
      </c>
      <c r="G731" s="4">
        <f t="shared" si="85"/>
        <v>320025.26761796838</v>
      </c>
      <c r="H731" s="42">
        <f t="shared" si="87"/>
        <v>10.354756252048233</v>
      </c>
      <c r="I731" s="10">
        <f t="shared" si="88"/>
        <v>1.289129354088252</v>
      </c>
      <c r="J731" s="4">
        <f t="shared" si="89"/>
        <v>1333.5389259027429</v>
      </c>
      <c r="K731" s="4">
        <f t="shared" si="91"/>
        <v>299.7929332994791</v>
      </c>
      <c r="L731" s="42">
        <f>Pressure!Q731</f>
        <v>0.86805697213536115</v>
      </c>
      <c r="M731" s="10">
        <f t="shared" si="92"/>
        <v>1.6340410755785379</v>
      </c>
      <c r="N731" s="10">
        <f t="shared" si="90"/>
        <v>2.5616829820695148</v>
      </c>
    </row>
    <row r="732" spans="3:14">
      <c r="C732" s="4">
        <f>Pressure!AB732*1000000</f>
        <v>6994239.3211892797</v>
      </c>
      <c r="D732" s="78">
        <f>Pressure!I732</f>
        <v>1.4782900988183603E-4</v>
      </c>
      <c r="E732" s="40">
        <f>Pressure!H732</f>
        <v>147.82900988183601</v>
      </c>
      <c r="F732" s="10">
        <f t="shared" si="86"/>
        <v>4.25</v>
      </c>
      <c r="G732" s="4">
        <f t="shared" ref="G732:G795" si="93">IF(C732/(1+(k-1)/2*N732^2)^(k/(k-1))&lt;patm*1000000,patm*1000000,C732/(1+(k-1)/2*N732^2)^(k/(k-1)))</f>
        <v>319871.26390311791</v>
      </c>
      <c r="H732" s="42">
        <f t="shared" si="87"/>
        <v>10.350811773249667</v>
      </c>
      <c r="I732" s="10">
        <f t="shared" si="88"/>
        <v>1.2890998204641542</v>
      </c>
      <c r="J732" s="4">
        <f t="shared" si="89"/>
        <v>1332.8666591514332</v>
      </c>
      <c r="K732" s="4">
        <f t="shared" si="91"/>
        <v>299.64180098723824</v>
      </c>
      <c r="L732" s="42">
        <f>Pressure!Q732</f>
        <v>0.86928219376165961</v>
      </c>
      <c r="M732" s="10">
        <f t="shared" si="92"/>
        <v>1.633468893645682</v>
      </c>
      <c r="N732" s="10">
        <f t="shared" si="90"/>
        <v>2.5616829820695148</v>
      </c>
    </row>
    <row r="733" spans="3:14">
      <c r="C733" s="4">
        <f>Pressure!AB733*1000000</f>
        <v>6990857.430995754</v>
      </c>
      <c r="D733" s="78">
        <f>Pressure!I733</f>
        <v>1.4782900988183603E-4</v>
      </c>
      <c r="E733" s="40">
        <f>Pressure!H733</f>
        <v>147.82900988183601</v>
      </c>
      <c r="F733" s="10">
        <f t="shared" ref="F733:F796" si="94">aexit/E733</f>
        <v>4.25</v>
      </c>
      <c r="G733" s="4">
        <f t="shared" si="93"/>
        <v>319716.59812162153</v>
      </c>
      <c r="H733" s="42">
        <f t="shared" ref="H733:H796" si="95">1/(((k+1)/2)^(1/(k-1))*(patm*1000000/C733)^(1/k)*SQRT((k+1)/(k-1)*(1-(patm*1000000/C733)^((k-1)/k))))</f>
        <v>10.346850004439226</v>
      </c>
      <c r="I733" s="10">
        <f t="shared" ref="I733:I796" si="96">etanoz*SQRT(2*k^2/(k-1)*(2/(k+1))^((k+1)/(k-1))*(1-(G733/C733)^((k-1)/k)))+(G733-patm*1000000)/C733*(aexit/E733)</f>
        <v>1.2890701312383759</v>
      </c>
      <c r="J733" s="4">
        <f t="shared" ref="J733:J796" si="97">I733*D733*C733</f>
        <v>1332.1915023049487</v>
      </c>
      <c r="K733" s="4">
        <f t="shared" si="91"/>
        <v>299.49001895259852</v>
      </c>
      <c r="L733" s="42">
        <f>Pressure!Q733</f>
        <v>0.87050760353185042</v>
      </c>
      <c r="M733" s="10">
        <f t="shared" si="92"/>
        <v>1.6328941545877045</v>
      </c>
      <c r="N733" s="10">
        <f t="shared" si="90"/>
        <v>2.5616829820695148</v>
      </c>
    </row>
    <row r="734" spans="3:14">
      <c r="C734" s="4">
        <f>Pressure!AB734*1000000</f>
        <v>6987461.0695452085</v>
      </c>
      <c r="D734" s="78">
        <f>Pressure!I734</f>
        <v>1.4782900988183603E-4</v>
      </c>
      <c r="E734" s="40">
        <f>Pressure!H734</f>
        <v>147.82900988183601</v>
      </c>
      <c r="F734" s="10">
        <f t="shared" si="94"/>
        <v>4.25</v>
      </c>
      <c r="G734" s="4">
        <f t="shared" si="93"/>
        <v>319561.2705184372</v>
      </c>
      <c r="H734" s="42">
        <f t="shared" si="95"/>
        <v>10.34287094741288</v>
      </c>
      <c r="I734" s="10">
        <f t="shared" si="96"/>
        <v>1.2890402860475456</v>
      </c>
      <c r="J734" s="4">
        <f t="shared" si="97"/>
        <v>1331.5134564325951</v>
      </c>
      <c r="K734" s="4">
        <f t="shared" si="91"/>
        <v>299.33758743595052</v>
      </c>
      <c r="L734" s="42">
        <f>Pressure!Q734</f>
        <v>0.87173320237505869</v>
      </c>
      <c r="M734" s="10">
        <f t="shared" si="92"/>
        <v>1.6323168580384404</v>
      </c>
      <c r="N734" s="10">
        <f t="shared" ref="N734:N797" si="98">N733-1/834*(me-mef)</f>
        <v>2.5616829820695148</v>
      </c>
    </row>
    <row r="735" spans="3:14">
      <c r="C735" s="4">
        <f>Pressure!AB735*1000000</f>
        <v>6984050.2422221079</v>
      </c>
      <c r="D735" s="78">
        <f>Pressure!I735</f>
        <v>1.4782900988183603E-4</v>
      </c>
      <c r="E735" s="40">
        <f>Pressure!H735</f>
        <v>147.82900988183601</v>
      </c>
      <c r="F735" s="10">
        <f t="shared" si="94"/>
        <v>4.25</v>
      </c>
      <c r="G735" s="4">
        <f t="shared" si="93"/>
        <v>319405.28133981558</v>
      </c>
      <c r="H735" s="42">
        <f t="shared" si="95"/>
        <v>10.338874603978152</v>
      </c>
      <c r="I735" s="10">
        <f t="shared" si="96"/>
        <v>1.2890102845259883</v>
      </c>
      <c r="J735" s="4">
        <f t="shared" si="97"/>
        <v>1330.832522609322</v>
      </c>
      <c r="K735" s="4">
        <f t="shared" si="91"/>
        <v>299.18450667895377</v>
      </c>
      <c r="L735" s="42">
        <f>Pressure!Q735</f>
        <v>0.87295899122179399</v>
      </c>
      <c r="M735" s="10">
        <f t="shared" si="92"/>
        <v>1.6317370036300756</v>
      </c>
      <c r="N735" s="10">
        <f t="shared" si="98"/>
        <v>2.5616829820695148</v>
      </c>
    </row>
    <row r="736" spans="3:14">
      <c r="C736" s="4">
        <f>Pressure!AB736*1000000</f>
        <v>6980624.9544391036</v>
      </c>
      <c r="D736" s="78">
        <f>Pressure!I736</f>
        <v>1.4782900988183603E-4</v>
      </c>
      <c r="E736" s="40">
        <f>Pressure!H736</f>
        <v>147.82900988183601</v>
      </c>
      <c r="F736" s="10">
        <f t="shared" si="94"/>
        <v>4.25</v>
      </c>
      <c r="G736" s="4">
        <f t="shared" si="93"/>
        <v>319248.63083329628</v>
      </c>
      <c r="H736" s="42">
        <f t="shared" si="95"/>
        <v>10.334860975954062</v>
      </c>
      <c r="I736" s="10">
        <f t="shared" si="96"/>
        <v>1.2889801263057119</v>
      </c>
      <c r="J736" s="4">
        <f t="shared" si="97"/>
        <v>1330.1487019157041</v>
      </c>
      <c r="K736" s="4">
        <f t="shared" si="91"/>
        <v>299.03077692453218</v>
      </c>
      <c r="L736" s="42">
        <f>Pressure!Q736</f>
        <v>0.8741849710039582</v>
      </c>
      <c r="M736" s="10">
        <f t="shared" si="92"/>
        <v>1.6311545909931227</v>
      </c>
      <c r="N736" s="10">
        <f t="shared" si="98"/>
        <v>2.5616829820695148</v>
      </c>
    </row>
    <row r="737" spans="3:14">
      <c r="C737" s="4">
        <f>Pressure!AB737*1000000</f>
        <v>6977185.2116370462</v>
      </c>
      <c r="D737" s="78">
        <f>Pressure!I737</f>
        <v>1.4782900988183603E-4</v>
      </c>
      <c r="E737" s="40">
        <f>Pressure!H737</f>
        <v>147.82900988183601</v>
      </c>
      <c r="F737" s="10">
        <f t="shared" si="94"/>
        <v>4.25</v>
      </c>
      <c r="G737" s="4">
        <f t="shared" si="93"/>
        <v>319091.3192477086</v>
      </c>
      <c r="H737" s="42">
        <f t="shared" si="95"/>
        <v>10.330830065171087</v>
      </c>
      <c r="I737" s="10">
        <f t="shared" si="96"/>
        <v>1.2889498110163968</v>
      </c>
      <c r="J737" s="4">
        <f t="shared" si="97"/>
        <v>1329.4619954379477</v>
      </c>
      <c r="K737" s="4">
        <f t="shared" si="91"/>
        <v>298.87639841687599</v>
      </c>
      <c r="L737" s="42">
        <f>Pressure!Q737</f>
        <v>0.87541114265485387</v>
      </c>
      <c r="M737" s="10">
        <f t="shared" si="92"/>
        <v>1.6305696197569539</v>
      </c>
      <c r="N737" s="10">
        <f t="shared" si="98"/>
        <v>2.5616829820695148</v>
      </c>
    </row>
    <row r="738" spans="3:14">
      <c r="C738" s="4">
        <f>Pressure!AB738*1000000</f>
        <v>6973731.0192850977</v>
      </c>
      <c r="D738" s="78">
        <f>Pressure!I738</f>
        <v>1.4782900988183603E-4</v>
      </c>
      <c r="E738" s="40">
        <f>Pressure!H738</f>
        <v>147.82900988183601</v>
      </c>
      <c r="F738" s="10">
        <f t="shared" si="94"/>
        <v>4.25</v>
      </c>
      <c r="G738" s="4">
        <f t="shared" si="93"/>
        <v>318933.34683317674</v>
      </c>
      <c r="H738" s="42">
        <f t="shared" si="95"/>
        <v>10.326781873471276</v>
      </c>
      <c r="I738" s="10">
        <f t="shared" si="96"/>
        <v>1.2889193382853854</v>
      </c>
      <c r="J738" s="4">
        <f t="shared" si="97"/>
        <v>1328.7724042679101</v>
      </c>
      <c r="K738" s="4">
        <f t="shared" si="91"/>
        <v>298.72137140144554</v>
      </c>
      <c r="L738" s="42">
        <f>Pressure!Q738</f>
        <v>0.87663750710919197</v>
      </c>
      <c r="M738" s="10">
        <f t="shared" si="92"/>
        <v>1.6299820895490238</v>
      </c>
      <c r="N738" s="10">
        <f t="shared" si="98"/>
        <v>2.5616829820695148</v>
      </c>
    </row>
    <row r="739" spans="3:14">
      <c r="C739" s="4">
        <f>Pressure!AB739*1000000</f>
        <v>6970262.3828808106</v>
      </c>
      <c r="D739" s="78">
        <f>Pressure!I739</f>
        <v>1.4782900988183603E-4</v>
      </c>
      <c r="E739" s="40">
        <f>Pressure!H739</f>
        <v>147.82900988183601</v>
      </c>
      <c r="F739" s="10">
        <f t="shared" si="94"/>
        <v>4.25</v>
      </c>
      <c r="G739" s="4">
        <f t="shared" si="93"/>
        <v>318774.71384112304</v>
      </c>
      <c r="H739" s="42">
        <f t="shared" si="95"/>
        <v>10.322716402708313</v>
      </c>
      <c r="I739" s="10">
        <f t="shared" si="96"/>
        <v>1.2888887077376705</v>
      </c>
      <c r="J739" s="4">
        <f t="shared" si="97"/>
        <v>1328.0799295031163</v>
      </c>
      <c r="K739" s="4">
        <f t="shared" si="91"/>
        <v>298.56569612497555</v>
      </c>
      <c r="L739" s="42">
        <f>Pressure!Q739</f>
        <v>0.87786406530310002</v>
      </c>
      <c r="M739" s="10">
        <f t="shared" si="92"/>
        <v>1.6293919999952824</v>
      </c>
      <c r="N739" s="10">
        <f t="shared" si="98"/>
        <v>2.5616829820695148</v>
      </c>
    </row>
    <row r="740" spans="3:14">
      <c r="C740" s="4">
        <f>Pressure!AB740*1000000</f>
        <v>6966779.3079500571</v>
      </c>
      <c r="D740" s="78">
        <f>Pressure!I740</f>
        <v>1.4782900988183603E-4</v>
      </c>
      <c r="E740" s="40">
        <f>Pressure!H740</f>
        <v>147.82900988183601</v>
      </c>
      <c r="F740" s="10">
        <f t="shared" si="94"/>
        <v>4.25</v>
      </c>
      <c r="G740" s="4">
        <f t="shared" si="93"/>
        <v>318615.42052426527</v>
      </c>
      <c r="H740" s="42">
        <f t="shared" si="95"/>
        <v>10.318633654747426</v>
      </c>
      <c r="I740" s="10">
        <f t="shared" si="96"/>
        <v>1.2888579189958833</v>
      </c>
      <c r="J740" s="4">
        <f t="shared" si="97"/>
        <v>1327.3845722467456</v>
      </c>
      <c r="K740" s="4">
        <f t="shared" si="91"/>
        <v>298.4093728354718</v>
      </c>
      <c r="L740" s="42">
        <f>Pressure!Q740</f>
        <v>0.87909081817413037</v>
      </c>
      <c r="M740" s="10">
        <f t="shared" si="92"/>
        <v>1.6287993507204193</v>
      </c>
      <c r="N740" s="10">
        <f t="shared" si="98"/>
        <v>2.5616829820695148</v>
      </c>
    </row>
    <row r="741" spans="3:14">
      <c r="C741" s="4">
        <f>Pressure!AB741*1000000</f>
        <v>6963281.8000471853</v>
      </c>
      <c r="D741" s="78">
        <f>Pressure!I741</f>
        <v>1.4782900988183603E-4</v>
      </c>
      <c r="E741" s="40">
        <f>Pressure!H741</f>
        <v>147.82900988183601</v>
      </c>
      <c r="F741" s="10">
        <f t="shared" si="94"/>
        <v>4.25</v>
      </c>
      <c r="G741" s="4">
        <f t="shared" si="93"/>
        <v>318455.46713662334</v>
      </c>
      <c r="H741" s="42">
        <f t="shared" si="95"/>
        <v>10.314533631465508</v>
      </c>
      <c r="I741" s="10">
        <f t="shared" si="96"/>
        <v>1.2888269716802836</v>
      </c>
      <c r="J741" s="4">
        <f t="shared" si="97"/>
        <v>1326.6863336076619</v>
      </c>
      <c r="K741" s="4">
        <f t="shared" si="91"/>
        <v>298.25240178221799</v>
      </c>
      <c r="L741" s="42">
        <f>Pressure!Q741</f>
        <v>0.88031776666126826</v>
      </c>
      <c r="M741" s="10">
        <f t="shared" si="92"/>
        <v>1.6282041413473787</v>
      </c>
      <c r="N741" s="10">
        <f t="shared" si="98"/>
        <v>2.5616829820695148</v>
      </c>
    </row>
    <row r="742" spans="3:14">
      <c r="C742" s="4">
        <f>Pressure!AB742*1000000</f>
        <v>6959769.8647549637</v>
      </c>
      <c r="D742" s="78">
        <f>Pressure!I742</f>
        <v>1.4782900988183603E-4</v>
      </c>
      <c r="E742" s="40">
        <f>Pressure!H742</f>
        <v>147.82900988183601</v>
      </c>
      <c r="F742" s="10">
        <f t="shared" si="94"/>
        <v>4.25</v>
      </c>
      <c r="G742" s="4">
        <f t="shared" si="93"/>
        <v>318294.85393351695</v>
      </c>
      <c r="H742" s="42">
        <f t="shared" si="95"/>
        <v>10.310416334751084</v>
      </c>
      <c r="I742" s="10">
        <f t="shared" si="96"/>
        <v>1.2887958654087459</v>
      </c>
      <c r="J742" s="4">
        <f t="shared" si="97"/>
        <v>1325.985214700403</v>
      </c>
      <c r="K742" s="4">
        <f t="shared" si="91"/>
        <v>298.09478321577336</v>
      </c>
      <c r="L742" s="42">
        <f>Pressure!Q742</f>
        <v>0.88154491170493987</v>
      </c>
      <c r="M742" s="10">
        <f t="shared" si="92"/>
        <v>1.6276063714974649</v>
      </c>
      <c r="N742" s="10">
        <f t="shared" si="98"/>
        <v>2.5616829820695148</v>
      </c>
    </row>
    <row r="743" spans="3:14">
      <c r="C743" s="4">
        <f>Pressure!AB743*1000000</f>
        <v>6956243.5076848408</v>
      </c>
      <c r="D743" s="78">
        <f>Pressure!I743</f>
        <v>1.4782900988183603E-4</v>
      </c>
      <c r="E743" s="40">
        <f>Pressure!H743</f>
        <v>147.82900988183601</v>
      </c>
      <c r="F743" s="10">
        <f t="shared" si="94"/>
        <v>4.25</v>
      </c>
      <c r="G743" s="4">
        <f t="shared" si="93"/>
        <v>318133.58117157745</v>
      </c>
      <c r="H743" s="42">
        <f t="shared" si="95"/>
        <v>10.306281766504524</v>
      </c>
      <c r="I743" s="10">
        <f t="shared" si="96"/>
        <v>1.2887645997967512</v>
      </c>
      <c r="J743" s="4">
        <f t="shared" si="97"/>
        <v>1325.2812166452322</v>
      </c>
      <c r="K743" s="4">
        <f t="shared" si="91"/>
        <v>297.9365173879844</v>
      </c>
      <c r="L743" s="42">
        <f>Pressure!Q743</f>
        <v>0.88277225424702066</v>
      </c>
      <c r="M743" s="10">
        <f t="shared" si="92"/>
        <v>1.6270060407906073</v>
      </c>
      <c r="N743" s="10">
        <f t="shared" si="98"/>
        <v>2.5616829820695148</v>
      </c>
    </row>
    <row r="744" spans="3:14">
      <c r="C744" s="4">
        <f>Pressure!AB744*1000000</f>
        <v>6952702.7344767135</v>
      </c>
      <c r="D744" s="78">
        <f>Pressure!I744</f>
        <v>1.4782900988183603E-4</v>
      </c>
      <c r="E744" s="40">
        <f>Pressure!H744</f>
        <v>147.82900988183601</v>
      </c>
      <c r="F744" s="10">
        <f t="shared" si="94"/>
        <v>4.25</v>
      </c>
      <c r="G744" s="4">
        <f t="shared" si="93"/>
        <v>317971.6491087373</v>
      </c>
      <c r="H744" s="42">
        <f t="shared" si="95"/>
        <v>10.302129928637813</v>
      </c>
      <c r="I744" s="10">
        <f t="shared" si="96"/>
        <v>1.288733174457372</v>
      </c>
      <c r="J744" s="4">
        <f t="shared" si="97"/>
        <v>1324.5743405680926</v>
      </c>
      <c r="K744" s="4">
        <f t="shared" si="91"/>
        <v>297.77760455197443</v>
      </c>
      <c r="L744" s="42">
        <f>Pressure!Q744</f>
        <v>0.88399979523084371</v>
      </c>
      <c r="M744" s="10">
        <f t="shared" si="92"/>
        <v>1.6264031488453103</v>
      </c>
      <c r="N744" s="10">
        <f t="shared" si="98"/>
        <v>2.5616829820695148</v>
      </c>
    </row>
    <row r="745" spans="3:14">
      <c r="C745" s="4">
        <f>Pressure!AB745*1000000</f>
        <v>6949147.5507990653</v>
      </c>
      <c r="D745" s="78">
        <f>Pressure!I745</f>
        <v>1.4782900988183603E-4</v>
      </c>
      <c r="E745" s="40">
        <f>Pressure!H745</f>
        <v>147.82900988183601</v>
      </c>
      <c r="F745" s="10">
        <f t="shared" si="94"/>
        <v>4.25</v>
      </c>
      <c r="G745" s="4">
        <f t="shared" si="93"/>
        <v>317809.0580042362</v>
      </c>
      <c r="H745" s="42">
        <f t="shared" si="95"/>
        <v>10.297960823074622</v>
      </c>
      <c r="I745" s="10">
        <f t="shared" si="96"/>
        <v>1.2887015890012616</v>
      </c>
      <c r="J745" s="4">
        <f t="shared" si="97"/>
        <v>1323.864587600634</v>
      </c>
      <c r="K745" s="4">
        <f t="shared" si="91"/>
        <v>297.61804496214961</v>
      </c>
      <c r="L745" s="42">
        <f>Pressure!Q745</f>
        <v>0.88522753560120759</v>
      </c>
      <c r="M745" s="10">
        <f t="shared" si="92"/>
        <v>1.6257976952779991</v>
      </c>
      <c r="N745" s="10">
        <f t="shared" si="98"/>
        <v>2.5616829820695148</v>
      </c>
    </row>
    <row r="746" spans="3:14">
      <c r="C746" s="4">
        <f>Pressure!AB746*1000000</f>
        <v>6945577.9623491969</v>
      </c>
      <c r="D746" s="78">
        <f>Pressure!I746</f>
        <v>1.4782900988183603E-4</v>
      </c>
      <c r="E746" s="40">
        <f>Pressure!H746</f>
        <v>147.82900988183601</v>
      </c>
      <c r="F746" s="10">
        <f t="shared" si="94"/>
        <v>4.25</v>
      </c>
      <c r="G746" s="4">
        <f t="shared" si="93"/>
        <v>317645.80811863189</v>
      </c>
      <c r="H746" s="42">
        <f t="shared" si="95"/>
        <v>10.29377445175059</v>
      </c>
      <c r="I746" s="10">
        <f t="shared" si="96"/>
        <v>1.2886698430366434</v>
      </c>
      <c r="J746" s="4">
        <f t="shared" si="97"/>
        <v>1323.1519588802589</v>
      </c>
      <c r="K746" s="4">
        <f t="shared" si="91"/>
        <v>297.45783887420953</v>
      </c>
      <c r="L746" s="42">
        <f>Pressure!Q746</f>
        <v>0.88645547630438526</v>
      </c>
      <c r="M746" s="10">
        <f t="shared" si="92"/>
        <v>1.6251896797043319</v>
      </c>
      <c r="N746" s="10">
        <f t="shared" si="98"/>
        <v>2.5616829820695148</v>
      </c>
    </row>
    <row r="747" spans="3:14">
      <c r="C747" s="4">
        <f>Pressure!AB747*1000000</f>
        <v>6941993.9748530127</v>
      </c>
      <c r="D747" s="78">
        <f>Pressure!I747</f>
        <v>1.4782900988183603E-4</v>
      </c>
      <c r="E747" s="40">
        <f>Pressure!H747</f>
        <v>147.82900988183601</v>
      </c>
      <c r="F747" s="10">
        <f t="shared" si="94"/>
        <v>4.25</v>
      </c>
      <c r="G747" s="4">
        <f t="shared" si="93"/>
        <v>317481.89971379016</v>
      </c>
      <c r="H747" s="42">
        <f t="shared" si="95"/>
        <v>10.289570816613066</v>
      </c>
      <c r="I747" s="10">
        <f t="shared" si="96"/>
        <v>1.2886379361692977</v>
      </c>
      <c r="J747" s="4">
        <f t="shared" si="97"/>
        <v>1322.4364555500808</v>
      </c>
      <c r="K747" s="4">
        <f t="shared" si="91"/>
        <v>297.29698654513754</v>
      </c>
      <c r="L747" s="42">
        <f>Pressure!Q747</f>
        <v>0.8876836182881318</v>
      </c>
      <c r="M747" s="10">
        <f t="shared" si="92"/>
        <v>1.6245791017376767</v>
      </c>
      <c r="N747" s="10">
        <f t="shared" si="98"/>
        <v>2.5616829820695148</v>
      </c>
    </row>
    <row r="748" spans="3:14">
      <c r="C748" s="4">
        <f>Pressure!AB748*1000000</f>
        <v>6938395.5940652266</v>
      </c>
      <c r="D748" s="78">
        <f>Pressure!I748</f>
        <v>1.4782900988183603E-4</v>
      </c>
      <c r="E748" s="40">
        <f>Pressure!H748</f>
        <v>147.82900988183601</v>
      </c>
      <c r="F748" s="10">
        <f t="shared" si="94"/>
        <v>4.25</v>
      </c>
      <c r="G748" s="4">
        <f t="shared" si="93"/>
        <v>317317.33305289439</v>
      </c>
      <c r="H748" s="42">
        <f t="shared" si="95"/>
        <v>10.285349919621279</v>
      </c>
      <c r="I748" s="10">
        <f t="shared" si="96"/>
        <v>1.2886058680025496</v>
      </c>
      <c r="J748" s="4">
        <f t="shared" si="97"/>
        <v>1321.7180787589646</v>
      </c>
      <c r="K748" s="4">
        <f t="shared" si="91"/>
        <v>297.13548823320997</v>
      </c>
      <c r="L748" s="42">
        <f>Pressure!Q748</f>
        <v>0.88891196250169324</v>
      </c>
      <c r="M748" s="10">
        <f t="shared" si="92"/>
        <v>1.6239659609903783</v>
      </c>
      <c r="N748" s="10">
        <f t="shared" si="98"/>
        <v>2.5616829820695148</v>
      </c>
    </row>
    <row r="749" spans="3:14">
      <c r="C749" s="4">
        <f>Pressure!AB749*1000000</f>
        <v>6934782.8257694431</v>
      </c>
      <c r="D749" s="78">
        <f>Pressure!I749</f>
        <v>1.4782900988183603E-4</v>
      </c>
      <c r="E749" s="40">
        <f>Pressure!H749</f>
        <v>147.82900988183601</v>
      </c>
      <c r="F749" s="10">
        <f t="shared" si="94"/>
        <v>4.25</v>
      </c>
      <c r="G749" s="4">
        <f t="shared" si="93"/>
        <v>317152.10840044933</v>
      </c>
      <c r="H749" s="42">
        <f t="shared" si="95"/>
        <v>10.281111762746431</v>
      </c>
      <c r="I749" s="10">
        <f t="shared" si="96"/>
        <v>1.2885736381372586</v>
      </c>
      <c r="J749" s="4">
        <f t="shared" si="97"/>
        <v>1320.9968296615427</v>
      </c>
      <c r="K749" s="4">
        <f t="shared" si="91"/>
        <v>296.97334419799984</v>
      </c>
      <c r="L749" s="42">
        <f>Pressure!Q749</f>
        <v>0.8901405098958145</v>
      </c>
      <c r="M749" s="10">
        <f t="shared" si="92"/>
        <v>1.6233502570727092</v>
      </c>
      <c r="N749" s="10">
        <f t="shared" si="98"/>
        <v>2.5616829820695148</v>
      </c>
    </row>
    <row r="750" spans="3:14">
      <c r="C750" s="4">
        <f>Pressure!AB750*1000000</f>
        <v>6931155.6757780658</v>
      </c>
      <c r="D750" s="78">
        <f>Pressure!I750</f>
        <v>1.4782900988183603E-4</v>
      </c>
      <c r="E750" s="40">
        <f>Pressure!H750</f>
        <v>147.82900988183601</v>
      </c>
      <c r="F750" s="10">
        <f t="shared" si="94"/>
        <v>4.25</v>
      </c>
      <c r="G750" s="4">
        <f t="shared" si="93"/>
        <v>316986.22602227656</v>
      </c>
      <c r="H750" s="42">
        <f t="shared" si="95"/>
        <v>10.27685634797156</v>
      </c>
      <c r="I750" s="10">
        <f t="shared" si="96"/>
        <v>1.2885412461718033</v>
      </c>
      <c r="J750" s="4">
        <f t="shared" si="97"/>
        <v>1320.2727094181967</v>
      </c>
      <c r="K750" s="4">
        <f t="shared" si="91"/>
        <v>296.81055470037245</v>
      </c>
      <c r="L750" s="42">
        <f>Pressure!Q750</f>
        <v>0.8913692614227483</v>
      </c>
      <c r="M750" s="10">
        <f t="shared" si="92"/>
        <v>1.6227319895939849</v>
      </c>
      <c r="N750" s="10">
        <f t="shared" si="98"/>
        <v>2.5616829820695148</v>
      </c>
    </row>
    <row r="751" spans="3:14">
      <c r="C751" s="4">
        <f>Pressure!AB751*1000000</f>
        <v>6927514.1499324124</v>
      </c>
      <c r="D751" s="78">
        <f>Pressure!I751</f>
        <v>1.4782900988183603E-4</v>
      </c>
      <c r="E751" s="40">
        <f>Pressure!H751</f>
        <v>147.82900988183601</v>
      </c>
      <c r="F751" s="10">
        <f t="shared" si="94"/>
        <v>4.25</v>
      </c>
      <c r="G751" s="4">
        <f t="shared" si="93"/>
        <v>316819.68618552032</v>
      </c>
      <c r="H751" s="42">
        <f t="shared" si="95"/>
        <v>10.272583677291655</v>
      </c>
      <c r="I751" s="10">
        <f t="shared" si="96"/>
        <v>1.2885086917020725</v>
      </c>
      <c r="J751" s="4">
        <f t="shared" si="97"/>
        <v>1319.5457191950811</v>
      </c>
      <c r="K751" s="4">
        <f t="shared" si="91"/>
        <v>296.64712000249114</v>
      </c>
      <c r="L751" s="42">
        <f>Pressure!Q751</f>
        <v>0.89259821803626327</v>
      </c>
      <c r="M751" s="10">
        <f t="shared" si="92"/>
        <v>1.6221111581614842</v>
      </c>
      <c r="N751" s="10">
        <f t="shared" si="98"/>
        <v>2.5616829820695148</v>
      </c>
    </row>
    <row r="752" spans="3:14">
      <c r="C752" s="4">
        <f>Pressure!AB752*1000000</f>
        <v>6923858.2541028513</v>
      </c>
      <c r="D752" s="78">
        <f>Pressure!I752</f>
        <v>1.4782900988183603E-4</v>
      </c>
      <c r="E752" s="40">
        <f>Pressure!H752</f>
        <v>147.82900988183601</v>
      </c>
      <c r="F752" s="10">
        <f t="shared" si="94"/>
        <v>4.25</v>
      </c>
      <c r="G752" s="4">
        <f t="shared" si="93"/>
        <v>316652.48915865325</v>
      </c>
      <c r="H752" s="42">
        <f t="shared" si="95"/>
        <v>10.268293752713774</v>
      </c>
      <c r="I752" s="10">
        <f t="shared" si="96"/>
        <v>1.2884759743214502</v>
      </c>
      <c r="J752" s="4">
        <f t="shared" si="97"/>
        <v>1318.8158601641499</v>
      </c>
      <c r="K752" s="4">
        <f t="shared" si="91"/>
        <v>296.48304036782292</v>
      </c>
      <c r="L752" s="42">
        <f>Pressure!Q752</f>
        <v>0.89382738069165246</v>
      </c>
      <c r="M752" s="10">
        <f t="shared" si="92"/>
        <v>1.6214877623810089</v>
      </c>
      <c r="N752" s="10">
        <f t="shared" si="98"/>
        <v>2.5616829820695148</v>
      </c>
    </row>
    <row r="753" spans="3:14">
      <c r="C753" s="4">
        <f>Pressure!AB753*1000000</f>
        <v>6920187.994188671</v>
      </c>
      <c r="D753" s="78">
        <f>Pressure!I753</f>
        <v>1.4782900988183603E-4</v>
      </c>
      <c r="E753" s="40">
        <f>Pressure!H753</f>
        <v>147.82900988183601</v>
      </c>
      <c r="F753" s="10">
        <f t="shared" si="94"/>
        <v>4.25</v>
      </c>
      <c r="G753" s="4">
        <f t="shared" si="93"/>
        <v>316484.63521147054</v>
      </c>
      <c r="H753" s="42">
        <f t="shared" si="95"/>
        <v>10.263986576256888</v>
      </c>
      <c r="I753" s="10">
        <f t="shared" si="96"/>
        <v>1.2884430936208036</v>
      </c>
      <c r="J753" s="4">
        <f t="shared" si="97"/>
        <v>1318.0831335031303</v>
      </c>
      <c r="K753" s="4">
        <f t="shared" si="91"/>
        <v>296.31831606113263</v>
      </c>
      <c r="L753" s="42">
        <f>Pressure!Q753</f>
        <v>0.89505675034574217</v>
      </c>
      <c r="M753" s="10">
        <f t="shared" si="92"/>
        <v>1.6208618018571204</v>
      </c>
      <c r="N753" s="10">
        <f t="shared" si="98"/>
        <v>2.5616829820695148</v>
      </c>
    </row>
    <row r="754" spans="3:14">
      <c r="C754" s="4">
        <f>Pressure!AB754*1000000</f>
        <v>6916503.3761183731</v>
      </c>
      <c r="D754" s="78">
        <f>Pressure!I754</f>
        <v>1.4782900988183603E-4</v>
      </c>
      <c r="E754" s="40">
        <f>Pressure!H754</f>
        <v>147.82900988183601</v>
      </c>
      <c r="F754" s="10">
        <f t="shared" si="94"/>
        <v>4.25</v>
      </c>
      <c r="G754" s="4">
        <f t="shared" si="93"/>
        <v>316316.12461510365</v>
      </c>
      <c r="H754" s="42">
        <f t="shared" si="95"/>
        <v>10.259662149952176</v>
      </c>
      <c r="I754" s="10">
        <f t="shared" si="96"/>
        <v>1.2884100491884725</v>
      </c>
      <c r="J754" s="4">
        <f t="shared" si="97"/>
        <v>1317.347540395582</v>
      </c>
      <c r="K754" s="4">
        <f t="shared" si="91"/>
        <v>296.15294734849647</v>
      </c>
      <c r="L754" s="42">
        <f>Pressure!Q754</f>
        <v>0.89628632795690011</v>
      </c>
      <c r="M754" s="10">
        <f t="shared" si="92"/>
        <v>1.6202332761923686</v>
      </c>
      <c r="N754" s="10">
        <f t="shared" si="98"/>
        <v>2.5616829820695148</v>
      </c>
    </row>
    <row r="755" spans="3:14">
      <c r="C755" s="4">
        <f>Pressure!AB755*1000000</f>
        <v>6912804.4058494316</v>
      </c>
      <c r="D755" s="78">
        <f>Pressure!I755</f>
        <v>1.4782900988183603E-4</v>
      </c>
      <c r="E755" s="40">
        <f>Pressure!H755</f>
        <v>147.82900988183601</v>
      </c>
      <c r="F755" s="10">
        <f t="shared" si="94"/>
        <v>4.25</v>
      </c>
      <c r="G755" s="4">
        <f t="shared" si="93"/>
        <v>316146.95764200884</v>
      </c>
      <c r="H755" s="42">
        <f t="shared" si="95"/>
        <v>10.255320475842721</v>
      </c>
      <c r="I755" s="10">
        <f t="shared" si="96"/>
        <v>1.2883768406102529</v>
      </c>
      <c r="J755" s="4">
        <f t="shared" si="97"/>
        <v>1316.6090820308486</v>
      </c>
      <c r="K755" s="4">
        <f t="shared" si="91"/>
        <v>295.98693449729075</v>
      </c>
      <c r="L755" s="42">
        <f>Pressure!Q755</f>
        <v>0.8975161144850442</v>
      </c>
      <c r="M755" s="10">
        <f t="shared" si="92"/>
        <v>1.6196021849879729</v>
      </c>
      <c r="N755" s="10">
        <f t="shared" si="98"/>
        <v>2.5616829820695148</v>
      </c>
    </row>
    <row r="756" spans="3:14">
      <c r="C756" s="4">
        <f>Pressure!AB756*1000000</f>
        <v>6909091.0893686311</v>
      </c>
      <c r="D756" s="78">
        <f>Pressure!I756</f>
        <v>1.4782900988183603E-4</v>
      </c>
      <c r="E756" s="40">
        <f>Pressure!H756</f>
        <v>147.82900988183601</v>
      </c>
      <c r="F756" s="10">
        <f t="shared" si="94"/>
        <v>4.25</v>
      </c>
      <c r="G756" s="4">
        <f t="shared" si="93"/>
        <v>315977.13456598291</v>
      </c>
      <c r="H756" s="42">
        <f t="shared" si="95"/>
        <v>10.250961555983887</v>
      </c>
      <c r="I756" s="10">
        <f t="shared" si="96"/>
        <v>1.2883434674693883</v>
      </c>
      <c r="J756" s="4">
        <f t="shared" si="97"/>
        <v>1315.8677596041255</v>
      </c>
      <c r="K756" s="4">
        <f t="shared" si="91"/>
        <v>295.82027777620732</v>
      </c>
      <c r="L756" s="42">
        <f>Pressure!Q756</f>
        <v>0.89874611089165113</v>
      </c>
      <c r="M756" s="10">
        <f t="shared" si="92"/>
        <v>1.6189685278434838</v>
      </c>
      <c r="N756" s="10">
        <f t="shared" si="98"/>
        <v>2.5616829820695148</v>
      </c>
    </row>
    <row r="757" spans="3:14">
      <c r="C757" s="4">
        <f>Pressure!AB757*1000000</f>
        <v>6905363.4326918535</v>
      </c>
      <c r="D757" s="78">
        <f>Pressure!I757</f>
        <v>1.4782900988183603E-4</v>
      </c>
      <c r="E757" s="40">
        <f>Pressure!H757</f>
        <v>147.82900988183601</v>
      </c>
      <c r="F757" s="10">
        <f t="shared" si="94"/>
        <v>4.25</v>
      </c>
      <c r="G757" s="4">
        <f t="shared" si="93"/>
        <v>315806.65566215338</v>
      </c>
      <c r="H757" s="42">
        <f t="shared" si="95"/>
        <v>10.246585392443036</v>
      </c>
      <c r="I757" s="10">
        <f t="shared" si="96"/>
        <v>1.2883099293465525</v>
      </c>
      <c r="J757" s="4">
        <f t="shared" si="97"/>
        <v>1315.1235743164157</v>
      </c>
      <c r="K757" s="4">
        <f t="shared" si="91"/>
        <v>295.65297745524384</v>
      </c>
      <c r="L757" s="42">
        <f>Pressure!Q757</f>
        <v>0.8999763181397652</v>
      </c>
      <c r="M757" s="10">
        <f t="shared" si="92"/>
        <v>1.6183323043571751</v>
      </c>
      <c r="N757" s="10">
        <f t="shared" si="98"/>
        <v>2.5616829820695148</v>
      </c>
    </row>
    <row r="758" spans="3:14">
      <c r="C758" s="4">
        <f>Pressure!AB758*1000000</f>
        <v>6901621.4418643517</v>
      </c>
      <c r="D758" s="78">
        <f>Pressure!I758</f>
        <v>1.4782900988183603E-4</v>
      </c>
      <c r="E758" s="40">
        <f>Pressure!H758</f>
        <v>147.82900988183601</v>
      </c>
      <c r="F758" s="10">
        <f t="shared" si="94"/>
        <v>4.25</v>
      </c>
      <c r="G758" s="4">
        <f t="shared" si="93"/>
        <v>315635.52120699099</v>
      </c>
      <c r="H758" s="42">
        <f t="shared" si="95"/>
        <v>10.242191987299822</v>
      </c>
      <c r="I758" s="10">
        <f t="shared" si="96"/>
        <v>1.2882762258198408</v>
      </c>
      <c r="J758" s="4">
        <f t="shared" si="97"/>
        <v>1314.3765273745882</v>
      </c>
      <c r="K758" s="4">
        <f t="shared" si="91"/>
        <v>295.48503380571651</v>
      </c>
      <c r="L758" s="42">
        <f>Pressure!Q758</f>
        <v>0.90120673719400668</v>
      </c>
      <c r="M758" s="10">
        <f t="shared" si="92"/>
        <v>1.6176935141252637</v>
      </c>
      <c r="N758" s="10">
        <f t="shared" si="98"/>
        <v>2.5616829820695148</v>
      </c>
    </row>
    <row r="759" spans="3:14">
      <c r="C759" s="4">
        <f>Pressure!AB759*1000000</f>
        <v>6897865.1229608096</v>
      </c>
      <c r="D759" s="78">
        <f>Pressure!I759</f>
        <v>1.4782900988183603E-4</v>
      </c>
      <c r="E759" s="40">
        <f>Pressure!H759</f>
        <v>147.82900988183601</v>
      </c>
      <c r="F759" s="10">
        <f t="shared" si="94"/>
        <v>4.25</v>
      </c>
      <c r="G759" s="4">
        <f t="shared" si="93"/>
        <v>315463.73147831258</v>
      </c>
      <c r="H759" s="42">
        <f t="shared" si="95"/>
        <v>10.237781342646246</v>
      </c>
      <c r="I759" s="10">
        <f t="shared" si="96"/>
        <v>1.2882423564647547</v>
      </c>
      <c r="J759" s="4">
        <f t="shared" si="97"/>
        <v>1313.6266199913853</v>
      </c>
      <c r="K759" s="4">
        <f t="shared" si="91"/>
        <v>295.316447100262</v>
      </c>
      <c r="L759" s="42">
        <f>Pressure!Q759</f>
        <v>0.90243736902058069</v>
      </c>
      <c r="M759" s="10">
        <f t="shared" si="92"/>
        <v>1.6170521567426224</v>
      </c>
      <c r="N759" s="10">
        <f t="shared" si="98"/>
        <v>2.5616829820695148</v>
      </c>
    </row>
    <row r="760" spans="3:14">
      <c r="C760" s="4">
        <f>Pressure!AB760*1000000</f>
        <v>6894094.4820850696</v>
      </c>
      <c r="D760" s="78">
        <f>Pressure!I760</f>
        <v>1.4782900988183603E-4</v>
      </c>
      <c r="E760" s="40">
        <f>Pressure!H760</f>
        <v>147.82900988183601</v>
      </c>
      <c r="F760" s="10">
        <f t="shared" si="94"/>
        <v>4.25</v>
      </c>
      <c r="G760" s="4">
        <f t="shared" si="93"/>
        <v>315291.28675526835</v>
      </c>
      <c r="H760" s="42">
        <f t="shared" si="95"/>
        <v>10.233353460586269</v>
      </c>
      <c r="I760" s="10">
        <f t="shared" si="96"/>
        <v>1.2882083208541879</v>
      </c>
      <c r="J760" s="4">
        <f t="shared" si="97"/>
        <v>1312.8738533853718</v>
      </c>
      <c r="K760" s="4">
        <f t="shared" si="91"/>
        <v>295.14721761282584</v>
      </c>
      <c r="L760" s="42">
        <f>Pressure!Q760</f>
        <v>0.90366821458728608</v>
      </c>
      <c r="M760" s="10">
        <f t="shared" si="92"/>
        <v>1.6164082318026887</v>
      </c>
      <c r="N760" s="10">
        <f t="shared" si="98"/>
        <v>2.5616829820695148</v>
      </c>
    </row>
    <row r="761" spans="3:14">
      <c r="C761" s="4">
        <f>Pressure!AB761*1000000</f>
        <v>6890309.5253705652</v>
      </c>
      <c r="D761" s="78">
        <f>Pressure!I761</f>
        <v>1.4782900988183603E-4</v>
      </c>
      <c r="E761" s="40">
        <f>Pressure!H761</f>
        <v>147.82900988183601</v>
      </c>
      <c r="F761" s="10">
        <f t="shared" si="94"/>
        <v>4.25</v>
      </c>
      <c r="G761" s="4">
        <f t="shared" si="93"/>
        <v>315118.18731836183</v>
      </c>
      <c r="H761" s="42">
        <f t="shared" si="95"/>
        <v>10.228908343236352</v>
      </c>
      <c r="I761" s="10">
        <f t="shared" si="96"/>
        <v>1.2881741185584143</v>
      </c>
      <c r="J761" s="4">
        <f t="shared" si="97"/>
        <v>1312.1182287810195</v>
      </c>
      <c r="K761" s="4">
        <f t="shared" si="91"/>
        <v>294.97734561868162</v>
      </c>
      <c r="L761" s="42">
        <f>Pressure!Q761</f>
        <v>0.90489927486352406</v>
      </c>
      <c r="M761" s="10">
        <f t="shared" si="92"/>
        <v>1.6157617388971379</v>
      </c>
      <c r="N761" s="10">
        <f t="shared" si="98"/>
        <v>2.5616829820695148</v>
      </c>
    </row>
    <row r="762" spans="3:14">
      <c r="C762" s="4">
        <f>Pressure!AB762*1000000</f>
        <v>6886510.2589801922</v>
      </c>
      <c r="D762" s="78">
        <f>Pressure!I762</f>
        <v>1.4782900988183603E-4</v>
      </c>
      <c r="E762" s="40">
        <f>Pressure!H762</f>
        <v>147.82900988183601</v>
      </c>
      <c r="F762" s="10">
        <f t="shared" si="94"/>
        <v>4.25</v>
      </c>
      <c r="G762" s="4">
        <f t="shared" si="93"/>
        <v>314944.43344944407</v>
      </c>
      <c r="H762" s="42">
        <f t="shared" si="95"/>
        <v>10.224445992725226</v>
      </c>
      <c r="I762" s="10">
        <f t="shared" si="96"/>
        <v>1.2881397491450752</v>
      </c>
      <c r="J762" s="4">
        <f t="shared" si="97"/>
        <v>1311.3597474086823</v>
      </c>
      <c r="K762" s="4">
        <f t="shared" si="91"/>
        <v>294.80683139442522</v>
      </c>
      <c r="L762" s="42">
        <f>Pressure!Q762</f>
        <v>0.90613055082030713</v>
      </c>
      <c r="M762" s="10">
        <f t="shared" si="92"/>
        <v>1.615112677616148</v>
      </c>
      <c r="N762" s="10">
        <f t="shared" si="98"/>
        <v>2.5616829820695148</v>
      </c>
    </row>
    <row r="763" spans="3:14">
      <c r="C763" s="4">
        <f>Pressure!AB763*1000000</f>
        <v>6882696.6891063312</v>
      </c>
      <c r="D763" s="78">
        <f>Pressure!I763</f>
        <v>1.4782900988183603E-4</v>
      </c>
      <c r="E763" s="40">
        <f>Pressure!H763</f>
        <v>147.82900988183601</v>
      </c>
      <c r="F763" s="10">
        <f t="shared" si="94"/>
        <v>4.25</v>
      </c>
      <c r="G763" s="4">
        <f t="shared" si="93"/>
        <v>314770.02543171454</v>
      </c>
      <c r="H763" s="42">
        <f t="shared" si="95"/>
        <v>10.219966411193919</v>
      </c>
      <c r="I763" s="10">
        <f t="shared" si="96"/>
        <v>1.2881052121791634</v>
      </c>
      <c r="J763" s="4">
        <f t="shared" si="97"/>
        <v>1310.5984105046005</v>
      </c>
      <c r="K763" s="4">
        <f t="shared" si="91"/>
        <v>294.63567521797592</v>
      </c>
      <c r="L763" s="42">
        <f>Pressure!Q763</f>
        <v>0.90736204343026783</v>
      </c>
      <c r="M763" s="10">
        <f t="shared" si="92"/>
        <v>1.6144610475481806</v>
      </c>
      <c r="N763" s="10">
        <f t="shared" si="98"/>
        <v>2.5616829820695148</v>
      </c>
    </row>
    <row r="764" spans="3:14">
      <c r="C764" s="4">
        <f>Pressure!AB764*1000000</f>
        <v>6878868.8219710421</v>
      </c>
      <c r="D764" s="78">
        <f>Pressure!I764</f>
        <v>1.4782900988183603E-4</v>
      </c>
      <c r="E764" s="40">
        <f>Pressure!H764</f>
        <v>147.82900988183601</v>
      </c>
      <c r="F764" s="10">
        <f t="shared" si="94"/>
        <v>4.25</v>
      </c>
      <c r="G764" s="4">
        <f t="shared" si="93"/>
        <v>314594.9635497299</v>
      </c>
      <c r="H764" s="42">
        <f t="shared" si="95"/>
        <v>10.21546960079595</v>
      </c>
      <c r="I764" s="10">
        <f t="shared" si="96"/>
        <v>1.2880705072230119</v>
      </c>
      <c r="J764" s="4">
        <f t="shared" si="97"/>
        <v>1309.8342193109384</v>
      </c>
      <c r="K764" s="4">
        <f t="shared" si="91"/>
        <v>294.46387736858469</v>
      </c>
      <c r="L764" s="42">
        <f>Pressure!Q764</f>
        <v>0.9085937536676677</v>
      </c>
      <c r="M764" s="10">
        <f t="shared" si="92"/>
        <v>1.6138068482802375</v>
      </c>
      <c r="N764" s="10">
        <f t="shared" si="98"/>
        <v>2.5616829820695148</v>
      </c>
    </row>
    <row r="765" spans="3:14">
      <c r="C765" s="4">
        <f>Pressure!AB765*1000000</f>
        <v>6875026.6638260903</v>
      </c>
      <c r="D765" s="78">
        <f>Pressure!I765</f>
        <v>1.4782900988183603E-4</v>
      </c>
      <c r="E765" s="40">
        <f>Pressure!H765</f>
        <v>147.82900988183601</v>
      </c>
      <c r="F765" s="10">
        <f t="shared" si="94"/>
        <v>4.25</v>
      </c>
      <c r="G765" s="4">
        <f t="shared" si="93"/>
        <v>314419.24808940559</v>
      </c>
      <c r="H765" s="42">
        <f t="shared" si="95"/>
        <v>10.210955563697315</v>
      </c>
      <c r="I765" s="10">
        <f t="shared" si="96"/>
        <v>1.2880356338362802</v>
      </c>
      <c r="J765" s="4">
        <f t="shared" si="97"/>
        <v>1309.0671750757924</v>
      </c>
      <c r="K765" s="4">
        <f t="shared" si="91"/>
        <v>294.29143812683611</v>
      </c>
      <c r="L765" s="42">
        <f>Pressure!Q765</f>
        <v>0.90982568250840623</v>
      </c>
      <c r="M765" s="10">
        <f t="shared" si="92"/>
        <v>1.6131500793976794</v>
      </c>
      <c r="N765" s="10">
        <f t="shared" si="98"/>
        <v>2.5616829820695148</v>
      </c>
    </row>
    <row r="766" spans="3:14">
      <c r="C766" s="4">
        <f>Pressure!AB766*1000000</f>
        <v>6871170.2209527399</v>
      </c>
      <c r="D766" s="78">
        <f>Pressure!I766</f>
        <v>1.4782900988183603E-4</v>
      </c>
      <c r="E766" s="40">
        <f>Pressure!H766</f>
        <v>147.82900988183601</v>
      </c>
      <c r="F766" s="10">
        <f t="shared" si="94"/>
        <v>4.25</v>
      </c>
      <c r="G766" s="4">
        <f t="shared" si="93"/>
        <v>314242.87933800591</v>
      </c>
      <c r="H766" s="42">
        <f t="shared" si="95"/>
        <v>10.20642430207624</v>
      </c>
      <c r="I766" s="10">
        <f t="shared" si="96"/>
        <v>1.2880005915759374</v>
      </c>
      <c r="J766" s="4">
        <f t="shared" si="97"/>
        <v>1308.2972790531469</v>
      </c>
      <c r="K766" s="4">
        <f t="shared" si="91"/>
        <v>294.11835777463847</v>
      </c>
      <c r="L766" s="42">
        <f>Pressure!Q766</f>
        <v>0.91105783093002979</v>
      </c>
      <c r="M766" s="10">
        <f t="shared" si="92"/>
        <v>1.612490740484289</v>
      </c>
      <c r="N766" s="10">
        <f t="shared" si="98"/>
        <v>2.5616829820695148</v>
      </c>
    </row>
    <row r="767" spans="3:14">
      <c r="C767" s="4">
        <f>Pressure!AB767*1000000</f>
        <v>6867299.4996622037</v>
      </c>
      <c r="D767" s="78">
        <f>Pressure!I767</f>
        <v>1.4782900988183603E-4</v>
      </c>
      <c r="E767" s="40">
        <f>Pressure!H767</f>
        <v>147.82900988183601</v>
      </c>
      <c r="F767" s="10">
        <f t="shared" si="94"/>
        <v>4.25</v>
      </c>
      <c r="G767" s="4">
        <f t="shared" si="93"/>
        <v>314065.85758416489</v>
      </c>
      <c r="H767" s="42">
        <f t="shared" si="95"/>
        <v>10.201875818123654</v>
      </c>
      <c r="I767" s="10">
        <f t="shared" si="96"/>
        <v>1.2879653799962518</v>
      </c>
      <c r="J767" s="4">
        <f t="shared" si="97"/>
        <v>1307.5245325029655</v>
      </c>
      <c r="K767" s="4">
        <f t="shared" si="91"/>
        <v>293.94463659524428</v>
      </c>
      <c r="L767" s="42">
        <f>Pressure!Q767</f>
        <v>0.91229019991174076</v>
      </c>
      <c r="M767" s="10">
        <f t="shared" si="92"/>
        <v>1.6118288311223805</v>
      </c>
      <c r="N767" s="10">
        <f t="shared" si="98"/>
        <v>2.5616829820695148</v>
      </c>
    </row>
    <row r="768" spans="3:14">
      <c r="C768" s="4">
        <f>Pressure!AB768*1000000</f>
        <v>6863414.5062954174</v>
      </c>
      <c r="D768" s="78">
        <f>Pressure!I768</f>
        <v>1.4782900988183603E-4</v>
      </c>
      <c r="E768" s="40">
        <f>Pressure!H768</f>
        <v>147.82900988183601</v>
      </c>
      <c r="F768" s="10">
        <f t="shared" si="94"/>
        <v>4.25</v>
      </c>
      <c r="G768" s="4">
        <f t="shared" si="93"/>
        <v>313888.183117876</v>
      </c>
      <c r="H768" s="42">
        <f t="shared" si="95"/>
        <v>10.197310114042949</v>
      </c>
      <c r="I768" s="10">
        <f t="shared" si="96"/>
        <v>1.2879299986487753</v>
      </c>
      <c r="J768" s="4">
        <f t="shared" si="97"/>
        <v>1306.7489366911457</v>
      </c>
      <c r="K768" s="4">
        <f t="shared" si="91"/>
        <v>293.77027487323988</v>
      </c>
      <c r="L768" s="42">
        <f>Pressure!Q768</f>
        <v>0.91352279043440621</v>
      </c>
      <c r="M768" s="10">
        <f t="shared" si="92"/>
        <v>1.6111643508921871</v>
      </c>
      <c r="N768" s="10">
        <f t="shared" si="98"/>
        <v>2.5616829820695148</v>
      </c>
    </row>
    <row r="769" spans="3:14">
      <c r="C769" s="4">
        <f>Pressure!AB769*1000000</f>
        <v>6859515.2472233456</v>
      </c>
      <c r="D769" s="78">
        <f>Pressure!I769</f>
        <v>1.4782900988183603E-4</v>
      </c>
      <c r="E769" s="40">
        <f>Pressure!H769</f>
        <v>147.82900988183601</v>
      </c>
      <c r="F769" s="10">
        <f t="shared" si="94"/>
        <v>4.25</v>
      </c>
      <c r="G769" s="4">
        <f t="shared" si="93"/>
        <v>313709.85623050586</v>
      </c>
      <c r="H769" s="42">
        <f t="shared" si="95"/>
        <v>10.192727192050246</v>
      </c>
      <c r="I769" s="10">
        <f t="shared" si="96"/>
        <v>1.2878944470823304</v>
      </c>
      <c r="J769" s="4">
        <f t="shared" si="97"/>
        <v>1305.9704928895796</v>
      </c>
      <c r="K769" s="4">
        <f t="shared" si="91"/>
        <v>293.59527289455951</v>
      </c>
      <c r="L769" s="42">
        <f>Pressure!Q769</f>
        <v>0.9147556034805675</v>
      </c>
      <c r="M769" s="10">
        <f t="shared" si="92"/>
        <v>1.6104972993731093</v>
      </c>
      <c r="N769" s="10">
        <f t="shared" si="98"/>
        <v>2.5616829820695148</v>
      </c>
    </row>
    <row r="770" spans="3:14">
      <c r="C770" s="4">
        <f>Pressure!AB770*1000000</f>
        <v>6855601.7288466394</v>
      </c>
      <c r="D770" s="78">
        <f>Pressure!I770</f>
        <v>1.4782900988183603E-4</v>
      </c>
      <c r="E770" s="40">
        <f>Pressure!H770</f>
        <v>147.82900988183601</v>
      </c>
      <c r="F770" s="10">
        <f t="shared" si="94"/>
        <v>4.25</v>
      </c>
      <c r="G770" s="4">
        <f t="shared" si="93"/>
        <v>313530.87721477897</v>
      </c>
      <c r="H770" s="42">
        <f t="shared" si="95"/>
        <v>10.188127054373979</v>
      </c>
      <c r="I770" s="10">
        <f t="shared" si="96"/>
        <v>1.2878587248429929</v>
      </c>
      <c r="J770" s="4">
        <f t="shared" si="97"/>
        <v>1305.1892023760865</v>
      </c>
      <c r="K770" s="4">
        <f t="shared" si="91"/>
        <v>293.41963094646968</v>
      </c>
      <c r="L770" s="42">
        <f>Pressure!Q770</f>
        <v>0.91598864003444891</v>
      </c>
      <c r="M770" s="10">
        <f t="shared" si="92"/>
        <v>1.6098276761421997</v>
      </c>
      <c r="N770" s="10">
        <f t="shared" si="98"/>
        <v>2.5616829820695148</v>
      </c>
    </row>
    <row r="771" spans="3:14">
      <c r="C771" s="4">
        <f>Pressure!AB771*1000000</f>
        <v>6851673.9575960552</v>
      </c>
      <c r="D771" s="78">
        <f>Pressure!I771</f>
        <v>1.4782900988183603E-4</v>
      </c>
      <c r="E771" s="40">
        <f>Pressure!H771</f>
        <v>147.82900988183601</v>
      </c>
      <c r="F771" s="10">
        <f t="shared" si="94"/>
        <v>4.25</v>
      </c>
      <c r="G771" s="4">
        <f t="shared" si="93"/>
        <v>313351.24636479636</v>
      </c>
      <c r="H771" s="42">
        <f t="shared" si="95"/>
        <v>10.183509703255391</v>
      </c>
      <c r="I771" s="10">
        <f t="shared" si="96"/>
        <v>1.2878228314740805</v>
      </c>
      <c r="J771" s="4">
        <f t="shared" si="97"/>
        <v>1304.4050664344959</v>
      </c>
      <c r="K771" s="4">
        <f t="shared" si="91"/>
        <v>293.24334931758824</v>
      </c>
      <c r="L771" s="42">
        <f>Pressure!Q771</f>
        <v>0.91722190108196722</v>
      </c>
      <c r="M771" s="10">
        <f t="shared" si="92"/>
        <v>1.6091554807755561</v>
      </c>
      <c r="N771" s="10">
        <f t="shared" si="98"/>
        <v>2.5616829820695148</v>
      </c>
    </row>
    <row r="772" spans="3:14">
      <c r="C772" s="4">
        <f>Pressure!AB772*1000000</f>
        <v>6847731.9399324935</v>
      </c>
      <c r="D772" s="78">
        <f>Pressure!I772</f>
        <v>1.4782900988183603E-4</v>
      </c>
      <c r="E772" s="40">
        <f>Pressure!H772</f>
        <v>147.82900988183601</v>
      </c>
      <c r="F772" s="10">
        <f t="shared" si="94"/>
        <v>4.25</v>
      </c>
      <c r="G772" s="4">
        <f t="shared" si="93"/>
        <v>313170.96397603798</v>
      </c>
      <c r="H772" s="42">
        <f t="shared" si="95"/>
        <v>10.178875140948529</v>
      </c>
      <c r="I772" s="10">
        <f t="shared" si="96"/>
        <v>1.2877867665161387</v>
      </c>
      <c r="J772" s="4">
        <f t="shared" si="97"/>
        <v>1303.618086354654</v>
      </c>
      <c r="K772" s="4">
        <f t="shared" si="91"/>
        <v>293.06642829788547</v>
      </c>
      <c r="L772" s="42">
        <f>Pressure!Q772</f>
        <v>0.91845538761074041</v>
      </c>
      <c r="M772" s="10">
        <f t="shared" si="92"/>
        <v>1.60848071284701</v>
      </c>
      <c r="N772" s="10">
        <f t="shared" si="98"/>
        <v>2.5616829820695148</v>
      </c>
    </row>
    <row r="773" spans="3:14">
      <c r="C773" s="4">
        <f>Pressure!AB773*1000000</f>
        <v>6843775.6823467314</v>
      </c>
      <c r="D773" s="78">
        <f>Pressure!I773</f>
        <v>1.4782900988183603E-4</v>
      </c>
      <c r="E773" s="40">
        <f>Pressure!H773</f>
        <v>147.82900988183601</v>
      </c>
      <c r="F773" s="10">
        <f t="shared" si="94"/>
        <v>4.25</v>
      </c>
      <c r="G773" s="4">
        <f t="shared" si="93"/>
        <v>312990.03034534992</v>
      </c>
      <c r="H773" s="42">
        <f t="shared" si="95"/>
        <v>10.174223369719893</v>
      </c>
      <c r="I773" s="10">
        <f t="shared" si="96"/>
        <v>1.2877505295069223</v>
      </c>
      <c r="J773" s="4">
        <f t="shared" si="97"/>
        <v>1302.8282634323732</v>
      </c>
      <c r="K773" s="4">
        <f t="shared" si="91"/>
        <v>292.88886817867302</v>
      </c>
      <c r="L773" s="42">
        <f>Pressure!Q773</f>
        <v>0.91968910061009745</v>
      </c>
      <c r="M773" s="10">
        <f t="shared" si="92"/>
        <v>1.6078033719294804</v>
      </c>
      <c r="N773" s="10">
        <f t="shared" si="98"/>
        <v>2.5616829820695148</v>
      </c>
    </row>
    <row r="774" spans="3:14">
      <c r="C774" s="4">
        <f>Pressure!AB774*1000000</f>
        <v>6839805.1913599018</v>
      </c>
      <c r="D774" s="78">
        <f>Pressure!I774</f>
        <v>1.4782900988183603E-4</v>
      </c>
      <c r="E774" s="40">
        <f>Pressure!H774</f>
        <v>147.82900988183601</v>
      </c>
      <c r="F774" s="10">
        <f t="shared" si="94"/>
        <v>4.25</v>
      </c>
      <c r="G774" s="4">
        <f t="shared" si="93"/>
        <v>312808.44577096665</v>
      </c>
      <c r="H774" s="42">
        <f t="shared" si="95"/>
        <v>10.169554391848978</v>
      </c>
      <c r="I774" s="10">
        <f t="shared" si="96"/>
        <v>1.2877141199813855</v>
      </c>
      <c r="J774" s="4">
        <f t="shared" si="97"/>
        <v>1302.0355989695249</v>
      </c>
      <c r="K774" s="4">
        <f t="shared" si="91"/>
        <v>292.71066925262465</v>
      </c>
      <c r="L774" s="42">
        <f>Pressure!Q774</f>
        <v>0.92092304107108702</v>
      </c>
      <c r="M774" s="10">
        <f t="shared" si="92"/>
        <v>1.6071234575936335</v>
      </c>
      <c r="N774" s="10">
        <f t="shared" si="98"/>
        <v>2.5616829820695148</v>
      </c>
    </row>
    <row r="775" spans="3:14">
      <c r="C775" s="4">
        <f>Pressure!AB775*1000000</f>
        <v>6835820.4735231744</v>
      </c>
      <c r="D775" s="78">
        <f>Pressure!I775</f>
        <v>1.4782900988183603E-4</v>
      </c>
      <c r="E775" s="40">
        <f>Pressure!H775</f>
        <v>147.82900988183601</v>
      </c>
      <c r="F775" s="10">
        <f t="shared" si="94"/>
        <v>4.25</v>
      </c>
      <c r="G775" s="4">
        <f t="shared" si="93"/>
        <v>312626.2105524962</v>
      </c>
      <c r="H775" s="42">
        <f t="shared" si="95"/>
        <v>10.164868209627866</v>
      </c>
      <c r="I775" s="10">
        <f t="shared" si="96"/>
        <v>1.2876775374716631</v>
      </c>
      <c r="J775" s="4">
        <f t="shared" si="97"/>
        <v>1301.2400942739771</v>
      </c>
      <c r="K775" s="4">
        <f t="shared" si="91"/>
        <v>292.53183181376221</v>
      </c>
      <c r="L775" s="42">
        <f>Pressure!Q775</f>
        <v>0.9221572099864872</v>
      </c>
      <c r="M775" s="10">
        <f t="shared" si="92"/>
        <v>1.6064409694089925</v>
      </c>
      <c r="N775" s="10">
        <f t="shared" si="98"/>
        <v>2.5616829820695148</v>
      </c>
    </row>
    <row r="776" spans="3:14">
      <c r="C776" s="4">
        <f>Pressure!AB776*1000000</f>
        <v>6831821.5354181388</v>
      </c>
      <c r="D776" s="78">
        <f>Pressure!I776</f>
        <v>1.4782900988183603E-4</v>
      </c>
      <c r="E776" s="40">
        <f>Pressure!H776</f>
        <v>147.82900988183601</v>
      </c>
      <c r="F776" s="10">
        <f t="shared" si="94"/>
        <v>4.25</v>
      </c>
      <c r="G776" s="4">
        <f t="shared" si="93"/>
        <v>312443.32499093801</v>
      </c>
      <c r="H776" s="42">
        <f t="shared" si="95"/>
        <v>10.160164825361651</v>
      </c>
      <c r="I776" s="10">
        <f t="shared" si="96"/>
        <v>1.287640781507059</v>
      </c>
      <c r="J776" s="4">
        <f t="shared" si="97"/>
        <v>1300.4417506596717</v>
      </c>
      <c r="K776" s="4">
        <f t="shared" si="91"/>
        <v>292.35235615747308</v>
      </c>
      <c r="L776" s="42">
        <f>Pressure!Q776</f>
        <v>0.92339160835081457</v>
      </c>
      <c r="M776" s="10">
        <f t="shared" si="92"/>
        <v>1.6057559069431571</v>
      </c>
      <c r="N776" s="10">
        <f t="shared" si="98"/>
        <v>2.5616829820695148</v>
      </c>
    </row>
    <row r="777" spans="3:14">
      <c r="C777" s="4">
        <f>Pressure!AB777*1000000</f>
        <v>6827808.383656567</v>
      </c>
      <c r="D777" s="78">
        <f>Pressure!I777</f>
        <v>1.4782900988183603E-4</v>
      </c>
      <c r="E777" s="40">
        <f>Pressure!H777</f>
        <v>147.82900988183601</v>
      </c>
      <c r="F777" s="10">
        <f t="shared" si="94"/>
        <v>4.25</v>
      </c>
      <c r="G777" s="4">
        <f t="shared" si="93"/>
        <v>312259.78938867175</v>
      </c>
      <c r="H777" s="42">
        <f t="shared" si="95"/>
        <v>10.155444241368134</v>
      </c>
      <c r="I777" s="10">
        <f t="shared" si="96"/>
        <v>1.2876038516140278</v>
      </c>
      <c r="J777" s="4">
        <f t="shared" si="97"/>
        <v>1299.6405694465757</v>
      </c>
      <c r="K777" s="4">
        <f t="shared" si="91"/>
        <v>292.17224258049902</v>
      </c>
      <c r="L777" s="42">
        <f>Pressure!Q777</f>
        <v>0.92462623716033387</v>
      </c>
      <c r="M777" s="10">
        <f t="shared" si="92"/>
        <v>1.6050682697624785</v>
      </c>
      <c r="N777" s="10">
        <f t="shared" si="98"/>
        <v>2.5616829820695148</v>
      </c>
    </row>
    <row r="778" spans="3:14">
      <c r="C778" s="4">
        <f>Pressure!AB778*1000000</f>
        <v>6823781.0248806709</v>
      </c>
      <c r="D778" s="78">
        <f>Pressure!I778</f>
        <v>1.4782900988183603E-4</v>
      </c>
      <c r="E778" s="40">
        <f>Pressure!H778</f>
        <v>147.82900988183601</v>
      </c>
      <c r="F778" s="10">
        <f t="shared" si="94"/>
        <v>4.25</v>
      </c>
      <c r="G778" s="4">
        <f t="shared" si="93"/>
        <v>312075.60404946917</v>
      </c>
      <c r="H778" s="42">
        <f t="shared" si="95"/>
        <v>10.150706459978085</v>
      </c>
      <c r="I778" s="10">
        <f t="shared" si="96"/>
        <v>1.2875667473161616</v>
      </c>
      <c r="J778" s="4">
        <f t="shared" si="97"/>
        <v>1298.8365519607325</v>
      </c>
      <c r="K778" s="4">
        <f t="shared" si="91"/>
        <v>291.99149138094793</v>
      </c>
      <c r="L778" s="42">
        <f>Pressure!Q778</f>
        <v>0.9258610974130671</v>
      </c>
      <c r="M778" s="10">
        <f t="shared" si="92"/>
        <v>1.6043780574312689</v>
      </c>
      <c r="N778" s="10">
        <f t="shared" si="98"/>
        <v>2.5616829820695148</v>
      </c>
    </row>
    <row r="779" spans="3:14">
      <c r="C779" s="4">
        <f>Pressure!AB779*1000000</f>
        <v>6819739.4657631489</v>
      </c>
      <c r="D779" s="78">
        <f>Pressure!I779</f>
        <v>1.4782900988183603E-4</v>
      </c>
      <c r="E779" s="40">
        <f>Pressure!H779</f>
        <v>147.82900988183601</v>
      </c>
      <c r="F779" s="10">
        <f t="shared" si="94"/>
        <v>4.25</v>
      </c>
      <c r="G779" s="4">
        <f t="shared" si="93"/>
        <v>311890.76927849639</v>
      </c>
      <c r="H779" s="42">
        <f t="shared" si="95"/>
        <v>10.145951483535262</v>
      </c>
      <c r="I779" s="10">
        <f t="shared" si="96"/>
        <v>1.2875294681341751</v>
      </c>
      <c r="J779" s="4">
        <f t="shared" si="97"/>
        <v>1298.0296995342726</v>
      </c>
      <c r="K779" s="4">
        <f t="shared" si="91"/>
        <v>291.81010285829609</v>
      </c>
      <c r="L779" s="42">
        <f>Pressure!Q779</f>
        <v>0.92709619010880306</v>
      </c>
      <c r="M779" s="10">
        <f t="shared" si="92"/>
        <v>1.6036852695123542</v>
      </c>
      <c r="N779" s="10">
        <f t="shared" si="98"/>
        <v>2.5616829820695148</v>
      </c>
    </row>
    <row r="780" spans="3:14">
      <c r="C780" s="4">
        <f>Pressure!AB780*1000000</f>
        <v>6815683.7130071437</v>
      </c>
      <c r="D780" s="78">
        <f>Pressure!I780</f>
        <v>1.4782900988183603E-4</v>
      </c>
      <c r="E780" s="40">
        <f>Pressure!H780</f>
        <v>147.82900988183601</v>
      </c>
      <c r="F780" s="10">
        <f t="shared" si="94"/>
        <v>4.25</v>
      </c>
      <c r="G780" s="4">
        <f t="shared" si="93"/>
        <v>311705.28538231173</v>
      </c>
      <c r="H780" s="42">
        <f t="shared" si="95"/>
        <v>10.141179314396366</v>
      </c>
      <c r="I780" s="10">
        <f t="shared" si="96"/>
        <v>1.2874920135858892</v>
      </c>
      <c r="J780" s="4">
        <f t="shared" si="97"/>
        <v>1297.220013505404</v>
      </c>
      <c r="K780" s="4">
        <f t="shared" si="91"/>
        <v>291.62807731338609</v>
      </c>
      <c r="L780" s="42">
        <f>Pressure!Q780</f>
        <v>0.92833151624910704</v>
      </c>
      <c r="M780" s="10">
        <f t="shared" si="92"/>
        <v>1.602989905567147</v>
      </c>
      <c r="N780" s="10">
        <f t="shared" si="98"/>
        <v>2.5616829820695148</v>
      </c>
    </row>
    <row r="781" spans="3:14">
      <c r="C781" s="4">
        <f>Pressure!AB781*1000000</f>
        <v>6811613.7733463477</v>
      </c>
      <c r="D781" s="78">
        <f>Pressure!I781</f>
        <v>1.4782900988183603E-4</v>
      </c>
      <c r="E781" s="40">
        <f>Pressure!H781</f>
        <v>147.82900988183601</v>
      </c>
      <c r="F781" s="10">
        <f t="shared" si="94"/>
        <v>4.25</v>
      </c>
      <c r="G781" s="4">
        <f t="shared" si="93"/>
        <v>311519.15266887081</v>
      </c>
      <c r="H781" s="42">
        <f t="shared" si="95"/>
        <v>10.136389954931081</v>
      </c>
      <c r="I781" s="10">
        <f t="shared" si="96"/>
        <v>1.2874543831862149</v>
      </c>
      <c r="J781" s="4">
        <f t="shared" si="97"/>
        <v>1296.4074952184335</v>
      </c>
      <c r="K781" s="4">
        <f t="shared" si="91"/>
        <v>291.44541504843164</v>
      </c>
      <c r="L781" s="42">
        <f>Pressure!Q781</f>
        <v>0.92956707683733009</v>
      </c>
      <c r="M781" s="10">
        <f t="shared" si="92"/>
        <v>1.6022919651551544</v>
      </c>
      <c r="N781" s="10">
        <f t="shared" si="98"/>
        <v>2.5616829820695148</v>
      </c>
    </row>
    <row r="782" spans="3:14">
      <c r="C782" s="4">
        <f>Pressure!AB782*1000000</f>
        <v>6807529.6535451086</v>
      </c>
      <c r="D782" s="78">
        <f>Pressure!I782</f>
        <v>1.4782900988183603E-4</v>
      </c>
      <c r="E782" s="40">
        <f>Pressure!H782</f>
        <v>147.82900988183601</v>
      </c>
      <c r="F782" s="10">
        <f t="shared" si="94"/>
        <v>4.25</v>
      </c>
      <c r="G782" s="4">
        <f t="shared" si="93"/>
        <v>311332.3714475311</v>
      </c>
      <c r="H782" s="42">
        <f t="shared" si="95"/>
        <v>10.131583407522205</v>
      </c>
      <c r="I782" s="10">
        <f t="shared" si="96"/>
        <v>1.2874165764471392</v>
      </c>
      <c r="J782" s="4">
        <f t="shared" si="97"/>
        <v>1295.5921460237882</v>
      </c>
      <c r="K782" s="4">
        <f t="shared" si="91"/>
        <v>291.2621163670222</v>
      </c>
      <c r="L782" s="42">
        <f>Pressure!Q782</f>
        <v>0.93080287287861874</v>
      </c>
      <c r="M782" s="10">
        <f t="shared" si="92"/>
        <v>1.6015914478343698</v>
      </c>
      <c r="N782" s="10">
        <f t="shared" si="98"/>
        <v>2.5616829820695148</v>
      </c>
    </row>
    <row r="783" spans="3:14">
      <c r="C783" s="4">
        <f>Pressure!AB783*1000000</f>
        <v>6803431.3603984481</v>
      </c>
      <c r="D783" s="78">
        <f>Pressure!I783</f>
        <v>1.4782900988183603E-4</v>
      </c>
      <c r="E783" s="40">
        <f>Pressure!H783</f>
        <v>147.82900988183601</v>
      </c>
      <c r="F783" s="10">
        <f t="shared" si="94"/>
        <v>4.25</v>
      </c>
      <c r="G783" s="4">
        <f t="shared" si="93"/>
        <v>311144.94202905288</v>
      </c>
      <c r="H783" s="42">
        <f t="shared" si="95"/>
        <v>10.126759674565655</v>
      </c>
      <c r="I783" s="10">
        <f t="shared" si="96"/>
        <v>1.2873785928777086</v>
      </c>
      <c r="J783" s="4">
        <f t="shared" si="97"/>
        <v>1294.7739672780187</v>
      </c>
      <c r="K783" s="4">
        <f t="shared" ref="K783:K846" si="99">J783/4.4482</f>
        <v>291.07818157412407</v>
      </c>
      <c r="L783" s="42">
        <f>Pressure!Q783</f>
        <v>0.93203890537992462</v>
      </c>
      <c r="M783" s="10">
        <f t="shared" ref="M783:M846" si="100">(J783+J782)/2*(L783-L782)</f>
        <v>1.6008883531612161</v>
      </c>
      <c r="N783" s="10">
        <f t="shared" si="98"/>
        <v>2.5616829820695148</v>
      </c>
    </row>
    <row r="784" spans="3:14">
      <c r="C784" s="4">
        <f>Pressure!AB784*1000000</f>
        <v>6799318.9007320413</v>
      </c>
      <c r="D784" s="78">
        <f>Pressure!I784</f>
        <v>1.4782900988183603E-4</v>
      </c>
      <c r="E784" s="40">
        <f>Pressure!H784</f>
        <v>147.82900988183601</v>
      </c>
      <c r="F784" s="10">
        <f t="shared" si="94"/>
        <v>4.25</v>
      </c>
      <c r="G784" s="4">
        <f t="shared" si="93"/>
        <v>310956.86472559848</v>
      </c>
      <c r="H784" s="42">
        <f t="shared" si="95"/>
        <v>10.121918758470352</v>
      </c>
      <c r="I784" s="10">
        <f t="shared" si="96"/>
        <v>1.2873404319840123</v>
      </c>
      <c r="J784" s="4">
        <f t="shared" si="97"/>
        <v>1293.9529603437957</v>
      </c>
      <c r="K784" s="4">
        <f t="shared" si="99"/>
        <v>290.89361097607923</v>
      </c>
      <c r="L784" s="42">
        <f>Pressure!Q784</f>
        <v>0.93327517535001403</v>
      </c>
      <c r="M784" s="10">
        <f t="shared" si="100"/>
        <v>1.600182680690335</v>
      </c>
      <c r="N784" s="10">
        <f t="shared" si="98"/>
        <v>2.5616829820695148</v>
      </c>
    </row>
    <row r="785" spans="3:14">
      <c r="C785" s="4">
        <f>Pressure!AB785*1000000</f>
        <v>6795192.2814024398</v>
      </c>
      <c r="D785" s="78">
        <f>Pressure!I785</f>
        <v>1.4782900988183603E-4</v>
      </c>
      <c r="E785" s="40">
        <f>Pressure!H785</f>
        <v>147.82900988183601</v>
      </c>
      <c r="F785" s="10">
        <f t="shared" si="94"/>
        <v>4.25</v>
      </c>
      <c r="G785" s="4">
        <f t="shared" si="93"/>
        <v>310768.13985074213</v>
      </c>
      <c r="H785" s="42">
        <f t="shared" si="95"/>
        <v>10.117060661658519</v>
      </c>
      <c r="I785" s="10">
        <f t="shared" si="96"/>
        <v>1.2873020932691679</v>
      </c>
      <c r="J785" s="4">
        <f t="shared" si="97"/>
        <v>1293.1291265899529</v>
      </c>
      <c r="K785" s="4">
        <f t="shared" si="99"/>
        <v>290.70840488061526</v>
      </c>
      <c r="L785" s="42">
        <f>Pressure!Q785</f>
        <v>0.9345116837994778</v>
      </c>
      <c r="M785" s="10">
        <f t="shared" si="100"/>
        <v>1.5994744299749706</v>
      </c>
      <c r="N785" s="10">
        <f t="shared" si="98"/>
        <v>2.5616829820695148</v>
      </c>
    </row>
    <row r="786" spans="3:14">
      <c r="C786" s="4">
        <f>Pressure!AB786*1000000</f>
        <v>6791051.5092970086</v>
      </c>
      <c r="D786" s="78">
        <f>Pressure!I786</f>
        <v>1.4782900988183603E-4</v>
      </c>
      <c r="E786" s="40">
        <f>Pressure!H786</f>
        <v>147.82900988183601</v>
      </c>
      <c r="F786" s="10">
        <f t="shared" si="94"/>
        <v>4.25</v>
      </c>
      <c r="G786" s="4">
        <f t="shared" si="93"/>
        <v>310578.7677194674</v>
      </c>
      <c r="H786" s="42">
        <f t="shared" si="95"/>
        <v>10.112185386565516</v>
      </c>
      <c r="I786" s="10">
        <f t="shared" si="96"/>
        <v>1.2872635762333038</v>
      </c>
      <c r="J786" s="4">
        <f t="shared" si="97"/>
        <v>1292.3024673914765</v>
      </c>
      <c r="K786" s="4">
        <f t="shared" si="99"/>
        <v>290.52256359684287</v>
      </c>
      <c r="L786" s="42">
        <f>Pressure!Q786</f>
        <v>0.93574843174074085</v>
      </c>
      <c r="M786" s="10">
        <f t="shared" si="100"/>
        <v>1.5987636005664894</v>
      </c>
      <c r="N786" s="10">
        <f t="shared" si="98"/>
        <v>2.5616829820695148</v>
      </c>
    </row>
    <row r="787" spans="3:14">
      <c r="C787" s="4">
        <f>Pressure!AB787*1000000</f>
        <v>6786896.5913340077</v>
      </c>
      <c r="D787" s="78">
        <f>Pressure!I787</f>
        <v>1.4782900988183603E-4</v>
      </c>
      <c r="E787" s="40">
        <f>Pressure!H787</f>
        <v>147.82900988183601</v>
      </c>
      <c r="F787" s="10">
        <f t="shared" si="94"/>
        <v>4.25</v>
      </c>
      <c r="G787" s="4">
        <f t="shared" si="93"/>
        <v>310388.74864817079</v>
      </c>
      <c r="H787" s="42">
        <f t="shared" si="95"/>
        <v>10.107292935639975</v>
      </c>
      <c r="I787" s="10">
        <f t="shared" si="96"/>
        <v>1.2872248803735438</v>
      </c>
      <c r="J787" s="4">
        <f t="shared" si="97"/>
        <v>1291.4729841295209</v>
      </c>
      <c r="K787" s="4">
        <f t="shared" si="99"/>
        <v>290.3360874352594</v>
      </c>
      <c r="L787" s="42">
        <f>Pressure!Q787</f>
        <v>0.93698542018807207</v>
      </c>
      <c r="M787" s="10">
        <f t="shared" si="100"/>
        <v>1.5980501920147427</v>
      </c>
      <c r="N787" s="10">
        <f t="shared" si="98"/>
        <v>2.5616829820695148</v>
      </c>
    </row>
    <row r="788" spans="3:14">
      <c r="C788" s="4">
        <f>Pressure!AB788*1000000</f>
        <v>6782727.5344627462</v>
      </c>
      <c r="D788" s="78">
        <f>Pressure!I788</f>
        <v>1.4782900988183603E-4</v>
      </c>
      <c r="E788" s="40">
        <f>Pressure!H788</f>
        <v>147.82900988183601</v>
      </c>
      <c r="F788" s="10">
        <f t="shared" si="94"/>
        <v>4.25</v>
      </c>
      <c r="G788" s="4">
        <f t="shared" si="93"/>
        <v>310198.08295466867</v>
      </c>
      <c r="H788" s="42">
        <f t="shared" si="95"/>
        <v>10.102383311343873</v>
      </c>
      <c r="I788" s="10">
        <f t="shared" si="96"/>
        <v>1.2871860051839907</v>
      </c>
      <c r="J788" s="4">
        <f t="shared" si="97"/>
        <v>1290.6406781914379</v>
      </c>
      <c r="K788" s="4">
        <f t="shared" si="99"/>
        <v>290.14897670775548</v>
      </c>
      <c r="L788" s="42">
        <f>Pressure!Q788</f>
        <v>0.9382226501575941</v>
      </c>
      <c r="M788" s="10">
        <f t="shared" si="100"/>
        <v>1.5973342038678815</v>
      </c>
      <c r="N788" s="10">
        <f t="shared" si="98"/>
        <v>2.5616829820695148</v>
      </c>
    </row>
    <row r="789" spans="3:14">
      <c r="C789" s="4">
        <f>Pressure!AB789*1000000</f>
        <v>6778544.3456634665</v>
      </c>
      <c r="D789" s="78">
        <f>Pressure!I789</f>
        <v>1.4782900988183603E-4</v>
      </c>
      <c r="E789" s="40">
        <f>Pressure!H789</f>
        <v>147.82900988183601</v>
      </c>
      <c r="F789" s="10">
        <f t="shared" si="94"/>
        <v>4.25</v>
      </c>
      <c r="G789" s="4">
        <f t="shared" si="93"/>
        <v>310006.77095819218</v>
      </c>
      <c r="H789" s="42">
        <f t="shared" si="95"/>
        <v>10.097456516152405</v>
      </c>
      <c r="I789" s="10">
        <f t="shared" si="96"/>
        <v>1.2871469501557085</v>
      </c>
      <c r="J789" s="4">
        <f t="shared" si="97"/>
        <v>1289.8055509707556</v>
      </c>
      <c r="K789" s="4">
        <f t="shared" si="99"/>
        <v>289.9612317276102</v>
      </c>
      <c r="L789" s="42">
        <f>Pressure!Q789</f>
        <v>0.93946012266729317</v>
      </c>
      <c r="M789" s="10">
        <f t="shared" si="100"/>
        <v>1.5966156356724308</v>
      </c>
      <c r="N789" s="10">
        <f t="shared" si="98"/>
        <v>2.5616829820695148</v>
      </c>
    </row>
    <row r="790" spans="3:14">
      <c r="C790" s="4">
        <f>Pressure!AB790*1000000</f>
        <v>6774347.0319475802</v>
      </c>
      <c r="D790" s="78">
        <f>Pressure!I790</f>
        <v>1.4782900988183603E-4</v>
      </c>
      <c r="E790" s="40">
        <f>Pressure!H790</f>
        <v>147.82900988183601</v>
      </c>
      <c r="F790" s="10">
        <f t="shared" si="94"/>
        <v>4.25</v>
      </c>
      <c r="G790" s="4">
        <f t="shared" si="93"/>
        <v>309814.81297939795</v>
      </c>
      <c r="H790" s="42">
        <f t="shared" si="95"/>
        <v>10.092512552554254</v>
      </c>
      <c r="I790" s="10">
        <f t="shared" si="96"/>
        <v>1.2871077147767078</v>
      </c>
      <c r="J790" s="4">
        <f t="shared" si="97"/>
        <v>1288.9676038672246</v>
      </c>
      <c r="K790" s="4">
        <f t="shared" si="99"/>
        <v>289.7728528095015</v>
      </c>
      <c r="L790" s="42">
        <f>Pressure!Q790</f>
        <v>0.94069783873702906</v>
      </c>
      <c r="M790" s="10">
        <f t="shared" si="100"/>
        <v>1.595894486973235</v>
      </c>
      <c r="N790" s="10">
        <f t="shared" si="98"/>
        <v>2.5616829820695148</v>
      </c>
    </row>
    <row r="791" spans="3:14">
      <c r="C791" s="4">
        <f>Pressure!AB791*1000000</f>
        <v>6770135.6003576294</v>
      </c>
      <c r="D791" s="78">
        <f>Pressure!I791</f>
        <v>1.4782900988183603E-4</v>
      </c>
      <c r="E791" s="40">
        <f>Pressure!H791</f>
        <v>147.82900988183601</v>
      </c>
      <c r="F791" s="10">
        <f t="shared" si="94"/>
        <v>4.25</v>
      </c>
      <c r="G791" s="4">
        <f t="shared" si="93"/>
        <v>309622.20934036636</v>
      </c>
      <c r="H791" s="42">
        <f t="shared" si="95"/>
        <v>10.08755142305144</v>
      </c>
      <c r="I791" s="10">
        <f t="shared" si="96"/>
        <v>1.2870682985319277</v>
      </c>
      <c r="J791" s="4">
        <f t="shared" si="97"/>
        <v>1288.1268382868104</v>
      </c>
      <c r="K791" s="4">
        <f t="shared" si="99"/>
        <v>289.58384026950461</v>
      </c>
      <c r="L791" s="42">
        <f>Pressure!Q791</f>
        <v>0.94193579938854499</v>
      </c>
      <c r="M791" s="10">
        <f t="shared" si="100"/>
        <v>1.5951707573135518</v>
      </c>
      <c r="N791" s="10">
        <f t="shared" si="98"/>
        <v>2.5616829820695148</v>
      </c>
    </row>
    <row r="792" spans="3:14">
      <c r="C792" s="4">
        <f>Pressure!AB792*1000000</f>
        <v>6765910.0579674076</v>
      </c>
      <c r="D792" s="78">
        <f>Pressure!I792</f>
        <v>1.4782900988183603E-4</v>
      </c>
      <c r="E792" s="40">
        <f>Pressure!H792</f>
        <v>147.82900988183601</v>
      </c>
      <c r="F792" s="10">
        <f t="shared" si="94"/>
        <v>4.25</v>
      </c>
      <c r="G792" s="4">
        <f t="shared" si="93"/>
        <v>309428.96036460687</v>
      </c>
      <c r="H792" s="42">
        <f t="shared" si="95"/>
        <v>10.082573130159521</v>
      </c>
      <c r="I792" s="10">
        <f t="shared" si="96"/>
        <v>1.2870287009032189</v>
      </c>
      <c r="J792" s="4">
        <f t="shared" si="97"/>
        <v>1287.2832556417175</v>
      </c>
      <c r="K792" s="4">
        <f t="shared" si="99"/>
        <v>289.39419442509723</v>
      </c>
      <c r="L792" s="42">
        <f>Pressure!Q792</f>
        <v>0.94317400564547771</v>
      </c>
      <c r="M792" s="10">
        <f t="shared" si="100"/>
        <v>1.5944444462349896</v>
      </c>
      <c r="N792" s="10">
        <f t="shared" si="98"/>
        <v>2.5616829820695148</v>
      </c>
    </row>
    <row r="793" spans="3:14">
      <c r="C793" s="4">
        <f>Pressure!AB793*1000000</f>
        <v>6761670.4118819321</v>
      </c>
      <c r="D793" s="78">
        <f>Pressure!I793</f>
        <v>1.4782900988183603E-4</v>
      </c>
      <c r="E793" s="40">
        <f>Pressure!H793</f>
        <v>147.82900988183601</v>
      </c>
      <c r="F793" s="10">
        <f t="shared" si="94"/>
        <v>4.25</v>
      </c>
      <c r="G793" s="4">
        <f t="shared" si="93"/>
        <v>309235.06637705711</v>
      </c>
      <c r="H793" s="42">
        <f t="shared" si="95"/>
        <v>10.077577676407438</v>
      </c>
      <c r="I793" s="10">
        <f t="shared" si="96"/>
        <v>1.2869889213693266</v>
      </c>
      <c r="J793" s="4">
        <f t="shared" si="97"/>
        <v>1286.436857350383</v>
      </c>
      <c r="K793" s="4">
        <f t="shared" si="99"/>
        <v>289.20391559515826</v>
      </c>
      <c r="L793" s="42">
        <f>Pressure!Q793</f>
        <v>0.9444124585333673</v>
      </c>
      <c r="M793" s="10">
        <f t="shared" si="100"/>
        <v>1.5937155532773022</v>
      </c>
      <c r="N793" s="10">
        <f t="shared" si="98"/>
        <v>2.5616829820695148</v>
      </c>
    </row>
    <row r="794" spans="3:14">
      <c r="C794" s="4">
        <f>Pressure!AB794*1000000</f>
        <v>6757416.6692376295</v>
      </c>
      <c r="D794" s="78">
        <f>Pressure!I794</f>
        <v>1.4782900988183603E-4</v>
      </c>
      <c r="E794" s="40">
        <f>Pressure!H794</f>
        <v>147.82900988183601</v>
      </c>
      <c r="F794" s="10">
        <f t="shared" si="94"/>
        <v>4.25</v>
      </c>
      <c r="G794" s="4">
        <f t="shared" si="93"/>
        <v>309040.52770409099</v>
      </c>
      <c r="H794" s="42">
        <f t="shared" si="95"/>
        <v>10.07256506433778</v>
      </c>
      <c r="I794" s="10">
        <f t="shared" si="96"/>
        <v>1.2869489594058747</v>
      </c>
      <c r="J794" s="4">
        <f t="shared" si="97"/>
        <v>1285.5876448375161</v>
      </c>
      <c r="K794" s="4">
        <f t="shared" si="99"/>
        <v>289.01300409997663</v>
      </c>
      <c r="L794" s="42">
        <f>Pressure!Q794</f>
        <v>0.94565115907966768</v>
      </c>
      <c r="M794" s="10">
        <f t="shared" si="100"/>
        <v>1.5929840779790507</v>
      </c>
      <c r="N794" s="10">
        <f t="shared" si="98"/>
        <v>2.5616829820695148</v>
      </c>
    </row>
    <row r="795" spans="3:14">
      <c r="C795" s="4">
        <f>Pressure!AB795*1000000</f>
        <v>6753148.8372023292</v>
      </c>
      <c r="D795" s="78">
        <f>Pressure!I795</f>
        <v>1.4782900988183603E-4</v>
      </c>
      <c r="E795" s="40">
        <f>Pressure!H795</f>
        <v>147.82900988183601</v>
      </c>
      <c r="F795" s="10">
        <f t="shared" si="94"/>
        <v>4.25</v>
      </c>
      <c r="G795" s="4">
        <f t="shared" si="93"/>
        <v>308845.34467351867</v>
      </c>
      <c r="H795" s="42">
        <f t="shared" si="95"/>
        <v>10.067535296506684</v>
      </c>
      <c r="I795" s="10">
        <f t="shared" si="96"/>
        <v>1.2869088144853469</v>
      </c>
      <c r="J795" s="4">
        <f t="shared" si="97"/>
        <v>1284.7356195340938</v>
      </c>
      <c r="K795" s="4">
        <f t="shared" si="99"/>
        <v>288.82146026125037</v>
      </c>
      <c r="L795" s="42">
        <f>Pressure!Q795</f>
        <v>0.9468901083137562</v>
      </c>
      <c r="M795" s="10">
        <f t="shared" si="100"/>
        <v>1.5922500198765497</v>
      </c>
      <c r="N795" s="10">
        <f t="shared" si="98"/>
        <v>2.5616829820695148</v>
      </c>
    </row>
    <row r="796" spans="3:14">
      <c r="C796" s="4">
        <f>Pressure!AB796*1000000</f>
        <v>6748866.9229751835</v>
      </c>
      <c r="D796" s="78">
        <f>Pressure!I796</f>
        <v>1.4782900988183603E-4</v>
      </c>
      <c r="E796" s="40">
        <f>Pressure!H796</f>
        <v>147.82900988183601</v>
      </c>
      <c r="F796" s="10">
        <f t="shared" si="94"/>
        <v>4.25</v>
      </c>
      <c r="G796" s="4">
        <f t="shared" ref="G796:G862" si="101">IF(C796/(1+(k-1)/2*N796^2)^(k/(k-1))&lt;patm*1000000,patm*1000000,C796/(1+(k-1)/2*N796^2)^(k/(k-1)))</f>
        <v>308649.51761458284</v>
      </c>
      <c r="H796" s="42">
        <f t="shared" si="95"/>
        <v>10.062488375483756</v>
      </c>
      <c r="I796" s="10">
        <f t="shared" si="96"/>
        <v>1.2868684860770683</v>
      </c>
      <c r="J796" s="4">
        <f t="shared" si="97"/>
        <v>1283.8807828773474</v>
      </c>
      <c r="K796" s="4">
        <f t="shared" si="99"/>
        <v>288.62928440208344</v>
      </c>
      <c r="L796" s="42">
        <f>Pressure!Q796</f>
        <v>0.94812930726694422</v>
      </c>
      <c r="M796" s="10">
        <f t="shared" si="100"/>
        <v>1.5915133785049251</v>
      </c>
      <c r="N796" s="10">
        <f t="shared" si="98"/>
        <v>2.5616829820695148</v>
      </c>
    </row>
    <row r="797" spans="3:14">
      <c r="C797" s="4">
        <f>Pressure!AB797*1000000</f>
        <v>6744570.9337871401</v>
      </c>
      <c r="D797" s="78">
        <f>Pressure!I797</f>
        <v>1.4782900988183603E-4</v>
      </c>
      <c r="E797" s="40">
        <f>Pressure!H797</f>
        <v>147.82900988183601</v>
      </c>
      <c r="F797" s="10">
        <f t="shared" ref="F797:F860" si="102">aexit/E797</f>
        <v>4.25</v>
      </c>
      <c r="G797" s="4">
        <f t="shared" si="101"/>
        <v>308453.04685798025</v>
      </c>
      <c r="H797" s="42">
        <f t="shared" ref="H797:H860" si="103">1/(((k+1)/2)^(1/(k-1))*(patm*1000000/C797)^(1/k)*SQRT((k+1)/(k-1)*(1-(patm*1000000/C797)^((k-1)/k))))</f>
        <v>10.057424303852535</v>
      </c>
      <c r="I797" s="10">
        <f t="shared" ref="I797:I860" si="104">etanoz*SQRT(2*k^2/(k-1)*(2/(k+1))^((k+1)/(k-1))*(1-(G797/C797)^((k-1)/k)))+(G797-patm*1000000)/C797*(aexit/E797)</f>
        <v>1.2868279736471919</v>
      </c>
      <c r="J797" s="4">
        <f t="shared" ref="J797:J860" si="105">I797*D797*C797</f>
        <v>1283.0231363108549</v>
      </c>
      <c r="K797" s="4">
        <f t="shared" si="99"/>
        <v>288.43647684700665</v>
      </c>
      <c r="L797" s="42">
        <f>Pressure!Q797</f>
        <v>0.94936875697248702</v>
      </c>
      <c r="M797" s="10">
        <f t="shared" si="100"/>
        <v>1.590774153397231</v>
      </c>
      <c r="N797" s="10">
        <f t="shared" si="98"/>
        <v>2.5616829820695148</v>
      </c>
    </row>
    <row r="798" spans="3:14">
      <c r="C798" s="4">
        <f>Pressure!AB798*1000000</f>
        <v>6740260.8769004932</v>
      </c>
      <c r="D798" s="78">
        <f>Pressure!I798</f>
        <v>1.4782900988183603E-4</v>
      </c>
      <c r="E798" s="40">
        <f>Pressure!H798</f>
        <v>147.82900988183601</v>
      </c>
      <c r="F798" s="10">
        <f t="shared" si="102"/>
        <v>4.25</v>
      </c>
      <c r="G798" s="4">
        <f t="shared" si="101"/>
        <v>308255.93273584126</v>
      </c>
      <c r="H798" s="42">
        <f t="shared" si="103"/>
        <v>10.052343084210003</v>
      </c>
      <c r="I798" s="10">
        <f t="shared" si="104"/>
        <v>1.2867872766586763</v>
      </c>
      <c r="J798" s="4">
        <f t="shared" si="105"/>
        <v>1282.1626812844531</v>
      </c>
      <c r="K798" s="4">
        <f t="shared" si="99"/>
        <v>288.24303792195792</v>
      </c>
      <c r="L798" s="42">
        <f>Pressure!Q798</f>
        <v>0.95060845846559439</v>
      </c>
      <c r="M798" s="10">
        <f t="shared" si="100"/>
        <v>1.5900323440853767</v>
      </c>
      <c r="N798" s="10">
        <f t="shared" ref="N798:N861" si="106">N797-1/834*(me-mef)</f>
        <v>2.5616829820695148</v>
      </c>
    </row>
    <row r="799" spans="3:14">
      <c r="C799" s="4">
        <f>Pressure!AB799*1000000</f>
        <v>6735936.7596093891</v>
      </c>
      <c r="D799" s="78">
        <f>Pressure!I799</f>
        <v>1.4782900988183603E-4</v>
      </c>
      <c r="E799" s="40">
        <f>Pressure!H799</f>
        <v>147.82900988183601</v>
      </c>
      <c r="F799" s="10">
        <f t="shared" si="102"/>
        <v>4.25</v>
      </c>
      <c r="G799" s="4">
        <f t="shared" si="101"/>
        <v>308058.17558175296</v>
      </c>
      <c r="H799" s="42">
        <f t="shared" si="103"/>
        <v>10.047244719167105</v>
      </c>
      <c r="I799" s="10">
        <f t="shared" si="104"/>
        <v>1.2867463945712712</v>
      </c>
      <c r="J799" s="4">
        <f t="shared" si="105"/>
        <v>1281.2994192543374</v>
      </c>
      <c r="K799" s="4">
        <f t="shared" si="99"/>
        <v>288.04896795430454</v>
      </c>
      <c r="L799" s="42">
        <f>Pressure!Q799</f>
        <v>0.95184841278344046</v>
      </c>
      <c r="M799" s="10">
        <f t="shared" si="100"/>
        <v>1.5892879500989154</v>
      </c>
      <c r="N799" s="10">
        <f t="shared" si="106"/>
        <v>2.5616829820695148</v>
      </c>
    </row>
    <row r="800" spans="3:14">
      <c r="C800" s="4">
        <f>Pressure!AB800*1000000</f>
        <v>6731598.5892395843</v>
      </c>
      <c r="D800" s="78">
        <f>Pressure!I800</f>
        <v>1.4782900988183603E-4</v>
      </c>
      <c r="E800" s="40">
        <f>Pressure!H800</f>
        <v>147.82900988183601</v>
      </c>
      <c r="F800" s="10">
        <f t="shared" si="102"/>
        <v>4.25</v>
      </c>
      <c r="G800" s="4">
        <f t="shared" si="101"/>
        <v>307859.77573074808</v>
      </c>
      <c r="H800" s="42">
        <f t="shared" si="103"/>
        <v>10.042129211348414</v>
      </c>
      <c r="I800" s="10">
        <f t="shared" si="104"/>
        <v>1.2867053268414965</v>
      </c>
      <c r="J800" s="4">
        <f t="shared" si="105"/>
        <v>1280.4333516830138</v>
      </c>
      <c r="K800" s="4">
        <f t="shared" si="99"/>
        <v>287.85426727283254</v>
      </c>
      <c r="L800" s="42">
        <f>Pressure!Q800</f>
        <v>0.95308862096517455</v>
      </c>
      <c r="M800" s="10">
        <f t="shared" si="100"/>
        <v>1.5885409709664255</v>
      </c>
      <c r="N800" s="10">
        <f t="shared" si="106"/>
        <v>2.5616829820695148</v>
      </c>
    </row>
    <row r="801" spans="3:14">
      <c r="C801" s="4">
        <f>Pressure!AB801*1000000</f>
        <v>6727246.3731486024</v>
      </c>
      <c r="D801" s="78">
        <f>Pressure!I801</f>
        <v>1.4782900988183603E-4</v>
      </c>
      <c r="E801" s="40">
        <f>Pressure!H801</f>
        <v>147.82900988183601</v>
      </c>
      <c r="F801" s="10">
        <f t="shared" si="102"/>
        <v>4.25</v>
      </c>
      <c r="G801" s="4">
        <f t="shared" si="101"/>
        <v>307660.73351931211</v>
      </c>
      <c r="H801" s="42">
        <f t="shared" si="103"/>
        <v>10.036996563392346</v>
      </c>
      <c r="I801" s="10">
        <f t="shared" si="104"/>
        <v>1.2866640729226264</v>
      </c>
      <c r="J801" s="4">
        <f t="shared" si="105"/>
        <v>1279.56448003933</v>
      </c>
      <c r="K801" s="4">
        <f t="shared" si="99"/>
        <v>287.6589362077537</v>
      </c>
      <c r="L801" s="42">
        <f>Pressure!Q801</f>
        <v>0.95432908405193129</v>
      </c>
      <c r="M801" s="10">
        <f t="shared" si="100"/>
        <v>1.5877914062144274</v>
      </c>
      <c r="N801" s="10">
        <f t="shared" si="106"/>
        <v>2.5616829820695148</v>
      </c>
    </row>
    <row r="802" spans="3:14">
      <c r="C802" s="4">
        <f>Pressure!AB802*1000000</f>
        <v>6722880.1187259527</v>
      </c>
      <c r="D802" s="78">
        <f>Pressure!I802</f>
        <v>1.4782900988183603E-4</v>
      </c>
      <c r="E802" s="40">
        <f>Pressure!H802</f>
        <v>147.82900988183601</v>
      </c>
      <c r="F802" s="10">
        <f t="shared" si="102"/>
        <v>4.25</v>
      </c>
      <c r="G802" s="4">
        <f t="shared" si="101"/>
        <v>307461.04928539344</v>
      </c>
      <c r="H802" s="42">
        <f t="shared" si="103"/>
        <v>10.031846777951291</v>
      </c>
      <c r="I802" s="10">
        <f t="shared" si="104"/>
        <v>1.286622632264671</v>
      </c>
      <c r="J802" s="4">
        <f t="shared" si="105"/>
        <v>1278.6928057985194</v>
      </c>
      <c r="K802" s="4">
        <f t="shared" si="99"/>
        <v>287.46297509071525</v>
      </c>
      <c r="L802" s="42">
        <f>Pressure!Q802</f>
        <v>0.95556980308684092</v>
      </c>
      <c r="M802" s="10">
        <f t="shared" si="100"/>
        <v>1.5870392553676356</v>
      </c>
      <c r="N802" s="10">
        <f t="shared" si="106"/>
        <v>2.5616829820695148</v>
      </c>
    </row>
    <row r="803" spans="3:14">
      <c r="C803" s="4">
        <f>Pressure!AB803*1000000</f>
        <v>6718499.8333929246</v>
      </c>
      <c r="D803" s="78">
        <f>Pressure!I803</f>
        <v>1.4782900988183603E-4</v>
      </c>
      <c r="E803" s="40">
        <f>Pressure!H803</f>
        <v>147.82900988183601</v>
      </c>
      <c r="F803" s="10">
        <f t="shared" si="102"/>
        <v>4.25</v>
      </c>
      <c r="G803" s="4">
        <f t="shared" si="101"/>
        <v>307260.72336839384</v>
      </c>
      <c r="H803" s="42">
        <f t="shared" si="103"/>
        <v>10.026679857691445</v>
      </c>
      <c r="I803" s="10">
        <f t="shared" si="104"/>
        <v>1.2865810043143562</v>
      </c>
      <c r="J803" s="4">
        <f t="shared" si="105"/>
        <v>1277.8183304421605</v>
      </c>
      <c r="K803" s="4">
        <f t="shared" si="99"/>
        <v>287.26638425479081</v>
      </c>
      <c r="L803" s="42">
        <f>Pressure!Q803</f>
        <v>0.95681077911504009</v>
      </c>
      <c r="M803" s="10">
        <f t="shared" si="100"/>
        <v>1.5862845179494529</v>
      </c>
      <c r="N803" s="10">
        <f t="shared" si="106"/>
        <v>2.5616829820695148</v>
      </c>
    </row>
    <row r="804" spans="3:14">
      <c r="C804" s="4">
        <f>Pressure!AB804*1000000</f>
        <v>6714105.5246029645</v>
      </c>
      <c r="D804" s="78">
        <f>Pressure!I804</f>
        <v>1.4782900988183603E-4</v>
      </c>
      <c r="E804" s="40">
        <f>Pressure!H804</f>
        <v>147.82900988183601</v>
      </c>
      <c r="F804" s="10">
        <f t="shared" si="102"/>
        <v>4.25</v>
      </c>
      <c r="G804" s="4">
        <f t="shared" si="101"/>
        <v>307059.75610918569</v>
      </c>
      <c r="H804" s="42">
        <f t="shared" si="103"/>
        <v>10.021495805293112</v>
      </c>
      <c r="I804" s="10">
        <f t="shared" si="104"/>
        <v>1.2865391885151076</v>
      </c>
      <c r="J804" s="4">
        <f t="shared" si="105"/>
        <v>1276.941055458251</v>
      </c>
      <c r="K804" s="4">
        <f t="shared" si="99"/>
        <v>287.06916403449731</v>
      </c>
      <c r="L804" s="42">
        <f>Pressure!Q804</f>
        <v>0.95805201318368205</v>
      </c>
      <c r="M804" s="10">
        <f t="shared" si="100"/>
        <v>1.5855271934812027</v>
      </c>
      <c r="N804" s="10">
        <f t="shared" si="106"/>
        <v>2.5616829820695148</v>
      </c>
    </row>
    <row r="805" spans="3:14">
      <c r="C805" s="4">
        <f>Pressure!AB805*1000000</f>
        <v>6709697.1998414248</v>
      </c>
      <c r="D805" s="78">
        <f>Pressure!I805</f>
        <v>1.4782900988183603E-4</v>
      </c>
      <c r="E805" s="40">
        <f>Pressure!H805</f>
        <v>147.82900988183601</v>
      </c>
      <c r="F805" s="10">
        <f t="shared" si="102"/>
        <v>4.25</v>
      </c>
      <c r="G805" s="4">
        <f t="shared" si="101"/>
        <v>306858.14785010065</v>
      </c>
      <c r="H805" s="42">
        <f t="shared" si="103"/>
        <v>10.016294623450474</v>
      </c>
      <c r="I805" s="10">
        <f t="shared" si="104"/>
        <v>1.2864971843070296</v>
      </c>
      <c r="J805" s="4">
        <f t="shared" si="105"/>
        <v>1276.0609823411585</v>
      </c>
      <c r="K805" s="4">
        <f t="shared" si="99"/>
        <v>286.87131476578355</v>
      </c>
      <c r="L805" s="42">
        <f>Pressure!Q805</f>
        <v>0.95929350634194765</v>
      </c>
      <c r="M805" s="10">
        <f t="shared" si="100"/>
        <v>1.5847672814830576</v>
      </c>
      <c r="N805" s="10">
        <f t="shared" si="106"/>
        <v>2.5616829820695148</v>
      </c>
    </row>
    <row r="806" spans="3:14">
      <c r="C806" s="4">
        <f>Pressure!AB806*1000000</f>
        <v>6705274.8666258613</v>
      </c>
      <c r="D806" s="78">
        <f>Pressure!I806</f>
        <v>1.4782900988183603E-4</v>
      </c>
      <c r="E806" s="40">
        <f>Pressure!H806</f>
        <v>147.82900988183601</v>
      </c>
      <c r="F806" s="10">
        <f t="shared" si="102"/>
        <v>4.25</v>
      </c>
      <c r="G806" s="4">
        <f t="shared" si="101"/>
        <v>306655.89893494308</v>
      </c>
      <c r="H806" s="42">
        <f t="shared" si="103"/>
        <v>10.011076314871829</v>
      </c>
      <c r="I806" s="10">
        <f t="shared" si="104"/>
        <v>1.2864549911268872</v>
      </c>
      <c r="J806" s="4">
        <f t="shared" si="105"/>
        <v>1275.1781125916793</v>
      </c>
      <c r="K806" s="4">
        <f t="shared" si="99"/>
        <v>286.67283678604366</v>
      </c>
      <c r="L806" s="42">
        <f>Pressure!Q806</f>
        <v>0.96053525964105546</v>
      </c>
      <c r="M806" s="10">
        <f t="shared" si="100"/>
        <v>1.5840047814728324</v>
      </c>
      <c r="N806" s="10">
        <f t="shared" si="106"/>
        <v>2.5616829820695148</v>
      </c>
    </row>
    <row r="807" spans="3:14">
      <c r="C807" s="4">
        <f>Pressure!AB807*1000000</f>
        <v>6700838.5325058755</v>
      </c>
      <c r="D807" s="78">
        <f>Pressure!I807</f>
        <v>1.4782900988183603E-4</v>
      </c>
      <c r="E807" s="40">
        <f>Pressure!H807</f>
        <v>147.82900988183601</v>
      </c>
      <c r="F807" s="10">
        <f t="shared" si="102"/>
        <v>4.25</v>
      </c>
      <c r="G807" s="4">
        <f t="shared" si="101"/>
        <v>306453.00970898289</v>
      </c>
      <c r="H807" s="42">
        <f t="shared" si="103"/>
        <v>10.00584088227941</v>
      </c>
      <c r="I807" s="10">
        <f t="shared" si="104"/>
        <v>1.2864126084080869</v>
      </c>
      <c r="J807" s="4">
        <f t="shared" si="105"/>
        <v>1274.2924477170077</v>
      </c>
      <c r="K807" s="4">
        <f t="shared" si="99"/>
        <v>286.47373043410994</v>
      </c>
      <c r="L807" s="42">
        <f>Pressure!Q807</f>
        <v>0.96177727413427283</v>
      </c>
      <c r="M807" s="10">
        <f t="shared" si="100"/>
        <v>1.5832396929671981</v>
      </c>
      <c r="N807" s="10">
        <f t="shared" si="106"/>
        <v>2.5616829820695148</v>
      </c>
    </row>
    <row r="808" spans="3:14">
      <c r="C808" s="4">
        <f>Pressure!AB808*1000000</f>
        <v>6696388.2050634064</v>
      </c>
      <c r="D808" s="78">
        <f>Pressure!I808</f>
        <v>1.4782900988183603E-4</v>
      </c>
      <c r="E808" s="40">
        <f>Pressure!H808</f>
        <v>147.82900988183601</v>
      </c>
      <c r="F808" s="10">
        <f t="shared" si="102"/>
        <v>4.25</v>
      </c>
      <c r="G808" s="4">
        <f t="shared" si="101"/>
        <v>306249.48051896895</v>
      </c>
      <c r="H808" s="42">
        <f t="shared" si="103"/>
        <v>10.000588328409687</v>
      </c>
      <c r="I808" s="10">
        <f t="shared" si="104"/>
        <v>1.286370035580658</v>
      </c>
      <c r="J808" s="4">
        <f t="shared" si="105"/>
        <v>1273.4039892307942</v>
      </c>
      <c r="K808" s="4">
        <f t="shared" si="99"/>
        <v>286.27399605026625</v>
      </c>
      <c r="L808" s="42">
        <f>Pressure!Q808</f>
        <v>0.96301955087692648</v>
      </c>
      <c r="M808" s="10">
        <f t="shared" si="100"/>
        <v>1.5824720154809095</v>
      </c>
      <c r="N808" s="10">
        <f t="shared" si="106"/>
        <v>2.5616829820695148</v>
      </c>
    </row>
    <row r="809" spans="3:14">
      <c r="C809" s="4">
        <f>Pressure!AB809*1000000</f>
        <v>6691923.8919129102</v>
      </c>
      <c r="D809" s="78">
        <f>Pressure!I809</f>
        <v>1.4782900988183603E-4</v>
      </c>
      <c r="E809" s="40">
        <f>Pressure!H809</f>
        <v>147.82900988183601</v>
      </c>
      <c r="F809" s="10">
        <f t="shared" si="102"/>
        <v>4.25</v>
      </c>
      <c r="G809" s="4">
        <f t="shared" si="101"/>
        <v>306045.31171313726</v>
      </c>
      <c r="H809" s="42">
        <f t="shared" si="103"/>
        <v>9.9953186560135521</v>
      </c>
      <c r="I809" s="10">
        <f t="shared" si="104"/>
        <v>1.2863272720712349</v>
      </c>
      <c r="J809" s="4">
        <f t="shared" si="105"/>
        <v>1272.5127386531797</v>
      </c>
      <c r="K809" s="4">
        <f t="shared" si="99"/>
        <v>286.07363397625551</v>
      </c>
      <c r="L809" s="42">
        <f>Pressure!Q809</f>
        <v>0.96426209092641313</v>
      </c>
      <c r="M809" s="10">
        <f t="shared" si="100"/>
        <v>1.5817017485269231</v>
      </c>
      <c r="N809" s="10">
        <f t="shared" si="106"/>
        <v>2.5616829820695148</v>
      </c>
    </row>
    <row r="810" spans="3:14">
      <c r="C810" s="4">
        <f>Pressure!AB810*1000000</f>
        <v>6687445.6007008459</v>
      </c>
      <c r="D810" s="78">
        <f>Pressure!I810</f>
        <v>1.4782900988183603E-4</v>
      </c>
      <c r="E810" s="40">
        <f>Pressure!H810</f>
        <v>147.82900988183601</v>
      </c>
      <c r="F810" s="10">
        <f t="shared" si="102"/>
        <v>4.25</v>
      </c>
      <c r="G810" s="4">
        <f t="shared" si="101"/>
        <v>305840.50364118733</v>
      </c>
      <c r="H810" s="42">
        <f t="shared" si="103"/>
        <v>9.9900318678556523</v>
      </c>
      <c r="I810" s="10">
        <f t="shared" si="104"/>
        <v>1.2862843173030325</v>
      </c>
      <c r="J810" s="4">
        <f t="shared" si="105"/>
        <v>1271.618697510695</v>
      </c>
      <c r="K810" s="4">
        <f t="shared" si="99"/>
        <v>285.87264455525718</v>
      </c>
      <c r="L810" s="42">
        <f>Pressure!Q810</f>
        <v>0.9655048953422104</v>
      </c>
      <c r="M810" s="10">
        <f t="shared" si="100"/>
        <v>1.5809288916165591</v>
      </c>
      <c r="N810" s="10">
        <f t="shared" si="106"/>
        <v>2.5616829820695148</v>
      </c>
    </row>
    <row r="811" spans="3:14">
      <c r="C811" s="4">
        <f>Pressure!AB811*1000000</f>
        <v>6682953.3391065039</v>
      </c>
      <c r="D811" s="78">
        <f>Pressure!I811</f>
        <v>1.4782900988183603E-4</v>
      </c>
      <c r="E811" s="40">
        <f>Pressure!H811</f>
        <v>147.82900988183601</v>
      </c>
      <c r="F811" s="10">
        <f t="shared" si="102"/>
        <v>4.25</v>
      </c>
      <c r="G811" s="4">
        <f t="shared" si="101"/>
        <v>305635.05665432021</v>
      </c>
      <c r="H811" s="42">
        <f t="shared" si="103"/>
        <v>9.9847279667153455</v>
      </c>
      <c r="I811" s="10">
        <f t="shared" si="104"/>
        <v>1.2862411706958334</v>
      </c>
      <c r="J811" s="4">
        <f t="shared" si="105"/>
        <v>1270.7218673364255</v>
      </c>
      <c r="K811" s="4">
        <f t="shared" si="99"/>
        <v>285.67102813192429</v>
      </c>
      <c r="L811" s="42">
        <f>Pressure!Q811</f>
        <v>0.9667479651858879</v>
      </c>
      <c r="M811" s="10">
        <f t="shared" si="100"/>
        <v>1.5801534442597416</v>
      </c>
      <c r="N811" s="10">
        <f t="shared" si="106"/>
        <v>2.5616829820695148</v>
      </c>
    </row>
    <row r="812" spans="3:14">
      <c r="C812" s="4">
        <f>Pressure!AB812*1000000</f>
        <v>6678447.1148414351</v>
      </c>
      <c r="D812" s="78">
        <f>Pressure!I812</f>
        <v>1.4782900988183603E-4</v>
      </c>
      <c r="E812" s="40">
        <f>Pressure!H812</f>
        <v>147.82900988183601</v>
      </c>
      <c r="F812" s="10">
        <f t="shared" si="102"/>
        <v>4.25</v>
      </c>
      <c r="G812" s="4">
        <f t="shared" si="101"/>
        <v>305428.97110521246</v>
      </c>
      <c r="H812" s="42">
        <f t="shared" si="103"/>
        <v>9.9794069553860307</v>
      </c>
      <c r="I812" s="10">
        <f t="shared" si="104"/>
        <v>1.2861978316659624</v>
      </c>
      <c r="J812" s="4">
        <f t="shared" si="105"/>
        <v>1269.8222496698963</v>
      </c>
      <c r="K812" s="4">
        <f t="shared" si="99"/>
        <v>285.46878505235742</v>
      </c>
      <c r="L812" s="42">
        <f>Pressure!Q812</f>
        <v>0.96799130152111768</v>
      </c>
      <c r="M812" s="10">
        <f t="shared" si="100"/>
        <v>1.5793754059640988</v>
      </c>
      <c r="N812" s="10">
        <f t="shared" si="106"/>
        <v>2.5616829820695148</v>
      </c>
    </row>
    <row r="813" spans="3:14">
      <c r="C813" s="4">
        <f>Pressure!AB813*1000000</f>
        <v>6673926.9356499165</v>
      </c>
      <c r="D813" s="78">
        <f>Pressure!I813</f>
        <v>1.4782900988183603E-4</v>
      </c>
      <c r="E813" s="40">
        <f>Pressure!H813</f>
        <v>147.82900988183601</v>
      </c>
      <c r="F813" s="10">
        <f t="shared" si="102"/>
        <v>4.25</v>
      </c>
      <c r="G813" s="4">
        <f t="shared" si="101"/>
        <v>305222.24734803714</v>
      </c>
      <c r="H813" s="42">
        <f t="shared" si="103"/>
        <v>9.9740688366755759</v>
      </c>
      <c r="I813" s="10">
        <f t="shared" si="104"/>
        <v>1.28615429962627</v>
      </c>
      <c r="J813" s="4">
        <f t="shared" si="105"/>
        <v>1268.9198460571674</v>
      </c>
      <c r="K813" s="4">
        <f t="shared" si="99"/>
        <v>285.26591566412651</v>
      </c>
      <c r="L813" s="42">
        <f>Pressure!Q813</f>
        <v>0.96923490541368562</v>
      </c>
      <c r="M813" s="10">
        <f t="shared" si="100"/>
        <v>1.5785947762361408</v>
      </c>
      <c r="N813" s="10">
        <f t="shared" si="106"/>
        <v>2.5616829820695148</v>
      </c>
    </row>
    <row r="814" spans="3:14">
      <c r="C814" s="4">
        <f>Pressure!AB814*1000000</f>
        <v>6669392.8093087925</v>
      </c>
      <c r="D814" s="78">
        <f>Pressure!I814</f>
        <v>1.4782900988183603E-4</v>
      </c>
      <c r="E814" s="40">
        <f>Pressure!H814</f>
        <v>147.82900988183601</v>
      </c>
      <c r="F814" s="10">
        <f t="shared" si="102"/>
        <v>4.25</v>
      </c>
      <c r="G814" s="4">
        <f t="shared" si="101"/>
        <v>305014.8857384568</v>
      </c>
      <c r="H814" s="42">
        <f t="shared" si="103"/>
        <v>9.9687136134061749</v>
      </c>
      <c r="I814" s="10">
        <f t="shared" si="104"/>
        <v>1.2861105739861103</v>
      </c>
      <c r="J814" s="4">
        <f t="shared" si="105"/>
        <v>1268.0146580507985</v>
      </c>
      <c r="K814" s="4">
        <f t="shared" si="99"/>
        <v>285.06242031626243</v>
      </c>
      <c r="L814" s="42">
        <f>Pressure!Q814</f>
        <v>0.97047877793150217</v>
      </c>
      <c r="M814" s="10">
        <f t="shared" si="100"/>
        <v>1.5778115545802238</v>
      </c>
      <c r="N814" s="10">
        <f t="shared" si="106"/>
        <v>2.5616829820695148</v>
      </c>
    </row>
    <row r="815" spans="3:14">
      <c r="C815" s="4">
        <f>Pressure!AB815*1000000</f>
        <v>6664844.7436277317</v>
      </c>
      <c r="D815" s="78">
        <f>Pressure!I815</f>
        <v>1.4782900988183603E-4</v>
      </c>
      <c r="E815" s="40">
        <f>Pressure!H815</f>
        <v>147.82900988183601</v>
      </c>
      <c r="F815" s="10">
        <f t="shared" si="102"/>
        <v>4.25</v>
      </c>
      <c r="G815" s="4">
        <f t="shared" si="101"/>
        <v>304806.88663363521</v>
      </c>
      <c r="H815" s="42">
        <f t="shared" si="103"/>
        <v>9.963341288414588</v>
      </c>
      <c r="I815" s="10">
        <f t="shared" si="104"/>
        <v>1.2860666541513226</v>
      </c>
      <c r="J815" s="4">
        <f t="shared" si="105"/>
        <v>1267.1066872099036</v>
      </c>
      <c r="K815" s="4">
        <f t="shared" si="99"/>
        <v>284.85829935926972</v>
      </c>
      <c r="L815" s="42">
        <f>Pressure!Q815</f>
        <v>0.97172292014461359</v>
      </c>
      <c r="M815" s="10">
        <f t="shared" si="100"/>
        <v>1.5770257404993264</v>
      </c>
      <c r="N815" s="10">
        <f t="shared" si="106"/>
        <v>2.5616829820695148</v>
      </c>
    </row>
    <row r="816" spans="3:14">
      <c r="C816" s="4">
        <f>Pressure!AB816*1000000</f>
        <v>6660282.7464492088</v>
      </c>
      <c r="D816" s="78">
        <f>Pressure!I816</f>
        <v>1.4782900988183603E-4</v>
      </c>
      <c r="E816" s="40">
        <f>Pressure!H816</f>
        <v>147.82900988183601</v>
      </c>
      <c r="F816" s="10">
        <f t="shared" si="102"/>
        <v>4.25</v>
      </c>
      <c r="G816" s="4">
        <f t="shared" si="101"/>
        <v>304598.2503922364</v>
      </c>
      <c r="H816" s="42">
        <f t="shared" si="103"/>
        <v>9.957951864552065</v>
      </c>
      <c r="I816" s="10">
        <f t="shared" si="104"/>
        <v>1.28602253952421</v>
      </c>
      <c r="J816" s="4">
        <f t="shared" si="105"/>
        <v>1266.1959351001453</v>
      </c>
      <c r="K816" s="4">
        <f t="shared" si="99"/>
        <v>284.6535531451251</v>
      </c>
      <c r="L816" s="42">
        <f>Pressure!Q816</f>
        <v>0.97296733312521277</v>
      </c>
      <c r="M816" s="10">
        <f t="shared" si="100"/>
        <v>1.5762373334942901</v>
      </c>
      <c r="N816" s="10">
        <f t="shared" si="106"/>
        <v>2.5616829820695148</v>
      </c>
    </row>
    <row r="817" spans="3:14">
      <c r="C817" s="4">
        <f>Pressure!AB817*1000000</f>
        <v>6655706.8256484354</v>
      </c>
      <c r="D817" s="78">
        <f>Pressure!I817</f>
        <v>1.4782900988183603E-4</v>
      </c>
      <c r="E817" s="40">
        <f>Pressure!H817</f>
        <v>147.82900988183601</v>
      </c>
      <c r="F817" s="10">
        <f t="shared" si="102"/>
        <v>4.25</v>
      </c>
      <c r="G817" s="4">
        <f t="shared" si="101"/>
        <v>304388.97737442167</v>
      </c>
      <c r="H817" s="42">
        <f t="shared" si="103"/>
        <v>9.9525453446842551</v>
      </c>
      <c r="I817" s="10">
        <f t="shared" si="104"/>
        <v>1.2859782295035185</v>
      </c>
      <c r="J817" s="4">
        <f t="shared" si="105"/>
        <v>1265.2824032937235</v>
      </c>
      <c r="K817" s="4">
        <f t="shared" si="99"/>
        <v>284.44818202727475</v>
      </c>
      <c r="L817" s="42">
        <f>Pressure!Q817</f>
        <v>0.97421201794765078</v>
      </c>
      <c r="M817" s="10">
        <f t="shared" si="100"/>
        <v>1.575446333064711</v>
      </c>
      <c r="N817" s="10">
        <f t="shared" si="106"/>
        <v>2.5616829820695148</v>
      </c>
    </row>
    <row r="818" spans="3:14">
      <c r="C818" s="4">
        <f>Pressure!AB818*1000000</f>
        <v>6651116.9891337221</v>
      </c>
      <c r="D818" s="78">
        <f>Pressure!I818</f>
        <v>1.4782900988183603E-4</v>
      </c>
      <c r="E818" s="40">
        <f>Pressure!H818</f>
        <v>147.82900988183601</v>
      </c>
      <c r="F818" s="10">
        <f t="shared" si="102"/>
        <v>4.25</v>
      </c>
      <c r="G818" s="4">
        <f t="shared" si="101"/>
        <v>304179.06794186588</v>
      </c>
      <c r="H818" s="42">
        <f t="shared" si="103"/>
        <v>9.947121731691583</v>
      </c>
      <c r="I818" s="10">
        <f t="shared" si="104"/>
        <v>1.2859337234844168</v>
      </c>
      <c r="J818" s="4">
        <f t="shared" si="105"/>
        <v>1264.366093369443</v>
      </c>
      <c r="K818" s="4">
        <f t="shared" si="99"/>
        <v>284.24218636064995</v>
      </c>
      <c r="L818" s="42">
        <f>Pressure!Q818</f>
        <v>0.9754569756884478</v>
      </c>
      <c r="M818" s="10">
        <f t="shared" si="100"/>
        <v>1.5746527387081841</v>
      </c>
      <c r="N818" s="10">
        <f t="shared" si="106"/>
        <v>2.5616829820695148</v>
      </c>
    </row>
    <row r="819" spans="3:14">
      <c r="C819" s="4">
        <f>Pressure!AB819*1000000</f>
        <v>6646513.2448462341</v>
      </c>
      <c r="D819" s="78">
        <f>Pressure!I819</f>
        <v>1.4782900988183603E-4</v>
      </c>
      <c r="E819" s="40">
        <f>Pressure!H819</f>
        <v>147.82900988183601</v>
      </c>
      <c r="F819" s="10">
        <f t="shared" si="102"/>
        <v>4.25</v>
      </c>
      <c r="G819" s="4">
        <f t="shared" si="101"/>
        <v>303968.52245774667</v>
      </c>
      <c r="H819" s="42">
        <f t="shared" si="103"/>
        <v>9.9416810284689205</v>
      </c>
      <c r="I819" s="10">
        <f t="shared" si="104"/>
        <v>1.2858890208584757</v>
      </c>
      <c r="J819" s="4">
        <f t="shared" si="105"/>
        <v>1263.4470069126703</v>
      </c>
      <c r="K819" s="4">
        <f t="shared" si="99"/>
        <v>284.03556650165694</v>
      </c>
      <c r="L819" s="42">
        <f>Pressure!Q819</f>
        <v>0.97670220742630454</v>
      </c>
      <c r="M819" s="10">
        <f t="shared" si="100"/>
        <v>1.5738565499206565</v>
      </c>
      <c r="N819" s="10">
        <f t="shared" si="106"/>
        <v>2.5616829820695148</v>
      </c>
    </row>
    <row r="820" spans="3:14">
      <c r="C820" s="4">
        <f>Pressure!AB820*1000000</f>
        <v>6641895.6007603994</v>
      </c>
      <c r="D820" s="78">
        <f>Pressure!I820</f>
        <v>1.4782900988183603E-4</v>
      </c>
      <c r="E820" s="40">
        <f>Pressure!H820</f>
        <v>147.82900988183601</v>
      </c>
      <c r="F820" s="10">
        <f t="shared" si="102"/>
        <v>4.25</v>
      </c>
      <c r="G820" s="4">
        <f t="shared" si="101"/>
        <v>303757.34128676273</v>
      </c>
      <c r="H820" s="42">
        <f t="shared" si="103"/>
        <v>9.9362232379260558</v>
      </c>
      <c r="I820" s="10">
        <f t="shared" si="104"/>
        <v>1.2858441210136471</v>
      </c>
      <c r="J820" s="4">
        <f t="shared" si="105"/>
        <v>1262.5251455154112</v>
      </c>
      <c r="K820" s="4">
        <f t="shared" si="99"/>
        <v>283.82832280819457</v>
      </c>
      <c r="L820" s="42">
        <f>Pressure!Q820</f>
        <v>0.97794771424211335</v>
      </c>
      <c r="M820" s="10">
        <f t="shared" si="100"/>
        <v>1.5730577661962213</v>
      </c>
      <c r="N820" s="10">
        <f t="shared" si="106"/>
        <v>2.5616829820695148</v>
      </c>
    </row>
    <row r="821" spans="3:14">
      <c r="C821" s="4">
        <f>Pressure!AB821*1000000</f>
        <v>6637264.0648837248</v>
      </c>
      <c r="D821" s="78">
        <f>Pressure!I821</f>
        <v>1.4782900988183603E-4</v>
      </c>
      <c r="E821" s="40">
        <f>Pressure!H821</f>
        <v>147.82900988183601</v>
      </c>
      <c r="F821" s="10">
        <f t="shared" si="102"/>
        <v>4.25</v>
      </c>
      <c r="G821" s="4">
        <f t="shared" si="101"/>
        <v>303545.52479512565</v>
      </c>
      <c r="H821" s="42">
        <f t="shared" si="103"/>
        <v>9.9307483629874085</v>
      </c>
      <c r="I821" s="10">
        <f t="shared" si="104"/>
        <v>1.2857990233342422</v>
      </c>
      <c r="J821" s="4">
        <f t="shared" si="105"/>
        <v>1261.6005107762758</v>
      </c>
      <c r="K821" s="4">
        <f t="shared" si="99"/>
        <v>283.62045563964654</v>
      </c>
      <c r="L821" s="42">
        <f>Pressure!Q821</f>
        <v>0.97919349721896976</v>
      </c>
      <c r="M821" s="10">
        <f t="shared" si="100"/>
        <v>1.5722563870273387</v>
      </c>
      <c r="N821" s="10">
        <f t="shared" si="106"/>
        <v>2.5616829820695148</v>
      </c>
    </row>
    <row r="822" spans="3:14">
      <c r="C822" s="4">
        <f>Pressure!AB822*1000000</f>
        <v>6632618.6452568807</v>
      </c>
      <c r="D822" s="78">
        <f>Pressure!I822</f>
        <v>1.4782900988183603E-4</v>
      </c>
      <c r="E822" s="40">
        <f>Pressure!H822</f>
        <v>147.82900988183601</v>
      </c>
      <c r="F822" s="10">
        <f t="shared" si="102"/>
        <v>4.25</v>
      </c>
      <c r="G822" s="4">
        <f t="shared" si="101"/>
        <v>303333.07335056365</v>
      </c>
      <c r="H822" s="42">
        <f t="shared" si="103"/>
        <v>9.9252564065921138</v>
      </c>
      <c r="I822" s="10">
        <f t="shared" si="104"/>
        <v>1.2857537272009099</v>
      </c>
      <c r="J822" s="4">
        <f t="shared" si="105"/>
        <v>1260.6731043004938</v>
      </c>
      <c r="K822" s="4">
        <f t="shared" si="99"/>
        <v>283.41196535688454</v>
      </c>
      <c r="L822" s="42">
        <f>Pressure!Q822</f>
        <v>0.98043955744218381</v>
      </c>
      <c r="M822" s="10">
        <f t="shared" si="100"/>
        <v>1.5714524119047362</v>
      </c>
      <c r="N822" s="10">
        <f t="shared" si="106"/>
        <v>2.5616829820695148</v>
      </c>
    </row>
    <row r="823" spans="3:14">
      <c r="C823" s="4">
        <f>Pressure!AB823*1000000</f>
        <v>6627959.3499539196</v>
      </c>
      <c r="D823" s="78">
        <f>Pressure!I823</f>
        <v>1.4782900988183603E-4</v>
      </c>
      <c r="E823" s="40">
        <f>Pressure!H823</f>
        <v>147.82900988183601</v>
      </c>
      <c r="F823" s="10">
        <f t="shared" si="102"/>
        <v>4.25</v>
      </c>
      <c r="G823" s="4">
        <f t="shared" si="101"/>
        <v>303119.9873223317</v>
      </c>
      <c r="H823" s="42">
        <f t="shared" si="103"/>
        <v>9.9197473716942497</v>
      </c>
      <c r="I823" s="10">
        <f t="shared" si="104"/>
        <v>1.2857082319906166</v>
      </c>
      <c r="J823" s="4">
        <f t="shared" si="105"/>
        <v>1259.7429276999617</v>
      </c>
      <c r="K823" s="4">
        <f t="shared" si="99"/>
        <v>283.20285232227906</v>
      </c>
      <c r="L823" s="42">
        <f>Pressure!Q823</f>
        <v>0.98168589599929168</v>
      </c>
      <c r="M823" s="10">
        <f t="shared" si="100"/>
        <v>1.5706458403174997</v>
      </c>
      <c r="N823" s="10">
        <f t="shared" si="106"/>
        <v>2.5616829820695148</v>
      </c>
    </row>
    <row r="824" spans="3:14">
      <c r="C824" s="4">
        <f>Pressure!AB824*1000000</f>
        <v>6623286.1870821482</v>
      </c>
      <c r="D824" s="78">
        <f>Pressure!I824</f>
        <v>1.4782900988183603E-4</v>
      </c>
      <c r="E824" s="40">
        <f>Pressure!H824</f>
        <v>147.82900988183601</v>
      </c>
      <c r="F824" s="10">
        <f t="shared" si="102"/>
        <v>4.25</v>
      </c>
      <c r="G824" s="4">
        <f t="shared" si="101"/>
        <v>302906.2670812055</v>
      </c>
      <c r="H824" s="42">
        <f t="shared" si="103"/>
        <v>9.9142212612625951</v>
      </c>
      <c r="I824" s="10">
        <f t="shared" si="104"/>
        <v>1.2856625370766226</v>
      </c>
      <c r="J824" s="4">
        <f t="shared" si="105"/>
        <v>1258.809982593212</v>
      </c>
      <c r="K824" s="4">
        <f t="shared" si="99"/>
        <v>282.99311689969244</v>
      </c>
      <c r="L824" s="42">
        <f>Pressure!Q824</f>
        <v>0.98293251398006709</v>
      </c>
      <c r="M824" s="10">
        <f t="shared" si="100"/>
        <v>1.5698366717528551</v>
      </c>
      <c r="N824" s="10">
        <f t="shared" si="106"/>
        <v>2.5616829820695148</v>
      </c>
    </row>
    <row r="825" spans="3:14">
      <c r="C825" s="4">
        <f>Pressure!AB825*1000000</f>
        <v>6618599.1647825036</v>
      </c>
      <c r="D825" s="78">
        <f>Pressure!I825</f>
        <v>1.4782900988183603E-4</v>
      </c>
      <c r="E825" s="40">
        <f>Pressure!H825</f>
        <v>147.82900988183601</v>
      </c>
      <c r="F825" s="10">
        <f t="shared" si="102"/>
        <v>4.25</v>
      </c>
      <c r="G825" s="4">
        <f t="shared" si="101"/>
        <v>302691.91299949895</v>
      </c>
      <c r="H825" s="42">
        <f t="shared" si="103"/>
        <v>9.9086780782811257</v>
      </c>
      <c r="I825" s="10">
        <f t="shared" si="104"/>
        <v>1.2856166418284627</v>
      </c>
      <c r="J825" s="4">
        <f t="shared" si="105"/>
        <v>1257.8742706054932</v>
      </c>
      <c r="K825" s="4">
        <f t="shared" si="99"/>
        <v>282.7827594544969</v>
      </c>
      <c r="L825" s="42">
        <f>Pressure!Q825</f>
        <v>0.98417941247653273</v>
      </c>
      <c r="M825" s="10">
        <f t="shared" si="100"/>
        <v>1.5690249056961119</v>
      </c>
      <c r="N825" s="10">
        <f t="shared" si="106"/>
        <v>2.5616829820695148</v>
      </c>
    </row>
    <row r="826" spans="3:14">
      <c r="C826" s="4">
        <f>Pressure!AB826*1000000</f>
        <v>6613898.29122933</v>
      </c>
      <c r="D826" s="78">
        <f>Pressure!I826</f>
        <v>1.4782900988183603E-4</v>
      </c>
      <c r="E826" s="40">
        <f>Pressure!H826</f>
        <v>147.82900988183601</v>
      </c>
      <c r="F826" s="10">
        <f t="shared" si="102"/>
        <v>4.25</v>
      </c>
      <c r="G826" s="4">
        <f t="shared" si="101"/>
        <v>302476.92545105366</v>
      </c>
      <c r="H826" s="42">
        <f t="shared" si="103"/>
        <v>9.9031178257486392</v>
      </c>
      <c r="I826" s="10">
        <f t="shared" si="104"/>
        <v>1.2855705456119222</v>
      </c>
      <c r="J826" s="4">
        <f t="shared" si="105"/>
        <v>1256.935793368722</v>
      </c>
      <c r="K826" s="4">
        <f t="shared" si="99"/>
        <v>282.57178035356367</v>
      </c>
      <c r="L826" s="42">
        <f>Pressure!Q826</f>
        <v>0.98542659258297216</v>
      </c>
      <c r="M826" s="10">
        <f t="shared" si="100"/>
        <v>1.5682105416311523</v>
      </c>
      <c r="N826" s="10">
        <f t="shared" si="106"/>
        <v>2.5616829820695148</v>
      </c>
    </row>
    <row r="827" spans="3:14">
      <c r="C827" s="4">
        <f>Pressure!AB827*1000000</f>
        <v>6609183.5746304644</v>
      </c>
      <c r="D827" s="78">
        <f>Pressure!I827</f>
        <v>1.4782900988183603E-4</v>
      </c>
      <c r="E827" s="40">
        <f>Pressure!H827</f>
        <v>147.82900988183601</v>
      </c>
      <c r="F827" s="10">
        <f t="shared" si="102"/>
        <v>4.25</v>
      </c>
      <c r="G827" s="4">
        <f t="shared" si="101"/>
        <v>302261.30481124291</v>
      </c>
      <c r="H827" s="42">
        <f t="shared" si="103"/>
        <v>9.8975405066788351</v>
      </c>
      <c r="I827" s="10">
        <f t="shared" si="104"/>
        <v>1.2855242477890139</v>
      </c>
      <c r="J827" s="4">
        <f t="shared" si="105"/>
        <v>1255.9945525215021</v>
      </c>
      <c r="K827" s="4">
        <f t="shared" si="99"/>
        <v>282.36017996526732</v>
      </c>
      <c r="L827" s="42">
        <f>Pressure!Q827</f>
        <v>0.98667405539594144</v>
      </c>
      <c r="M827" s="10">
        <f t="shared" si="100"/>
        <v>1.5673935790400424</v>
      </c>
      <c r="N827" s="10">
        <f t="shared" si="106"/>
        <v>2.5616829820695148</v>
      </c>
    </row>
    <row r="828" spans="3:14">
      <c r="C828" s="4">
        <f>Pressure!AB828*1000000</f>
        <v>6604455.0232276497</v>
      </c>
      <c r="D828" s="78">
        <f>Pressure!I828</f>
        <v>1.4782900988183603E-4</v>
      </c>
      <c r="E828" s="40">
        <f>Pressure!H828</f>
        <v>147.82900988183601</v>
      </c>
      <c r="F828" s="10">
        <f t="shared" si="102"/>
        <v>4.25</v>
      </c>
      <c r="G828" s="4">
        <f t="shared" si="101"/>
        <v>302045.05145699083</v>
      </c>
      <c r="H828" s="42">
        <f t="shared" si="103"/>
        <v>9.8919461241008122</v>
      </c>
      <c r="I828" s="10">
        <f t="shared" si="104"/>
        <v>1.2854777477179598</v>
      </c>
      <c r="J828" s="4">
        <f t="shared" si="105"/>
        <v>1255.0505497092061</v>
      </c>
      <c r="K828" s="4">
        <f t="shared" si="99"/>
        <v>282.14795865950407</v>
      </c>
      <c r="L828" s="42">
        <f>Pressure!Q828</f>
        <v>0.98792180201428059</v>
      </c>
      <c r="M828" s="10">
        <f t="shared" si="100"/>
        <v>1.5665740174027276</v>
      </c>
      <c r="N828" s="10">
        <f t="shared" si="106"/>
        <v>2.5616829820695148</v>
      </c>
    </row>
    <row r="829" spans="3:14">
      <c r="C829" s="4">
        <f>Pressure!AB829*1000000</f>
        <v>6599712.6452961629</v>
      </c>
      <c r="D829" s="78">
        <f>Pressure!I829</f>
        <v>1.4782900988183603E-4</v>
      </c>
      <c r="E829" s="40">
        <f>Pressure!H829</f>
        <v>147.82900988183601</v>
      </c>
      <c r="F829" s="10">
        <f t="shared" si="102"/>
        <v>4.25</v>
      </c>
      <c r="G829" s="4">
        <f t="shared" si="101"/>
        <v>301828.16576675494</v>
      </c>
      <c r="H829" s="42">
        <f t="shared" si="103"/>
        <v>9.8863346810585124</v>
      </c>
      <c r="I829" s="10">
        <f t="shared" si="104"/>
        <v>1.2854310447531632</v>
      </c>
      <c r="J829" s="4">
        <f t="shared" si="105"/>
        <v>1254.103786583901</v>
      </c>
      <c r="K829" s="4">
        <f t="shared" si="99"/>
        <v>281.93511680767523</v>
      </c>
      <c r="L829" s="42">
        <f>Pressure!Q829</f>
        <v>0.98916983353912591</v>
      </c>
      <c r="M829" s="10">
        <f t="shared" si="100"/>
        <v>1.5657518561980623</v>
      </c>
      <c r="N829" s="10">
        <f t="shared" si="106"/>
        <v>2.5616829820695148</v>
      </c>
    </row>
    <row r="830" spans="3:14">
      <c r="C830" s="4">
        <f>Pressure!AB830*1000000</f>
        <v>6594956.4491451243</v>
      </c>
      <c r="D830" s="78">
        <f>Pressure!I830</f>
        <v>1.4782900988183603E-4</v>
      </c>
      <c r="E830" s="40">
        <f>Pressure!H830</f>
        <v>147.82900988183601</v>
      </c>
      <c r="F830" s="10">
        <f t="shared" si="102"/>
        <v>4.25</v>
      </c>
      <c r="G830" s="4">
        <f t="shared" si="101"/>
        <v>301610.64812054072</v>
      </c>
      <c r="H830" s="42">
        <f t="shared" si="103"/>
        <v>9.8807061806111047</v>
      </c>
      <c r="I830" s="10">
        <f t="shared" si="104"/>
        <v>1.2853841382451894</v>
      </c>
      <c r="J830" s="4">
        <f t="shared" si="105"/>
        <v>1253.1542648044106</v>
      </c>
      <c r="K830" s="4">
        <f t="shared" si="99"/>
        <v>281.72165478270102</v>
      </c>
      <c r="L830" s="42">
        <f>Pressure!Q830</f>
        <v>0.99041815107392128</v>
      </c>
      <c r="M830" s="10">
        <f t="shared" si="100"/>
        <v>1.5649270949024543</v>
      </c>
      <c r="N830" s="10">
        <f t="shared" si="106"/>
        <v>2.5616829820695148</v>
      </c>
    </row>
    <row r="831" spans="3:14">
      <c r="C831" s="4">
        <f>Pressure!AB831*1000000</f>
        <v>6590186.4431176037</v>
      </c>
      <c r="D831" s="78">
        <f>Pressure!I831</f>
        <v>1.4782900988183603E-4</v>
      </c>
      <c r="E831" s="40">
        <f>Pressure!H831</f>
        <v>147.82900988183601</v>
      </c>
      <c r="F831" s="10">
        <f t="shared" si="102"/>
        <v>4.25</v>
      </c>
      <c r="G831" s="4">
        <f t="shared" si="101"/>
        <v>301392.49889990623</v>
      </c>
      <c r="H831" s="42">
        <f t="shared" si="103"/>
        <v>9.8750606258330613</v>
      </c>
      <c r="I831" s="10">
        <f t="shared" si="104"/>
        <v>1.2853370275407423</v>
      </c>
      <c r="J831" s="4">
        <f t="shared" si="105"/>
        <v>1252.2019860363362</v>
      </c>
      <c r="K831" s="4">
        <f t="shared" si="99"/>
        <v>281.50757295902525</v>
      </c>
      <c r="L831" s="42">
        <f>Pressure!Q831</f>
        <v>0.99166675572443053</v>
      </c>
      <c r="M831" s="10">
        <f t="shared" si="100"/>
        <v>1.5640997329910804</v>
      </c>
      <c r="N831" s="10">
        <f t="shared" si="106"/>
        <v>2.5616829820695148</v>
      </c>
    </row>
    <row r="832" spans="3:14">
      <c r="C832" s="4">
        <f>Pressure!AB832*1000000</f>
        <v>6585402.6355906287</v>
      </c>
      <c r="D832" s="78">
        <f>Pressure!I832</f>
        <v>1.4782900988183603E-4</v>
      </c>
      <c r="E832" s="40">
        <f>Pressure!H832</f>
        <v>147.82900988183601</v>
      </c>
      <c r="F832" s="10">
        <f t="shared" si="102"/>
        <v>4.25</v>
      </c>
      <c r="G832" s="4">
        <f t="shared" si="101"/>
        <v>301173.71848796256</v>
      </c>
      <c r="H832" s="42">
        <f t="shared" si="103"/>
        <v>9.8693980198141205</v>
      </c>
      <c r="I832" s="10">
        <f t="shared" si="104"/>
        <v>1.2852897119826405</v>
      </c>
      <c r="J832" s="4">
        <f t="shared" si="105"/>
        <v>1251.2469519520585</v>
      </c>
      <c r="K832" s="4">
        <f t="shared" si="99"/>
        <v>281.29287171261598</v>
      </c>
      <c r="L832" s="42">
        <f>Pressure!Q832</f>
        <v>0.99291564859874903</v>
      </c>
      <c r="M832" s="10">
        <f t="shared" si="100"/>
        <v>1.5632697699369711</v>
      </c>
      <c r="N832" s="10">
        <f t="shared" si="106"/>
        <v>2.5616829820695148</v>
      </c>
    </row>
    <row r="833" spans="3:14">
      <c r="C833" s="4">
        <f>Pressure!AB833*1000000</f>
        <v>6580605.0349751962</v>
      </c>
      <c r="D833" s="78">
        <f>Pressure!I833</f>
        <v>1.4782900988183603E-4</v>
      </c>
      <c r="E833" s="40">
        <f>Pressure!H833</f>
        <v>147.82900988183601</v>
      </c>
      <c r="F833" s="10">
        <f t="shared" si="102"/>
        <v>4.25</v>
      </c>
      <c r="G833" s="4">
        <f t="shared" si="101"/>
        <v>300954.3072693742</v>
      </c>
      <c r="H833" s="42">
        <f t="shared" si="103"/>
        <v>9.8637183656592491</v>
      </c>
      <c r="I833" s="10">
        <f t="shared" si="104"/>
        <v>1.2852421909097944</v>
      </c>
      <c r="J833" s="4">
        <f t="shared" si="105"/>
        <v>1250.2891642307395</v>
      </c>
      <c r="K833" s="4">
        <f t="shared" si="99"/>
        <v>281.07755142096568</v>
      </c>
      <c r="L833" s="42">
        <f>Pressure!Q833</f>
        <v>0.99416483080731588</v>
      </c>
      <c r="M833" s="10">
        <f t="shared" si="100"/>
        <v>1.5624372052114786</v>
      </c>
      <c r="N833" s="10">
        <f t="shared" si="106"/>
        <v>2.5616829820695148</v>
      </c>
    </row>
    <row r="834" spans="3:14">
      <c r="C834" s="4">
        <f>Pressure!AB834*1000000</f>
        <v>6575793.6497164676</v>
      </c>
      <c r="D834" s="78">
        <f>Pressure!I834</f>
        <v>1.4782900988183603E-4</v>
      </c>
      <c r="E834" s="40">
        <f>Pressure!H834</f>
        <v>147.82900988183601</v>
      </c>
      <c r="F834" s="10">
        <f t="shared" si="102"/>
        <v>4.25</v>
      </c>
      <c r="G834" s="4">
        <f t="shared" si="101"/>
        <v>300734.2656303682</v>
      </c>
      <c r="H834" s="42">
        <f t="shared" si="103"/>
        <v>9.858021666488872</v>
      </c>
      <c r="I834" s="10">
        <f t="shared" si="104"/>
        <v>1.2851944636571822</v>
      </c>
      <c r="J834" s="4">
        <f t="shared" si="105"/>
        <v>1249.328624558362</v>
      </c>
      <c r="K834" s="4">
        <f t="shared" si="99"/>
        <v>280.86161246310013</v>
      </c>
      <c r="L834" s="42">
        <f>Pressure!Q834</f>
        <v>0.99541430346292603</v>
      </c>
      <c r="M834" s="10">
        <f t="shared" si="100"/>
        <v>1.5616020382843463</v>
      </c>
      <c r="N834" s="10">
        <f t="shared" si="106"/>
        <v>2.5616829820695148</v>
      </c>
    </row>
    <row r="835" spans="3:14">
      <c r="C835" s="4">
        <f>Pressure!AB835*1000000</f>
        <v>6570968.488293888</v>
      </c>
      <c r="D835" s="78">
        <f>Pressure!I835</f>
        <v>1.4782900988183603E-4</v>
      </c>
      <c r="E835" s="40">
        <f>Pressure!H835</f>
        <v>147.82900988183601</v>
      </c>
      <c r="F835" s="10">
        <f t="shared" si="102"/>
        <v>4.25</v>
      </c>
      <c r="G835" s="4">
        <f t="shared" si="101"/>
        <v>300513.59395873966</v>
      </c>
      <c r="H835" s="42">
        <f t="shared" si="103"/>
        <v>9.8523079254389412</v>
      </c>
      <c r="I835" s="10">
        <f t="shared" si="104"/>
        <v>1.2851465295558282</v>
      </c>
      <c r="J835" s="4">
        <f t="shared" si="105"/>
        <v>1248.3653346277531</v>
      </c>
      <c r="K835" s="4">
        <f t="shared" si="99"/>
        <v>280.64505521958392</v>
      </c>
      <c r="L835" s="42">
        <f>Pressure!Q835</f>
        <v>0.99666406768074245</v>
      </c>
      <c r="M835" s="10">
        <f t="shared" si="100"/>
        <v>1.5607642686235139</v>
      </c>
      <c r="N835" s="10">
        <f t="shared" si="106"/>
        <v>2.5616829820695148</v>
      </c>
    </row>
    <row r="836" spans="3:14">
      <c r="C836" s="4">
        <f>Pressure!AB836*1000000</f>
        <v>6566129.5592209743</v>
      </c>
      <c r="D836" s="78">
        <f>Pressure!I836</f>
        <v>1.4782900988183603E-4</v>
      </c>
      <c r="E836" s="40">
        <f>Pressure!H836</f>
        <v>147.82900988183601</v>
      </c>
      <c r="F836" s="10">
        <f t="shared" si="102"/>
        <v>4.25</v>
      </c>
      <c r="G836" s="4">
        <f t="shared" si="101"/>
        <v>300292.29264384165</v>
      </c>
      <c r="H836" s="42">
        <f t="shared" si="103"/>
        <v>9.8465771456606603</v>
      </c>
      <c r="I836" s="10">
        <f t="shared" si="104"/>
        <v>1.2850983879327755</v>
      </c>
      <c r="J836" s="4">
        <f t="shared" si="105"/>
        <v>1247.3992961385422</v>
      </c>
      <c r="K836" s="4">
        <f t="shared" si="99"/>
        <v>280.42788007251073</v>
      </c>
      <c r="L836" s="42">
        <f>Pressure!Q836</f>
        <v>0.99791412457830808</v>
      </c>
      <c r="M836" s="10">
        <f t="shared" si="100"/>
        <v>1.5599238956948756</v>
      </c>
      <c r="N836" s="10">
        <f t="shared" si="106"/>
        <v>2.5616829820695148</v>
      </c>
    </row>
    <row r="837" spans="3:14">
      <c r="C837" s="4">
        <f>Pressure!AB837*1000000</f>
        <v>6561276.871045691</v>
      </c>
      <c r="D837" s="78">
        <f>Pressure!I837</f>
        <v>1.4782900988183603E-4</v>
      </c>
      <c r="E837" s="40">
        <f>Pressure!H837</f>
        <v>147.82900988183601</v>
      </c>
      <c r="F837" s="10">
        <f t="shared" si="102"/>
        <v>4.25</v>
      </c>
      <c r="G837" s="4">
        <f t="shared" si="101"/>
        <v>300070.36207660282</v>
      </c>
      <c r="H837" s="42">
        <f t="shared" si="103"/>
        <v>9.8408293303208811</v>
      </c>
      <c r="I837" s="10">
        <f t="shared" si="104"/>
        <v>1.285050038111065</v>
      </c>
      <c r="J837" s="4">
        <f t="shared" si="105"/>
        <v>1246.430510797235</v>
      </c>
      <c r="K837" s="4">
        <f t="shared" si="99"/>
        <v>280.2100874055202</v>
      </c>
      <c r="L837" s="42">
        <f>Pressure!Q837</f>
        <v>0.99916447527555829</v>
      </c>
      <c r="M837" s="10">
        <f t="shared" si="100"/>
        <v>1.5590809189627566</v>
      </c>
      <c r="N837" s="10">
        <f t="shared" si="106"/>
        <v>2.5616829820695148</v>
      </c>
    </row>
    <row r="838" spans="3:14">
      <c r="C838" s="4">
        <f>Pressure!AB838*1000000</f>
        <v>6556410.4323504474</v>
      </c>
      <c r="D838" s="78">
        <f>Pressure!I838</f>
        <v>1.4782900988183603E-4</v>
      </c>
      <c r="E838" s="40">
        <f>Pressure!H838</f>
        <v>147.82900988183601</v>
      </c>
      <c r="F838" s="10">
        <f t="shared" si="102"/>
        <v>4.25</v>
      </c>
      <c r="G838" s="4">
        <f t="shared" si="101"/>
        <v>299847.80264952709</v>
      </c>
      <c r="H838" s="42">
        <f t="shared" si="103"/>
        <v>9.835064482602057</v>
      </c>
      <c r="I838" s="10">
        <f t="shared" si="104"/>
        <v>1.2850014794097102</v>
      </c>
      <c r="J838" s="4">
        <f t="shared" si="105"/>
        <v>1245.458980317215</v>
      </c>
      <c r="K838" s="4">
        <f t="shared" si="99"/>
        <v>279.99167760379817</v>
      </c>
      <c r="L838" s="42">
        <f>Pressure!Q838</f>
        <v>1.0004151208948333</v>
      </c>
      <c r="M838" s="10">
        <f t="shared" si="100"/>
        <v>1.5582353378898663</v>
      </c>
      <c r="N838" s="10">
        <f t="shared" si="106"/>
        <v>2.5616829820695148</v>
      </c>
    </row>
    <row r="839" spans="3:14">
      <c r="C839" s="4">
        <f>Pressure!AB839*1000000</f>
        <v>6551530.2517521596</v>
      </c>
      <c r="D839" s="78">
        <f>Pressure!I839</f>
        <v>1.4782900988183603E-4</v>
      </c>
      <c r="E839" s="40">
        <f>Pressure!H839</f>
        <v>147.82900988183601</v>
      </c>
      <c r="F839" s="10">
        <f t="shared" si="102"/>
        <v>4.25</v>
      </c>
      <c r="G839" s="4">
        <f t="shared" si="101"/>
        <v>299624.61475669639</v>
      </c>
      <c r="H839" s="42">
        <f t="shared" si="103"/>
        <v>9.8292826057023195</v>
      </c>
      <c r="I839" s="10">
        <f t="shared" si="104"/>
        <v>1.2849527111436725</v>
      </c>
      <c r="J839" s="4">
        <f t="shared" si="105"/>
        <v>1244.4847064187534</v>
      </c>
      <c r="K839" s="4">
        <f t="shared" si="99"/>
        <v>279.77265105407884</v>
      </c>
      <c r="L839" s="42">
        <f>Pressure!Q839</f>
        <v>1.0016660625608902</v>
      </c>
      <c r="M839" s="10">
        <f t="shared" si="100"/>
        <v>1.5573871519366531</v>
      </c>
      <c r="N839" s="10">
        <f t="shared" si="106"/>
        <v>2.5616829820695148</v>
      </c>
    </row>
    <row r="840" spans="3:14">
      <c r="C840" s="4">
        <f>Pressure!AB840*1000000</f>
        <v>6546636.3379021985</v>
      </c>
      <c r="D840" s="78">
        <f>Pressure!I840</f>
        <v>1.4782900988183603E-4</v>
      </c>
      <c r="E840" s="40">
        <f>Pressure!H840</f>
        <v>147.82900988183601</v>
      </c>
      <c r="F840" s="10">
        <f t="shared" si="102"/>
        <v>4.25</v>
      </c>
      <c r="G840" s="4">
        <f t="shared" si="101"/>
        <v>299400.79879376851</v>
      </c>
      <c r="H840" s="42">
        <f t="shared" si="103"/>
        <v>9.8234837028353024</v>
      </c>
      <c r="I840" s="10">
        <f t="shared" si="104"/>
        <v>1.2849037326238357</v>
      </c>
      <c r="J840" s="4">
        <f t="shared" si="105"/>
        <v>1243.5076908290005</v>
      </c>
      <c r="K840" s="4">
        <f t="shared" si="99"/>
        <v>279.55300814464289</v>
      </c>
      <c r="L840" s="42">
        <f>Pressure!Q840</f>
        <v>1.0029173014009156</v>
      </c>
      <c r="M840" s="10">
        <f t="shared" si="100"/>
        <v>1.5565363605621789</v>
      </c>
      <c r="N840" s="10">
        <f t="shared" si="106"/>
        <v>2.5616829820695148</v>
      </c>
    </row>
    <row r="841" spans="3:14">
      <c r="C841" s="4">
        <f>Pressure!AB841*1000000</f>
        <v>6541728.6994868563</v>
      </c>
      <c r="D841" s="78">
        <f>Pressure!I841</f>
        <v>1.4782900988183603E-4</v>
      </c>
      <c r="E841" s="40">
        <f>Pressure!H841</f>
        <v>147.82900988183601</v>
      </c>
      <c r="F841" s="10">
        <f t="shared" si="102"/>
        <v>4.25</v>
      </c>
      <c r="G841" s="4">
        <f t="shared" si="101"/>
        <v>299176.35515799827</v>
      </c>
      <c r="H841" s="42">
        <f t="shared" si="103"/>
        <v>9.8176677772306995</v>
      </c>
      <c r="I841" s="10">
        <f t="shared" si="104"/>
        <v>1.2848545431569847</v>
      </c>
      <c r="J841" s="4">
        <f t="shared" si="105"/>
        <v>1242.527935282078</v>
      </c>
      <c r="K841" s="4">
        <f t="shared" si="99"/>
        <v>279.33274926533835</v>
      </c>
      <c r="L841" s="42">
        <f>Pressure!Q841</f>
        <v>1.004168838544538</v>
      </c>
      <c r="M841" s="10">
        <f t="shared" si="100"/>
        <v>1.5556829632232434</v>
      </c>
      <c r="N841" s="10">
        <f t="shared" si="106"/>
        <v>2.5616829820695148</v>
      </c>
    </row>
    <row r="842" spans="3:14">
      <c r="C842" s="4">
        <f>Pressure!AB842*1000000</f>
        <v>6536807.3452268951</v>
      </c>
      <c r="D842" s="78">
        <f>Pressure!I842</f>
        <v>1.4782900988183603E-4</v>
      </c>
      <c r="E842" s="40">
        <f>Pressure!H842</f>
        <v>147.82900988183601</v>
      </c>
      <c r="F842" s="10">
        <f t="shared" si="102"/>
        <v>4.25</v>
      </c>
      <c r="G842" s="4">
        <f t="shared" si="101"/>
        <v>298951.28424821689</v>
      </c>
      <c r="H842" s="42">
        <f t="shared" si="103"/>
        <v>9.8118348321337159</v>
      </c>
      <c r="I842" s="10">
        <f t="shared" si="104"/>
        <v>1.2848051420457756</v>
      </c>
      <c r="J842" s="4">
        <f t="shared" si="105"/>
        <v>1241.5454415189899</v>
      </c>
      <c r="K842" s="4">
        <f t="shared" si="99"/>
        <v>279.11187480756035</v>
      </c>
      <c r="L842" s="42">
        <f>Pressure!Q842</f>
        <v>1.0054206751238406</v>
      </c>
      <c r="M842" s="10">
        <f t="shared" si="100"/>
        <v>1.5548269593756685</v>
      </c>
      <c r="N842" s="10">
        <f t="shared" si="106"/>
        <v>2.5616829820695148</v>
      </c>
    </row>
    <row r="843" spans="3:14">
      <c r="C843" s="4">
        <f>Pressure!AB843*1000000</f>
        <v>6531872.2838779427</v>
      </c>
      <c r="D843" s="78">
        <f>Pressure!I843</f>
        <v>1.4782900988183603E-4</v>
      </c>
      <c r="E843" s="40">
        <f>Pressure!H843</f>
        <v>147.82900988183601</v>
      </c>
      <c r="F843" s="10">
        <f t="shared" si="102"/>
        <v>4.25</v>
      </c>
      <c r="G843" s="4">
        <f t="shared" si="101"/>
        <v>298725.58646485017</v>
      </c>
      <c r="H843" s="42">
        <f t="shared" si="103"/>
        <v>9.8059848708054229</v>
      </c>
      <c r="I843" s="10">
        <f t="shared" si="104"/>
        <v>1.2847555285887127</v>
      </c>
      <c r="J843" s="4">
        <f t="shared" si="105"/>
        <v>1240.5602112876991</v>
      </c>
      <c r="K843" s="4">
        <f t="shared" si="99"/>
        <v>278.89038516426848</v>
      </c>
      <c r="L843" s="42">
        <f>Pressure!Q843</f>
        <v>1.0066728122733737</v>
      </c>
      <c r="M843" s="10">
        <f t="shared" si="100"/>
        <v>1.5539683484726745</v>
      </c>
      <c r="N843" s="10">
        <f t="shared" si="106"/>
        <v>2.5616829820695148</v>
      </c>
    </row>
    <row r="844" spans="3:14">
      <c r="C844" s="4">
        <f>Pressure!AB844*1000000</f>
        <v>6526923.5242305603</v>
      </c>
      <c r="D844" s="78">
        <f>Pressure!I844</f>
        <v>1.4782900988183603E-4</v>
      </c>
      <c r="E844" s="40">
        <f>Pressure!H844</f>
        <v>147.82900988183601</v>
      </c>
      <c r="F844" s="10">
        <f t="shared" si="102"/>
        <v>4.25</v>
      </c>
      <c r="G844" s="4">
        <f t="shared" si="101"/>
        <v>298499.26220992149</v>
      </c>
      <c r="H844" s="42">
        <f t="shared" si="103"/>
        <v>9.8001178965228579</v>
      </c>
      <c r="I844" s="10">
        <f t="shared" si="104"/>
        <v>1.2847057020801242</v>
      </c>
      <c r="J844" s="4">
        <f t="shared" si="105"/>
        <v>1239.5722463431443</v>
      </c>
      <c r="K844" s="4">
        <f t="shared" si="99"/>
        <v>278.66828072999061</v>
      </c>
      <c r="L844" s="42">
        <f>Pressure!Q844</f>
        <v>1.0079252511301675</v>
      </c>
      <c r="M844" s="10">
        <f t="shared" si="100"/>
        <v>1.5531071299662165</v>
      </c>
      <c r="N844" s="10">
        <f t="shared" si="106"/>
        <v>2.5616829820695148</v>
      </c>
    </row>
    <row r="845" spans="3:14">
      <c r="C845" s="4">
        <f>Pressure!AB845*1000000</f>
        <v>6521961.0751103489</v>
      </c>
      <c r="D845" s="78">
        <f>Pressure!I845</f>
        <v>1.4782900988183603E-4</v>
      </c>
      <c r="E845" s="40">
        <f>Pressure!H845</f>
        <v>147.82900988183601</v>
      </c>
      <c r="F845" s="10">
        <f t="shared" si="102"/>
        <v>4.25</v>
      </c>
      <c r="G845" s="4">
        <f t="shared" si="101"/>
        <v>298272.3118870568</v>
      </c>
      <c r="H845" s="42">
        <f t="shared" si="103"/>
        <v>9.7942339125790969</v>
      </c>
      <c r="I845" s="10">
        <f t="shared" si="104"/>
        <v>1.2846556618101364</v>
      </c>
      <c r="J845" s="4">
        <f t="shared" si="105"/>
        <v>1238.5815484472589</v>
      </c>
      <c r="K845" s="4">
        <f t="shared" si="99"/>
        <v>278.44556190082704</v>
      </c>
      <c r="L845" s="42">
        <f>Pressure!Q845</f>
        <v>1.0091779928337445</v>
      </c>
      <c r="M845" s="10">
        <f t="shared" si="100"/>
        <v>1.5522433033058078</v>
      </c>
      <c r="N845" s="10">
        <f t="shared" si="106"/>
        <v>2.5616829820695148</v>
      </c>
    </row>
    <row r="846" spans="3:14">
      <c r="C846" s="4">
        <f>Pressure!AB846*1000000</f>
        <v>6516984.9453778993</v>
      </c>
      <c r="D846" s="78">
        <f>Pressure!I846</f>
        <v>1.4782900988183603E-4</v>
      </c>
      <c r="E846" s="40">
        <f>Pressure!H846</f>
        <v>147.82900988183601</v>
      </c>
      <c r="F846" s="10">
        <f t="shared" si="102"/>
        <v>4.25</v>
      </c>
      <c r="G846" s="4">
        <f t="shared" si="101"/>
        <v>298044.73590148217</v>
      </c>
      <c r="H846" s="42">
        <f t="shared" si="103"/>
        <v>9.7883329222831392</v>
      </c>
      <c r="I846" s="10">
        <f t="shared" si="104"/>
        <v>1.2846054070646455</v>
      </c>
      <c r="J846" s="4">
        <f t="shared" si="105"/>
        <v>1237.5881193689609</v>
      </c>
      <c r="K846" s="4">
        <f t="shared" si="99"/>
        <v>278.22222907444831</v>
      </c>
      <c r="L846" s="42">
        <f>Pressure!Q846</f>
        <v>1.0104310385261326</v>
      </c>
      <c r="M846" s="10">
        <f t="shared" si="100"/>
        <v>1.5513768679395239</v>
      </c>
      <c r="N846" s="10">
        <f t="shared" si="106"/>
        <v>2.5616829820695148</v>
      </c>
    </row>
    <row r="847" spans="3:14">
      <c r="C847" s="4">
        <f>Pressure!AB847*1000000</f>
        <v>6511995.1439289004</v>
      </c>
      <c r="D847" s="78">
        <f>Pressure!I847</f>
        <v>1.4782900988183603E-4</v>
      </c>
      <c r="E847" s="40">
        <f>Pressure!H847</f>
        <v>147.82900988183601</v>
      </c>
      <c r="F847" s="10">
        <f t="shared" si="102"/>
        <v>4.25</v>
      </c>
      <c r="G847" s="4">
        <f t="shared" si="101"/>
        <v>297816.53466002882</v>
      </c>
      <c r="H847" s="42">
        <f t="shared" si="103"/>
        <v>9.7824149289599891</v>
      </c>
      <c r="I847" s="10">
        <f t="shared" si="104"/>
        <v>1.2845549371252933</v>
      </c>
      <c r="J847" s="4">
        <f t="shared" si="105"/>
        <v>1236.5919608841762</v>
      </c>
      <c r="K847" s="4">
        <f t="shared" ref="K847:K910" si="107">J847/4.4482</f>
        <v>277.99828265010029</v>
      </c>
      <c r="L847" s="42">
        <f>Pressure!Q847</f>
        <v>1.0116843893518779</v>
      </c>
      <c r="M847" s="10">
        <f t="shared" ref="M847:M910" si="108">(J847+J846)/2*(L847-L846)</f>
        <v>1.5505078233139109</v>
      </c>
      <c r="N847" s="10">
        <f t="shared" si="106"/>
        <v>2.5616829820695148</v>
      </c>
    </row>
    <row r="848" spans="3:14">
      <c r="C848" s="4">
        <f>Pressure!AB848*1000000</f>
        <v>6506991.6796944067</v>
      </c>
      <c r="D848" s="78">
        <f>Pressure!I848</f>
        <v>1.4782900988183603E-4</v>
      </c>
      <c r="E848" s="40">
        <f>Pressure!H848</f>
        <v>147.82900988183601</v>
      </c>
      <c r="F848" s="10">
        <f t="shared" si="102"/>
        <v>4.25</v>
      </c>
      <c r="G848" s="4">
        <f t="shared" si="101"/>
        <v>297587.70857114554</v>
      </c>
      <c r="H848" s="42">
        <f t="shared" si="103"/>
        <v>9.776479935950972</v>
      </c>
      <c r="I848" s="10">
        <f t="shared" si="104"/>
        <v>1.2845042512694427</v>
      </c>
      <c r="J848" s="4">
        <f t="shared" si="105"/>
        <v>1235.593074775891</v>
      </c>
      <c r="K848" s="4">
        <f t="shared" si="107"/>
        <v>277.7737230286163</v>
      </c>
      <c r="L848" s="42">
        <f>Pressure!Q848</f>
        <v>1.0129380464580577</v>
      </c>
      <c r="M848" s="10">
        <f t="shared" si="108"/>
        <v>1.5496361688733791</v>
      </c>
      <c r="N848" s="10">
        <f t="shared" si="106"/>
        <v>2.5616829820695148</v>
      </c>
    </row>
    <row r="849" spans="3:14">
      <c r="C849" s="4">
        <f>Pressure!AB849*1000000</f>
        <v>6501974.5616405522</v>
      </c>
      <c r="D849" s="78">
        <f>Pressure!I849</f>
        <v>1.4782900988183603E-4</v>
      </c>
      <c r="E849" s="40">
        <f>Pressure!H849</f>
        <v>147.82900988183601</v>
      </c>
      <c r="F849" s="10">
        <f t="shared" si="102"/>
        <v>4.25</v>
      </c>
      <c r="G849" s="4">
        <f t="shared" si="101"/>
        <v>297358.25804488518</v>
      </c>
      <c r="H849" s="42">
        <f t="shared" si="103"/>
        <v>9.7705279466133028</v>
      </c>
      <c r="I849" s="10">
        <f t="shared" si="104"/>
        <v>1.2844533487701462</v>
      </c>
      <c r="J849" s="4">
        <f t="shared" si="105"/>
        <v>1234.5914628340938</v>
      </c>
      <c r="K849" s="4">
        <f t="shared" si="107"/>
        <v>277.54855061240363</v>
      </c>
      <c r="L849" s="42">
        <f>Pressure!Q849</f>
        <v>1.0141920109942935</v>
      </c>
      <c r="M849" s="10">
        <f t="shared" si="108"/>
        <v>1.548761904060374</v>
      </c>
      <c r="N849" s="10">
        <f t="shared" si="106"/>
        <v>2.5616829820695148</v>
      </c>
    </row>
    <row r="850" spans="3:14">
      <c r="C850" s="4">
        <f>Pressure!AB850*1000000</f>
        <v>6496943.7987689329</v>
      </c>
      <c r="D850" s="78">
        <f>Pressure!I850</f>
        <v>1.4782900988183603E-4</v>
      </c>
      <c r="E850" s="40">
        <f>Pressure!H850</f>
        <v>147.82900988183601</v>
      </c>
      <c r="F850" s="10">
        <f t="shared" si="102"/>
        <v>4.25</v>
      </c>
      <c r="G850" s="4">
        <f t="shared" si="101"/>
        <v>297128.18349292263</v>
      </c>
      <c r="H850" s="42">
        <f t="shared" si="103"/>
        <v>9.7645589643205355</v>
      </c>
      <c r="I850" s="10">
        <f t="shared" si="104"/>
        <v>1.2844022288961237</v>
      </c>
      <c r="J850" s="4">
        <f t="shared" si="105"/>
        <v>1233.587126855854</v>
      </c>
      <c r="K850" s="4">
        <f t="shared" si="107"/>
        <v>277.32276580546153</v>
      </c>
      <c r="L850" s="42">
        <f>Pressure!Q850</f>
        <v>1.0154462841127636</v>
      </c>
      <c r="M850" s="10">
        <f t="shared" si="108"/>
        <v>1.5478850283158345</v>
      </c>
      <c r="N850" s="10">
        <f t="shared" si="106"/>
        <v>2.5616829820695148</v>
      </c>
    </row>
    <row r="851" spans="3:14">
      <c r="C851" s="4">
        <f>Pressure!AB851*1000000</f>
        <v>6491899.4001167994</v>
      </c>
      <c r="D851" s="78">
        <f>Pressure!I851</f>
        <v>1.4782900988183603E-4</v>
      </c>
      <c r="E851" s="40">
        <f>Pressure!H851</f>
        <v>147.82900988183601</v>
      </c>
      <c r="F851" s="10">
        <f t="shared" si="102"/>
        <v>4.25</v>
      </c>
      <c r="G851" s="4">
        <f t="shared" si="101"/>
        <v>296897.48532856314</v>
      </c>
      <c r="H851" s="42">
        <f t="shared" si="103"/>
        <v>9.7585729924627245</v>
      </c>
      <c r="I851" s="10">
        <f t="shared" si="104"/>
        <v>1.284350890911736</v>
      </c>
      <c r="J851" s="4">
        <f t="shared" si="105"/>
        <v>1232.5800686453581</v>
      </c>
      <c r="K851" s="4">
        <f t="shared" si="107"/>
        <v>277.09636901338928</v>
      </c>
      <c r="L851" s="42">
        <f>Pressure!Q851</f>
        <v>1.0167008669682167</v>
      </c>
      <c r="M851" s="10">
        <f t="shared" si="108"/>
        <v>1.5470055410783388</v>
      </c>
      <c r="N851" s="10">
        <f t="shared" si="106"/>
        <v>2.5616829820695148</v>
      </c>
    </row>
    <row r="852" spans="3:14">
      <c r="C852" s="4">
        <f>Pressure!AB852*1000000</f>
        <v>6486841.3747567581</v>
      </c>
      <c r="D852" s="78">
        <f>Pressure!I852</f>
        <v>1.4782900988183603E-4</v>
      </c>
      <c r="E852" s="40">
        <f>Pressure!H852</f>
        <v>147.82900988183601</v>
      </c>
      <c r="F852" s="10">
        <f t="shared" si="102"/>
        <v>4.25</v>
      </c>
      <c r="G852" s="4">
        <f t="shared" si="101"/>
        <v>296666.16396672913</v>
      </c>
      <c r="H852" s="42">
        <f t="shared" si="103"/>
        <v>9.75257003444605</v>
      </c>
      <c r="I852" s="10">
        <f t="shared" si="104"/>
        <v>1.2842993340769542</v>
      </c>
      <c r="J852" s="4">
        <f t="shared" si="105"/>
        <v>1231.5702900138515</v>
      </c>
      <c r="K852" s="4">
        <f t="shared" si="107"/>
        <v>276.86936064337294</v>
      </c>
      <c r="L852" s="42">
        <f>Pressure!Q852</f>
        <v>1.017955760717985</v>
      </c>
      <c r="M852" s="10">
        <f t="shared" si="108"/>
        <v>1.5461234417853567</v>
      </c>
      <c r="N852" s="10">
        <f t="shared" si="106"/>
        <v>2.5616829820695148</v>
      </c>
    </row>
    <row r="853" spans="3:14">
      <c r="C853" s="4">
        <f>Pressure!AB853*1000000</f>
        <v>6481769.7317970758</v>
      </c>
      <c r="D853" s="78">
        <f>Pressure!I853</f>
        <v>1.4782900988183603E-4</v>
      </c>
      <c r="E853" s="40">
        <f>Pressure!H853</f>
        <v>147.82900988183601</v>
      </c>
      <c r="F853" s="10">
        <f t="shared" si="102"/>
        <v>4.25</v>
      </c>
      <c r="G853" s="4">
        <f t="shared" si="101"/>
        <v>296434.21982397384</v>
      </c>
      <c r="H853" s="42">
        <f t="shared" si="103"/>
        <v>9.7465500936931164</v>
      </c>
      <c r="I853" s="10">
        <f t="shared" si="104"/>
        <v>1.284247557647334</v>
      </c>
      <c r="J853" s="4">
        <f t="shared" si="105"/>
        <v>1230.557792779698</v>
      </c>
      <c r="K853" s="4">
        <f t="shared" si="107"/>
        <v>276.64174110419901</v>
      </c>
      <c r="L853" s="42">
        <f>Pressure!Q853</f>
        <v>1.0192109665219973</v>
      </c>
      <c r="M853" s="10">
        <f t="shared" si="108"/>
        <v>1.5452387298720489</v>
      </c>
      <c r="N853" s="10">
        <f t="shared" si="106"/>
        <v>2.5616829820695148</v>
      </c>
    </row>
    <row r="854" spans="3:14">
      <c r="C854" s="4">
        <f>Pressure!AB854*1000000</f>
        <v>6476684.4803816965</v>
      </c>
      <c r="D854" s="78">
        <f>Pressure!I854</f>
        <v>1.4782900988183603E-4</v>
      </c>
      <c r="E854" s="40">
        <f>Pressure!H854</f>
        <v>147.82900988183601</v>
      </c>
      <c r="F854" s="10">
        <f t="shared" si="102"/>
        <v>4.25</v>
      </c>
      <c r="G854" s="4">
        <f t="shared" si="101"/>
        <v>296201.65331848199</v>
      </c>
      <c r="H854" s="42">
        <f t="shared" si="103"/>
        <v>9.7405131736429365</v>
      </c>
      <c r="I854" s="10">
        <f t="shared" si="104"/>
        <v>1.2841955608739883</v>
      </c>
      <c r="J854" s="4">
        <f t="shared" si="105"/>
        <v>1229.5425787683851</v>
      </c>
      <c r="K854" s="4">
        <f t="shared" si="107"/>
        <v>276.41351080625537</v>
      </c>
      <c r="L854" s="42">
        <f>Pressure!Q854</f>
        <v>1.0204664855427923</v>
      </c>
      <c r="M854" s="10">
        <f t="shared" si="108"/>
        <v>1.5443514047717508</v>
      </c>
      <c r="N854" s="10">
        <f t="shared" si="106"/>
        <v>2.5616829820695148</v>
      </c>
    </row>
    <row r="855" spans="3:14">
      <c r="C855" s="4">
        <f>Pressure!AB855*1000000</f>
        <v>6471585.6296903836</v>
      </c>
      <c r="D855" s="78">
        <f>Pressure!I855</f>
        <v>1.4782900988183603E-4</v>
      </c>
      <c r="E855" s="40">
        <f>Pressure!H855</f>
        <v>147.82900988183601</v>
      </c>
      <c r="F855" s="10">
        <f t="shared" si="102"/>
        <v>4.25</v>
      </c>
      <c r="G855" s="4">
        <f t="shared" si="101"/>
        <v>295968.46487007668</v>
      </c>
      <c r="H855" s="42">
        <f t="shared" si="103"/>
        <v>9.7344592777510748</v>
      </c>
      <c r="I855" s="10">
        <f t="shared" si="104"/>
        <v>1.2841433430035598</v>
      </c>
      <c r="J855" s="4">
        <f t="shared" si="105"/>
        <v>1228.5246498125505</v>
      </c>
      <c r="K855" s="4">
        <f t="shared" si="107"/>
        <v>276.18467016153738</v>
      </c>
      <c r="L855" s="42">
        <f>Pressure!Q855</f>
        <v>1.0217223189455322</v>
      </c>
      <c r="M855" s="10">
        <f t="shared" si="108"/>
        <v>1.5434614659161607</v>
      </c>
      <c r="N855" s="10">
        <f t="shared" si="106"/>
        <v>2.5616829820695148</v>
      </c>
    </row>
    <row r="856" spans="3:14">
      <c r="C856" s="4">
        <f>Pressure!AB856*1000000</f>
        <v>6466473.1889388524</v>
      </c>
      <c r="D856" s="78">
        <f>Pressure!I856</f>
        <v>1.4782900988183603E-4</v>
      </c>
      <c r="E856" s="40">
        <f>Pressure!H856</f>
        <v>147.82900988183601</v>
      </c>
      <c r="F856" s="10">
        <f t="shared" si="102"/>
        <v>4.25</v>
      </c>
      <c r="G856" s="4">
        <f t="shared" si="101"/>
        <v>295734.65490022511</v>
      </c>
      <c r="H856" s="42">
        <f t="shared" si="103"/>
        <v>9.7283884094897193</v>
      </c>
      <c r="I856" s="10">
        <f t="shared" si="104"/>
        <v>1.2840909032781929</v>
      </c>
      <c r="J856" s="4">
        <f t="shared" si="105"/>
        <v>1227.5040077520098</v>
      </c>
      <c r="K856" s="4">
        <f t="shared" si="107"/>
        <v>275.95521958365401</v>
      </c>
      <c r="L856" s="42">
        <f>Pressure!Q856</f>
        <v>1.0229784678980161</v>
      </c>
      <c r="M856" s="10">
        <f t="shared" si="108"/>
        <v>1.5425689127349906</v>
      </c>
      <c r="N856" s="10">
        <f t="shared" si="106"/>
        <v>2.5616829820695148</v>
      </c>
    </row>
    <row r="857" spans="3:14">
      <c r="C857" s="4">
        <f>Pressure!AB857*1000000</f>
        <v>6461347.1673786985</v>
      </c>
      <c r="D857" s="78">
        <f>Pressure!I857</f>
        <v>1.4782900988183603E-4</v>
      </c>
      <c r="E857" s="40">
        <f>Pressure!H857</f>
        <v>147.82900988183601</v>
      </c>
      <c r="F857" s="10">
        <f t="shared" si="102"/>
        <v>4.25</v>
      </c>
      <c r="G857" s="4">
        <f t="shared" si="101"/>
        <v>295500.22383203538</v>
      </c>
      <c r="H857" s="42">
        <f t="shared" si="103"/>
        <v>9.722300572347617</v>
      </c>
      <c r="I857" s="10">
        <f t="shared" si="104"/>
        <v>1.2840382409355042</v>
      </c>
      <c r="J857" s="4">
        <f t="shared" si="105"/>
        <v>1226.4806544337407</v>
      </c>
      <c r="K857" s="4">
        <f t="shared" si="107"/>
        <v>275.72515948782444</v>
      </c>
      <c r="L857" s="42">
        <f>Pressure!Q857</f>
        <v>1.0242349335706931</v>
      </c>
      <c r="M857" s="10">
        <f t="shared" si="108"/>
        <v>1.5416737446561415</v>
      </c>
      <c r="N857" s="10">
        <f t="shared" si="106"/>
        <v>2.5616829820695148</v>
      </c>
    </row>
    <row r="858" spans="3:14">
      <c r="C858" s="4">
        <f>Pressure!AB858*1000000</f>
        <v>6456207.5742976665</v>
      </c>
      <c r="D858" s="78">
        <f>Pressure!I858</f>
        <v>1.4782900988183603E-4</v>
      </c>
      <c r="E858" s="40">
        <f>Pressure!H858</f>
        <v>147.82900988183601</v>
      </c>
      <c r="F858" s="10">
        <f t="shared" si="102"/>
        <v>4.25</v>
      </c>
      <c r="G858" s="4">
        <f t="shared" si="101"/>
        <v>295265.17209026881</v>
      </c>
      <c r="H858" s="42">
        <f t="shared" si="103"/>
        <v>9.716195769830275</v>
      </c>
      <c r="I858" s="10">
        <f t="shared" si="104"/>
        <v>1.2839853552085569</v>
      </c>
      <c r="J858" s="4">
        <f t="shared" si="105"/>
        <v>1225.454591711939</v>
      </c>
      <c r="K858" s="4">
        <f t="shared" si="107"/>
        <v>275.4944902908905</v>
      </c>
      <c r="L858" s="42">
        <f>Pressure!Q858</f>
        <v>1.0254917171366762</v>
      </c>
      <c r="M858" s="10">
        <f t="shared" si="108"/>
        <v>1.5407759611053489</v>
      </c>
      <c r="N858" s="10">
        <f t="shared" si="106"/>
        <v>2.5616829820695148</v>
      </c>
    </row>
    <row r="859" spans="3:14">
      <c r="C859" s="4">
        <f>Pressure!AB859*1000000</f>
        <v>6451054.4190195119</v>
      </c>
      <c r="D859" s="78">
        <f>Pressure!I859</f>
        <v>1.4782900988183603E-4</v>
      </c>
      <c r="E859" s="40">
        <f>Pressure!H859</f>
        <v>147.82900988183601</v>
      </c>
      <c r="F859" s="10">
        <f t="shared" si="102"/>
        <v>4.25</v>
      </c>
      <c r="G859" s="4">
        <f t="shared" si="101"/>
        <v>295029.50010133378</v>
      </c>
      <c r="H859" s="42">
        <f t="shared" si="103"/>
        <v>9.7100740054598198</v>
      </c>
      <c r="I859" s="10">
        <f t="shared" si="104"/>
        <v>1.2839322453258284</v>
      </c>
      <c r="J859" s="4">
        <f t="shared" si="105"/>
        <v>1224.4258214479887</v>
      </c>
      <c r="K859" s="4">
        <f t="shared" si="107"/>
        <v>275.26321241130989</v>
      </c>
      <c r="L859" s="42">
        <f>Pressure!Q859</f>
        <v>1.026748819771756</v>
      </c>
      <c r="M859" s="10">
        <f t="shared" si="108"/>
        <v>1.5398755615069064</v>
      </c>
      <c r="N859" s="10">
        <f t="shared" si="106"/>
        <v>2.5616829820695148</v>
      </c>
    </row>
    <row r="860" spans="3:14">
      <c r="C860" s="4">
        <f>Pressure!AB860*1000000</f>
        <v>6445887.7109043654</v>
      </c>
      <c r="D860" s="78">
        <f>Pressure!I860</f>
        <v>1.4782900988183603E-4</v>
      </c>
      <c r="E860" s="40">
        <f>Pressure!H860</f>
        <v>147.82900988183601</v>
      </c>
      <c r="F860" s="10">
        <f t="shared" si="102"/>
        <v>4.25</v>
      </c>
      <c r="G860" s="4">
        <f t="shared" si="101"/>
        <v>294793.20829330204</v>
      </c>
      <c r="H860" s="42">
        <f t="shared" si="103"/>
        <v>9.7039352827753493</v>
      </c>
      <c r="I860" s="10">
        <f t="shared" si="104"/>
        <v>1.2838789105111847</v>
      </c>
      <c r="J860" s="4">
        <f t="shared" si="105"/>
        <v>1223.3943455105359</v>
      </c>
      <c r="K860" s="4">
        <f t="shared" si="107"/>
        <v>275.03132626917312</v>
      </c>
      <c r="L860" s="42">
        <f>Pressure!Q860</f>
        <v>1.0280062426544143</v>
      </c>
      <c r="M860" s="10">
        <f t="shared" si="108"/>
        <v>1.5389725452830396</v>
      </c>
      <c r="N860" s="10">
        <f t="shared" si="106"/>
        <v>2.5616829820695148</v>
      </c>
    </row>
    <row r="861" spans="3:14">
      <c r="C861" s="4">
        <f>Pressure!AB861*1000000</f>
        <v>6440707.4593484607</v>
      </c>
      <c r="D861" s="78">
        <f>Pressure!I861</f>
        <v>1.4782900988183603E-4</v>
      </c>
      <c r="E861" s="40">
        <f>Pressure!H861</f>
        <v>147.82900988183601</v>
      </c>
      <c r="F861" s="10">
        <f>aexit/E861</f>
        <v>4.25</v>
      </c>
      <c r="G861" s="4">
        <f t="shared" si="101"/>
        <v>294556.29709589662</v>
      </c>
      <c r="H861" s="42">
        <f t="shared" ref="H861:H909" si="109">1/(((k+1)/2)^(1/(k-1))*(patm*1000000/C861)^(1/k)*SQRT((k+1)/(k-1)*(1-(patm*1000000/C861)^((k-1)/k))))</f>
        <v>9.6977796053325456</v>
      </c>
      <c r="I861" s="10">
        <f t="shared" ref="I861:I909" si="110">etanoz*SQRT(2*k^2/(k-1)*(2/(k+1))^((k+1)/(k-1))*(1-(G861/C861)^((k-1)/k)))+(G861-patm*1000000)/C861*(aexit/E861)</f>
        <v>1.2838253499838481</v>
      </c>
      <c r="J861" s="4">
        <f t="shared" ref="J861:J910" si="111">I861*D861*C861</f>
        <v>1222.3601657754348</v>
      </c>
      <c r="K861" s="4">
        <f t="shared" si="107"/>
        <v>274.79883228619099</v>
      </c>
      <c r="L861" s="42">
        <f>Pressure!Q861</f>
        <v>1.029263986965838</v>
      </c>
      <c r="M861" s="10">
        <f t="shared" si="108"/>
        <v>1.5380669118543535</v>
      </c>
      <c r="N861" s="10">
        <f t="shared" si="106"/>
        <v>2.5616829820695148</v>
      </c>
    </row>
    <row r="862" spans="3:14">
      <c r="C862" s="4">
        <f>Pressure!AB862*1000000</f>
        <v>6435513.6737846201</v>
      </c>
      <c r="D862" s="78">
        <f>Pressure!I862</f>
        <v>1.4782900988183603E-4</v>
      </c>
      <c r="E862" s="112">
        <f>Pressure!H862</f>
        <v>147.82900988183601</v>
      </c>
      <c r="F862" s="113">
        <f>aexit/E862</f>
        <v>4.25</v>
      </c>
      <c r="G862" s="4">
        <f t="shared" si="101"/>
        <v>294318.76694051368</v>
      </c>
      <c r="H862" s="42">
        <f t="shared" si="109"/>
        <v>9.6916069767042874</v>
      </c>
      <c r="I862" s="10">
        <f t="shared" si="110"/>
        <v>1.2837715629583717</v>
      </c>
      <c r="J862" s="4">
        <f t="shared" si="111"/>
        <v>1221.3232841258437</v>
      </c>
      <c r="K862" s="4">
        <f t="shared" si="107"/>
        <v>274.56573088571639</v>
      </c>
      <c r="L862" s="42">
        <f>Pressure!Q862</f>
        <v>1.0305220538899327</v>
      </c>
      <c r="M862" s="10">
        <f t="shared" si="108"/>
        <v>1.5371586606392031</v>
      </c>
      <c r="N862" s="113">
        <f>N861-1/834*(me-mef)</f>
        <v>2.5616829820695148</v>
      </c>
    </row>
    <row r="863" spans="3:14">
      <c r="C863" s="4">
        <f>Pressure!AB863*1000000</f>
        <v>6155080.0027552629</v>
      </c>
      <c r="D863" s="80">
        <f>astarf</f>
        <v>1.4782900988183603E-4</v>
      </c>
      <c r="E863" s="40">
        <f>atfinal</f>
        <v>147.82900988183601</v>
      </c>
      <c r="G863" s="4">
        <f t="shared" ref="G863:G910" si="112">IF(C863/(1+(k-1)/2*mef^2)^(k/(k-1))&lt;patm*1000000,patm*1000000,C863/(1+(k-1)/2*mef^2)^(k/(k-1)))</f>
        <v>281493.54482931219</v>
      </c>
      <c r="H863" s="42">
        <f t="shared" si="109"/>
        <v>9.3570055646786443</v>
      </c>
      <c r="I863" s="10">
        <f t="shared" si="110"/>
        <v>1.2807326130512193</v>
      </c>
      <c r="J863" s="4">
        <f t="shared" si="111"/>
        <v>1165.3378138279759</v>
      </c>
      <c r="K863" s="4">
        <f t="shared" si="107"/>
        <v>261.97963531944964</v>
      </c>
      <c r="L863" s="42">
        <f>Pressure!Q863</f>
        <v>1.0312215152853419</v>
      </c>
      <c r="M863" s="10">
        <f t="shared" si="108"/>
        <v>0.83468865097183709</v>
      </c>
    </row>
    <row r="864" spans="3:14">
      <c r="C864" s="4">
        <f>Pressure!AB864*1000000</f>
        <v>5886866.4974863101</v>
      </c>
      <c r="D864" s="80">
        <f t="shared" ref="D864:D910" si="113">astarf</f>
        <v>1.4782900988183603E-4</v>
      </c>
      <c r="E864" s="40">
        <f t="shared" ref="E864:E910" si="114">atfinal</f>
        <v>147.82900988183601</v>
      </c>
      <c r="G864" s="4">
        <f t="shared" si="112"/>
        <v>269227.19405313121</v>
      </c>
      <c r="H864" s="42">
        <f t="shared" si="109"/>
        <v>9.0344769181752422</v>
      </c>
      <c r="I864" s="10">
        <f t="shared" si="110"/>
        <v>1.2775552045248197</v>
      </c>
      <c r="J864" s="4">
        <f t="shared" si="111"/>
        <v>1111.7919640104267</v>
      </c>
      <c r="K864" s="4">
        <f t="shared" si="107"/>
        <v>249.94199092001858</v>
      </c>
      <c r="L864" s="42">
        <f>Pressure!Q864</f>
        <v>1.0319209766807511</v>
      </c>
      <c r="M864" s="10">
        <f t="shared" si="108"/>
        <v>0.79638218596736543</v>
      </c>
    </row>
    <row r="865" spans="3:13">
      <c r="C865" s="4">
        <f>Pressure!AB865*1000000</f>
        <v>5630340.6525526345</v>
      </c>
      <c r="D865" s="80">
        <f t="shared" si="113"/>
        <v>1.4782900988183603E-4</v>
      </c>
      <c r="E865" s="40">
        <f t="shared" si="114"/>
        <v>147.82900988183601</v>
      </c>
      <c r="G865" s="4">
        <f t="shared" si="112"/>
        <v>257495.36125836812</v>
      </c>
      <c r="H865" s="42">
        <f t="shared" si="109"/>
        <v>8.7235796553675957</v>
      </c>
      <c r="I865" s="10">
        <f t="shared" si="110"/>
        <v>1.2742330290194341</v>
      </c>
      <c r="J865" s="4">
        <f t="shared" si="111"/>
        <v>1060.5794258745686</v>
      </c>
      <c r="K865" s="4">
        <f t="shared" si="107"/>
        <v>238.42889840262774</v>
      </c>
      <c r="L865" s="42">
        <f>Pressure!Q865</f>
        <v>1.0326204380761603</v>
      </c>
      <c r="M865" s="10">
        <f t="shared" si="108"/>
        <v>0.75974496185801033</v>
      </c>
    </row>
    <row r="866" spans="3:13">
      <c r="C866" s="4">
        <f>Pressure!AB866*1000000</f>
        <v>5384993.1669629393</v>
      </c>
      <c r="D866" s="80">
        <f t="shared" si="113"/>
        <v>1.4782900988183603E-4</v>
      </c>
      <c r="E866" s="40">
        <f t="shared" si="114"/>
        <v>147.82900988183601</v>
      </c>
      <c r="G866" s="4">
        <f t="shared" si="112"/>
        <v>246274.75431212434</v>
      </c>
      <c r="H866" s="42">
        <f t="shared" si="109"/>
        <v>8.423888772393413</v>
      </c>
      <c r="I866" s="10">
        <f t="shared" si="110"/>
        <v>1.270759490758022</v>
      </c>
      <c r="J866" s="4">
        <f t="shared" si="111"/>
        <v>1011.5985231294753</v>
      </c>
      <c r="K866" s="4">
        <f t="shared" si="107"/>
        <v>227.41749991670233</v>
      </c>
      <c r="L866" s="42">
        <f>Pressure!Q866</f>
        <v>1.0333198994715695</v>
      </c>
      <c r="M866" s="10">
        <f t="shared" si="108"/>
        <v>0.72470423987328969</v>
      </c>
    </row>
    <row r="867" spans="3:13">
      <c r="C867" s="4">
        <f>Pressure!AB867*1000000</f>
        <v>5150336.9330043308</v>
      </c>
      <c r="D867" s="80">
        <f t="shared" si="113"/>
        <v>1.4782900988183603E-4</v>
      </c>
      <c r="E867" s="40">
        <f t="shared" si="114"/>
        <v>147.82900988183601</v>
      </c>
      <c r="G867" s="4">
        <f t="shared" si="112"/>
        <v>235543.096058497</v>
      </c>
      <c r="H867" s="42">
        <f t="shared" si="109"/>
        <v>8.1349950332062892</v>
      </c>
      <c r="I867" s="10">
        <f t="shared" si="110"/>
        <v>1.2671276934511269</v>
      </c>
      <c r="J867" s="4">
        <f t="shared" si="111"/>
        <v>964.75201012596426</v>
      </c>
      <c r="K867" s="4">
        <f t="shared" si="107"/>
        <v>216.88593366439554</v>
      </c>
      <c r="L867" s="42">
        <f>Pressure!Q867</f>
        <v>1.0340193608669788</v>
      </c>
      <c r="M867" s="10">
        <f t="shared" si="108"/>
        <v>0.69119045090430065</v>
      </c>
    </row>
    <row r="868" spans="3:13">
      <c r="C868" s="4">
        <f>Pressure!AB868*1000000</f>
        <v>4925906.069148968</v>
      </c>
      <c r="D868" s="80">
        <f t="shared" si="113"/>
        <v>1.4782900988183603E-4</v>
      </c>
      <c r="E868" s="40">
        <f t="shared" si="114"/>
        <v>147.82900988183601</v>
      </c>
      <c r="G868" s="4">
        <f t="shared" si="112"/>
        <v>225279.08008998467</v>
      </c>
      <c r="H868" s="42">
        <f t="shared" si="109"/>
        <v>7.8565043824274312</v>
      </c>
      <c r="I868" s="10">
        <f t="shared" si="110"/>
        <v>1.2633304266051271</v>
      </c>
      <c r="J868" s="4">
        <f t="shared" si="111"/>
        <v>919.94687878713921</v>
      </c>
      <c r="K868" s="4">
        <f t="shared" si="107"/>
        <v>206.81329049663665</v>
      </c>
      <c r="L868" s="42">
        <f>Pressure!Q868</f>
        <v>1.034718822262388</v>
      </c>
      <c r="M868" s="10">
        <f t="shared" si="108"/>
        <v>0.6591370573826808</v>
      </c>
    </row>
    <row r="869" spans="3:13">
      <c r="C869" s="4">
        <f>Pressure!AB869*1000000</f>
        <v>4711254.995102712</v>
      </c>
      <c r="D869" s="80">
        <f t="shared" si="113"/>
        <v>1.4782900988183603E-4</v>
      </c>
      <c r="E869" s="40">
        <f t="shared" si="114"/>
        <v>147.82900988183601</v>
      </c>
      <c r="G869" s="4">
        <f t="shared" si="112"/>
        <v>215462.32844619581</v>
      </c>
      <c r="H869" s="42">
        <f t="shared" si="109"/>
        <v>7.5880373803356669</v>
      </c>
      <c r="I869" s="10">
        <f t="shared" si="110"/>
        <v>1.2593601512066757</v>
      </c>
      <c r="J869" s="4">
        <f t="shared" si="111"/>
        <v>877.0941739521196</v>
      </c>
      <c r="K869" s="4">
        <f t="shared" si="107"/>
        <v>197.17957240054844</v>
      </c>
      <c r="L869" s="42">
        <f>Pressure!Q869</f>
        <v>1.0354182836577972</v>
      </c>
      <c r="M869" s="10">
        <f t="shared" si="108"/>
        <v>0.6284804211783257</v>
      </c>
    </row>
    <row r="870" spans="3:13">
      <c r="C870" s="4">
        <f>Pressure!AB870*1000000</f>
        <v>4505957.5471594334</v>
      </c>
      <c r="D870" s="80">
        <f t="shared" si="113"/>
        <v>1.4782900988183603E-4</v>
      </c>
      <c r="E870" s="40">
        <f t="shared" si="114"/>
        <v>147.82900988183601</v>
      </c>
      <c r="G870" s="4">
        <f t="shared" si="112"/>
        <v>206073.35115587697</v>
      </c>
      <c r="H870" s="42">
        <f t="shared" si="109"/>
        <v>7.3292286591671116</v>
      </c>
      <c r="I870" s="10">
        <f t="shared" si="110"/>
        <v>1.2552089847549011</v>
      </c>
      <c r="J870" s="4">
        <f t="shared" si="111"/>
        <v>836.10881676634403</v>
      </c>
      <c r="K870" s="4">
        <f t="shared" si="107"/>
        <v>187.96565279581495</v>
      </c>
      <c r="L870" s="42">
        <f>Pressure!Q870</f>
        <v>1.0361177450532064</v>
      </c>
      <c r="M870" s="10">
        <f t="shared" si="108"/>
        <v>0.59915967725359087</v>
      </c>
    </row>
    <row r="871" spans="3:13">
      <c r="C871" s="4">
        <f>Pressure!AB871*1000000</f>
        <v>4309606.1321045971</v>
      </c>
      <c r="D871" s="80">
        <f t="shared" si="113"/>
        <v>1.4782900988183603E-4</v>
      </c>
      <c r="E871" s="40">
        <f t="shared" si="114"/>
        <v>147.82900988183601</v>
      </c>
      <c r="G871" s="4">
        <f t="shared" si="112"/>
        <v>197093.50754193604</v>
      </c>
      <c r="H871" s="42">
        <f t="shared" si="109"/>
        <v>7.0797263999279219</v>
      </c>
      <c r="I871" s="10">
        <f t="shared" si="110"/>
        <v>1.2508686856116582</v>
      </c>
      <c r="J871" s="4">
        <f t="shared" si="111"/>
        <v>796.90943576781194</v>
      </c>
      <c r="K871" s="4">
        <f t="shared" si="107"/>
        <v>179.15323856117351</v>
      </c>
      <c r="L871" s="42">
        <f>Pressure!Q871</f>
        <v>1.0368172064486156</v>
      </c>
      <c r="M871" s="10">
        <f t="shared" si="108"/>
        <v>0.57111661282313153</v>
      </c>
    </row>
    <row r="872" spans="3:13">
      <c r="C872" s="4">
        <f>Pressure!AB872*1000000</f>
        <v>4121810.9179883031</v>
      </c>
      <c r="D872" s="80">
        <f t="shared" si="113"/>
        <v>1.4782900988183603E-4</v>
      </c>
      <c r="E872" s="40">
        <f t="shared" si="114"/>
        <v>147.82900988183601</v>
      </c>
      <c r="G872" s="4">
        <f t="shared" si="112"/>
        <v>188504.96921263542</v>
      </c>
      <c r="H872" s="42">
        <f t="shared" si="109"/>
        <v>6.8391918289542986</v>
      </c>
      <c r="I872" s="10">
        <f t="shared" si="110"/>
        <v>1.2463306366387525</v>
      </c>
      <c r="J872" s="4">
        <f t="shared" si="111"/>
        <v>759.4182053339</v>
      </c>
      <c r="K872" s="4">
        <f t="shared" si="107"/>
        <v>170.7248337156378</v>
      </c>
      <c r="L872" s="42">
        <f>Pressure!Q872</f>
        <v>1.0375166678440249</v>
      </c>
      <c r="M872" s="10">
        <f t="shared" si="108"/>
        <v>0.54429555177946976</v>
      </c>
    </row>
    <row r="873" spans="3:13">
      <c r="C873" s="4">
        <f>Pressure!AB873*1000000</f>
        <v>3942199.0601611743</v>
      </c>
      <c r="D873" s="80">
        <f t="shared" si="113"/>
        <v>1.4782900988183603E-4</v>
      </c>
      <c r="E873" s="40">
        <f t="shared" si="114"/>
        <v>147.82900988183601</v>
      </c>
      <c r="G873" s="4">
        <f t="shared" si="112"/>
        <v>180290.68466548016</v>
      </c>
      <c r="H873" s="42">
        <f t="shared" si="109"/>
        <v>6.6072987334835505</v>
      </c>
      <c r="I873" s="10">
        <f t="shared" si="110"/>
        <v>1.2415858280896572</v>
      </c>
      <c r="J873" s="4">
        <f t="shared" si="111"/>
        <v>723.56069116801768</v>
      </c>
      <c r="K873" s="4">
        <f t="shared" si="107"/>
        <v>162.6637046823474</v>
      </c>
      <c r="L873" s="42">
        <f>Pressure!Q873</f>
        <v>1.0382161292394341</v>
      </c>
      <c r="M873" s="10">
        <f t="shared" si="108"/>
        <v>0.51864324415482654</v>
      </c>
    </row>
    <row r="874" spans="3:13">
      <c r="C874" s="4">
        <f>Pressure!AB874*1000000</f>
        <v>3770413.9610364693</v>
      </c>
      <c r="D874" s="80">
        <f t="shared" si="113"/>
        <v>1.4782900988183603E-4</v>
      </c>
      <c r="E874" s="40">
        <f t="shared" si="114"/>
        <v>147.82900988183601</v>
      </c>
      <c r="G874" s="4">
        <f t="shared" si="112"/>
        <v>172434.34543352513</v>
      </c>
      <c r="H874" s="42">
        <f t="shared" si="109"/>
        <v>6.3837329955287156</v>
      </c>
      <c r="I874" s="10">
        <f t="shared" si="110"/>
        <v>1.2366248397217523</v>
      </c>
      <c r="J874" s="4">
        <f t="shared" si="111"/>
        <v>689.26570251932719</v>
      </c>
      <c r="K874" s="4">
        <f t="shared" si="107"/>
        <v>154.9538470660778</v>
      </c>
      <c r="L874" s="42">
        <f>Pressure!Q874</f>
        <v>1.0389155906348433</v>
      </c>
      <c r="M874" s="10">
        <f t="shared" si="108"/>
        <v>0.49410876039976154</v>
      </c>
    </row>
    <row r="875" spans="3:13">
      <c r="C875" s="4">
        <f>Pressure!AB875*1000000</f>
        <v>3606114.5621087714</v>
      </c>
      <c r="D875" s="80">
        <f t="shared" si="113"/>
        <v>1.4782900988183603E-4</v>
      </c>
      <c r="E875" s="40">
        <f t="shared" si="114"/>
        <v>147.82900988183601</v>
      </c>
      <c r="G875" s="4">
        <f t="shared" si="112"/>
        <v>164920.35370688958</v>
      </c>
      <c r="H875" s="42">
        <f t="shared" si="109"/>
        <v>6.1681921433768832</v>
      </c>
      <c r="I875" s="10">
        <f t="shared" si="110"/>
        <v>1.2314378220935742</v>
      </c>
      <c r="J875" s="4">
        <f t="shared" si="111"/>
        <v>656.46515084213149</v>
      </c>
      <c r="K875" s="4">
        <f t="shared" si="107"/>
        <v>147.5799538784523</v>
      </c>
      <c r="L875" s="42">
        <f>Pressure!Q875</f>
        <v>1.0396150520302525</v>
      </c>
      <c r="M875" s="10">
        <f t="shared" si="108"/>
        <v>0.4706433902687216</v>
      </c>
    </row>
    <row r="876" spans="3:13">
      <c r="C876" s="4">
        <f>Pressure!AB876*1000000</f>
        <v>3448974.6668236335</v>
      </c>
      <c r="D876" s="80">
        <f t="shared" si="113"/>
        <v>1.4782900988183603E-4</v>
      </c>
      <c r="E876" s="40">
        <f t="shared" si="114"/>
        <v>147.82900988183601</v>
      </c>
      <c r="G876" s="4">
        <f t="shared" si="112"/>
        <v>157733.79136519469</v>
      </c>
      <c r="H876" s="42">
        <f t="shared" si="109"/>
        <v>5.9603849200578392</v>
      </c>
      <c r="I876" s="10">
        <f t="shared" si="110"/>
        <v>1.2260144770099426</v>
      </c>
      <c r="J876" s="4">
        <f t="shared" si="111"/>
        <v>625.09391461431369</v>
      </c>
      <c r="K876" s="4">
        <f t="shared" si="107"/>
        <v>140.52738514777073</v>
      </c>
      <c r="L876" s="42">
        <f>Pressure!Q876</f>
        <v>1.0403145134256617</v>
      </c>
      <c r="M876" s="10">
        <f t="shared" si="108"/>
        <v>0.44820054611174909</v>
      </c>
    </row>
    <row r="877" spans="3:13">
      <c r="C877" s="4">
        <f>Pressure!AB877*1000000</f>
        <v>3298682.2929538395</v>
      </c>
      <c r="D877" s="80">
        <f t="shared" si="113"/>
        <v>1.4782900988183603E-4</v>
      </c>
      <c r="E877" s="40">
        <f t="shared" si="114"/>
        <v>147.82900988183601</v>
      </c>
      <c r="G877" s="4">
        <f t="shared" si="112"/>
        <v>150860.39035944291</v>
      </c>
      <c r="H877" s="42">
        <f t="shared" si="109"/>
        <v>5.7600308681557317</v>
      </c>
      <c r="I877" s="10">
        <f t="shared" si="110"/>
        <v>1.2203440370761414</v>
      </c>
      <c r="J877" s="4">
        <f t="shared" si="111"/>
        <v>595.08971004644445</v>
      </c>
      <c r="K877" s="4">
        <f t="shared" si="107"/>
        <v>133.78213885311911</v>
      </c>
      <c r="L877" s="42">
        <f>Pressure!Q877</f>
        <v>1.0410139748210709</v>
      </c>
      <c r="M877" s="10">
        <f t="shared" si="108"/>
        <v>0.42673567038034549</v>
      </c>
    </row>
    <row r="878" spans="3:13">
      <c r="C878" s="4">
        <f>Pressure!AB878*1000000</f>
        <v>3154939.0531964814</v>
      </c>
      <c r="D878" s="80">
        <f t="shared" si="113"/>
        <v>1.4782900988183603E-4</v>
      </c>
      <c r="E878" s="40">
        <f t="shared" si="114"/>
        <v>147.82900988183601</v>
      </c>
      <c r="G878" s="4">
        <f t="shared" si="112"/>
        <v>144286.50438453507</v>
      </c>
      <c r="H878" s="42">
        <f t="shared" si="109"/>
        <v>5.5668599303609554</v>
      </c>
      <c r="I878" s="10">
        <f t="shared" si="110"/>
        <v>1.2144152443205614</v>
      </c>
      <c r="J878" s="4">
        <f t="shared" si="111"/>
        <v>566.39296742486249</v>
      </c>
      <c r="K878" s="4">
        <f t="shared" si="107"/>
        <v>127.3308231250534</v>
      </c>
      <c r="L878" s="42">
        <f>Pressure!Q878</f>
        <v>1.0417134362164802</v>
      </c>
      <c r="M878" s="10">
        <f t="shared" si="108"/>
        <v>0.40620614716385733</v>
      </c>
    </row>
    <row r="879" spans="3:13">
      <c r="C879" s="4">
        <f>Pressure!AB879*1000000</f>
        <v>3017459.5627611098</v>
      </c>
      <c r="D879" s="80">
        <f t="shared" si="113"/>
        <v>1.4782900988183603E-4</v>
      </c>
      <c r="E879" s="40">
        <f t="shared" si="114"/>
        <v>147.82900988183601</v>
      </c>
      <c r="G879" s="4">
        <f t="shared" si="112"/>
        <v>137999.08178618434</v>
      </c>
      <c r="H879" s="42">
        <f t="shared" si="109"/>
        <v>5.3806120651838434</v>
      </c>
      <c r="I879" s="10">
        <f t="shared" si="110"/>
        <v>1.2082163278433602</v>
      </c>
      <c r="J879" s="4">
        <f t="shared" si="111"/>
        <v>538.94671284322305</v>
      </c>
      <c r="K879" s="4">
        <f t="shared" si="107"/>
        <v>121.16062965766446</v>
      </c>
      <c r="L879" s="42">
        <f>Pressure!Q879</f>
        <v>1.0424128976118894</v>
      </c>
      <c r="M879" s="10">
        <f t="shared" si="108"/>
        <v>0.38657121758074681</v>
      </c>
    </row>
    <row r="880" spans="3:13">
      <c r="C880" s="4">
        <f>Pressure!AB880*1000000</f>
        <v>2885970.8727728087</v>
      </c>
      <c r="D880" s="80">
        <f t="shared" si="113"/>
        <v>1.4782900988183603E-4</v>
      </c>
      <c r="E880" s="40">
        <f t="shared" si="114"/>
        <v>147.82900988183601</v>
      </c>
      <c r="G880" s="4">
        <f t="shared" si="112"/>
        <v>131985.63964843782</v>
      </c>
      <c r="H880" s="42">
        <f t="shared" si="109"/>
        <v>5.2010368772748521</v>
      </c>
      <c r="I880" s="10">
        <f t="shared" si="110"/>
        <v>1.2017349804467674</v>
      </c>
      <c r="J880" s="4">
        <f t="shared" si="111"/>
        <v>512.6964550877093</v>
      </c>
      <c r="K880" s="4">
        <f t="shared" si="107"/>
        <v>115.25930827923864</v>
      </c>
      <c r="L880" s="42">
        <f>Pressure!Q880</f>
        <v>1.0431123590072986</v>
      </c>
      <c r="M880" s="10">
        <f t="shared" si="108"/>
        <v>0.36779189885677011</v>
      </c>
    </row>
    <row r="881" spans="3:13">
      <c r="C881" s="4">
        <f>Pressure!AB881*1000000</f>
        <v>2760211.9283652627</v>
      </c>
      <c r="D881" s="80">
        <f t="shared" si="113"/>
        <v>1.4782900988183603E-4</v>
      </c>
      <c r="E881" s="40">
        <f t="shared" si="114"/>
        <v>147.82900988183601</v>
      </c>
      <c r="G881" s="4">
        <f t="shared" si="112"/>
        <v>126234.23901035904</v>
      </c>
      <c r="H881" s="42">
        <f t="shared" si="109"/>
        <v>5.0278932618185497</v>
      </c>
      <c r="I881" s="10">
        <f t="shared" si="110"/>
        <v>1.1949583342006345</v>
      </c>
      <c r="J881" s="4">
        <f t="shared" si="111"/>
        <v>487.59007745132772</v>
      </c>
      <c r="K881" s="4">
        <f t="shared" si="107"/>
        <v>109.61514263102552</v>
      </c>
      <c r="L881" s="42">
        <f>Pressure!Q881</f>
        <v>1.0438118204027078</v>
      </c>
      <c r="M881" s="10">
        <f t="shared" si="108"/>
        <v>0.34983090692940133</v>
      </c>
    </row>
    <row r="882" spans="3:13">
      <c r="C882" s="4">
        <f>Pressure!AB882*1000000</f>
        <v>2639933.0503879474</v>
      </c>
      <c r="D882" s="80">
        <f t="shared" si="113"/>
        <v>1.4782900988183603E-4</v>
      </c>
      <c r="E882" s="40">
        <f t="shared" si="114"/>
        <v>147.82900988183601</v>
      </c>
      <c r="G882" s="4">
        <f t="shared" si="112"/>
        <v>120733.46116266727</v>
      </c>
      <c r="H882" s="42">
        <f t="shared" si="109"/>
        <v>4.8609490624906249</v>
      </c>
      <c r="I882" s="10">
        <f t="shared" si="110"/>
        <v>1.1878729348947168</v>
      </c>
      <c r="J882" s="4">
        <f t="shared" si="111"/>
        <v>463.57773426249969</v>
      </c>
      <c r="K882" s="4">
        <f t="shared" si="107"/>
        <v>104.21692690582701</v>
      </c>
      <c r="L882" s="42">
        <f>Pressure!Q882</f>
        <v>1.044511281798117</v>
      </c>
      <c r="M882" s="10">
        <f t="shared" si="108"/>
        <v>0.33265258242484286</v>
      </c>
    </row>
    <row r="883" spans="3:13">
      <c r="C883" s="4">
        <f>Pressure!AB883*1000000</f>
        <v>2524895.4396984107</v>
      </c>
      <c r="D883" s="80">
        <f t="shared" si="113"/>
        <v>1.4782900988183603E-4</v>
      </c>
      <c r="E883" s="40">
        <f t="shared" si="114"/>
        <v>147.82900988183601</v>
      </c>
      <c r="G883" s="4">
        <f t="shared" si="112"/>
        <v>115472.38497727303</v>
      </c>
      <c r="H883" s="42">
        <f t="shared" si="109"/>
        <v>4.6999807424883411</v>
      </c>
      <c r="I883" s="10">
        <f t="shared" si="110"/>
        <v>1.1804647153269701</v>
      </c>
      <c r="J883" s="4">
        <f t="shared" si="111"/>
        <v>440.61175192251704</v>
      </c>
      <c r="K883" s="4">
        <f t="shared" si="107"/>
        <v>99.053943600224144</v>
      </c>
      <c r="L883" s="42">
        <f>Pressure!Q883</f>
        <v>1.0452107431935262</v>
      </c>
      <c r="M883" s="10">
        <f t="shared" si="108"/>
        <v>0.31622281986065764</v>
      </c>
    </row>
    <row r="884" spans="3:13">
      <c r="C884" s="4">
        <f>Pressure!AB884*1000000</f>
        <v>2414870.703055515</v>
      </c>
      <c r="D884" s="80">
        <f t="shared" si="113"/>
        <v>1.4782900988183603E-4</v>
      </c>
      <c r="E884" s="40">
        <f t="shared" si="114"/>
        <v>147.82900988183601</v>
      </c>
      <c r="G884" s="4">
        <f t="shared" si="112"/>
        <v>110440.56522470179</v>
      </c>
      <c r="H884" s="42">
        <f t="shared" si="109"/>
        <v>4.5447730681656378</v>
      </c>
      <c r="I884" s="10">
        <f t="shared" si="110"/>
        <v>1.1727189673748246</v>
      </c>
      <c r="J884" s="4">
        <f t="shared" si="111"/>
        <v>418.64653425538921</v>
      </c>
      <c r="K884" s="4">
        <f t="shared" si="107"/>
        <v>94.115942236272929</v>
      </c>
      <c r="L884" s="42">
        <f>Pressure!Q884</f>
        <v>1.0459102045889355</v>
      </c>
      <c r="M884" s="10">
        <f t="shared" si="108"/>
        <v>0.30050899993346564</v>
      </c>
    </row>
    <row r="885" spans="3:13">
      <c r="C885" s="4">
        <f>Pressure!AB885*1000000</f>
        <v>2309640.3996723131</v>
      </c>
      <c r="D885" s="80">
        <f t="shared" si="113"/>
        <v>1.4782900988183603E-4</v>
      </c>
      <c r="E885" s="40">
        <f t="shared" si="114"/>
        <v>147.82900988183601</v>
      </c>
      <c r="G885" s="4">
        <f t="shared" si="112"/>
        <v>105628.01183635564</v>
      </c>
      <c r="H885" s="42">
        <f t="shared" si="109"/>
        <v>4.3951188048240821</v>
      </c>
      <c r="I885" s="10">
        <f t="shared" si="110"/>
        <v>1.1646203127939896</v>
      </c>
      <c r="J885" s="4">
        <f t="shared" si="111"/>
        <v>397.63847198215694</v>
      </c>
      <c r="K885" s="4">
        <f t="shared" si="107"/>
        <v>89.393119010421501</v>
      </c>
      <c r="L885" s="42">
        <f>Pressure!Q885</f>
        <v>1.0466096659843447</v>
      </c>
      <c r="M885" s="10">
        <f t="shared" si="108"/>
        <v>0.28547992475726802</v>
      </c>
    </row>
    <row r="886" spans="3:13">
      <c r="C886" s="4">
        <f>Pressure!AB886*1000000</f>
        <v>2208995.6075283284</v>
      </c>
      <c r="D886" s="80">
        <f t="shared" si="113"/>
        <v>1.4782900988183603E-4</v>
      </c>
      <c r="E886" s="40">
        <f t="shared" si="114"/>
        <v>147.82900988183601</v>
      </c>
      <c r="G886" s="4">
        <f t="shared" si="112"/>
        <v>101025.17007044236</v>
      </c>
      <c r="H886" s="42">
        <f t="shared" si="109"/>
        <v>4.2508184242307339</v>
      </c>
      <c r="I886" s="10">
        <f t="shared" si="110"/>
        <v>1.156152672686811</v>
      </c>
      <c r="J886" s="4">
        <f t="shared" si="111"/>
        <v>377.54585613995215</v>
      </c>
      <c r="K886" s="4">
        <f t="shared" si="107"/>
        <v>84.876097329246022</v>
      </c>
      <c r="L886" s="42">
        <f>Pressure!Q886</f>
        <v>1.0473091273797539</v>
      </c>
      <c r="M886" s="10">
        <f t="shared" si="108"/>
        <v>0.27110575592382363</v>
      </c>
    </row>
    <row r="887" spans="3:13">
      <c r="C887" s="4">
        <f>Pressure!AB887*1000000</f>
        <v>2112736.5085801957</v>
      </c>
      <c r="D887" s="80">
        <f t="shared" si="113"/>
        <v>1.4782900988183603E-4</v>
      </c>
      <c r="E887" s="40">
        <f t="shared" si="114"/>
        <v>147.82900988183601</v>
      </c>
      <c r="G887" s="4">
        <f t="shared" si="112"/>
        <v>101000</v>
      </c>
      <c r="H887" s="42">
        <f t="shared" si="109"/>
        <v>4.1116798234531187</v>
      </c>
      <c r="I887" s="10">
        <f t="shared" si="110"/>
        <v>1.1491763816911089</v>
      </c>
      <c r="J887" s="4">
        <f t="shared" si="111"/>
        <v>358.91507257963457</v>
      </c>
      <c r="K887" s="4">
        <f t="shared" si="107"/>
        <v>80.687710215285861</v>
      </c>
      <c r="L887" s="42">
        <f>Pressure!Q887</f>
        <v>1.0480085887751631</v>
      </c>
      <c r="M887" s="10">
        <f t="shared" si="108"/>
        <v>0.25756299443328529</v>
      </c>
    </row>
    <row r="888" spans="3:13">
      <c r="C888" s="4">
        <f>Pressure!AB888*1000000</f>
        <v>2020671.9920471339</v>
      </c>
      <c r="D888" s="80">
        <f t="shared" si="113"/>
        <v>1.4782900988183603E-4</v>
      </c>
      <c r="E888" s="40">
        <f t="shared" si="114"/>
        <v>147.82900988183601</v>
      </c>
      <c r="G888" s="4">
        <f t="shared" si="112"/>
        <v>101000</v>
      </c>
      <c r="H888" s="42">
        <f t="shared" si="109"/>
        <v>3.977518054620492</v>
      </c>
      <c r="I888" s="10">
        <f t="shared" si="110"/>
        <v>1.1421304127512781</v>
      </c>
      <c r="J888" s="4">
        <f t="shared" si="111"/>
        <v>341.17027545003043</v>
      </c>
      <c r="K888" s="4">
        <f t="shared" si="107"/>
        <v>76.69850174228462</v>
      </c>
      <c r="L888" s="42">
        <f>Pressure!Q888</f>
        <v>1.0487080501705723</v>
      </c>
      <c r="M888" s="10">
        <f t="shared" si="108"/>
        <v>0.24484133721918866</v>
      </c>
    </row>
    <row r="889" spans="3:13">
      <c r="C889" s="4">
        <f>Pressure!AB889*1000000</f>
        <v>1932619.2749836433</v>
      </c>
      <c r="D889" s="80">
        <f t="shared" si="113"/>
        <v>1.4782900988183603E-4</v>
      </c>
      <c r="E889" s="40">
        <f t="shared" si="114"/>
        <v>147.82900988183601</v>
      </c>
      <c r="G889" s="4">
        <f t="shared" si="112"/>
        <v>101000</v>
      </c>
      <c r="H889" s="42">
        <f t="shared" si="109"/>
        <v>3.8481550652391889</v>
      </c>
      <c r="I889" s="10">
        <f t="shared" si="110"/>
        <v>1.135003412017819</v>
      </c>
      <c r="J889" s="4">
        <f t="shared" si="111"/>
        <v>324.267289879717</v>
      </c>
      <c r="K889" s="4">
        <f t="shared" si="107"/>
        <v>72.898540955828651</v>
      </c>
      <c r="L889" s="42">
        <f>Pressure!Q889</f>
        <v>1.0494075115659816</v>
      </c>
      <c r="M889" s="10">
        <f t="shared" si="108"/>
        <v>0.23272394400162882</v>
      </c>
    </row>
    <row r="890" spans="3:13">
      <c r="C890" s="4">
        <f>Pressure!AB890*1000000</f>
        <v>1848403.5393861094</v>
      </c>
      <c r="D890" s="80">
        <f t="shared" si="113"/>
        <v>1.4782900988183603E-4</v>
      </c>
      <c r="E890" s="40">
        <f t="shared" si="114"/>
        <v>147.82900988183601</v>
      </c>
      <c r="G890" s="4">
        <f t="shared" si="112"/>
        <v>101000</v>
      </c>
      <c r="H890" s="42">
        <f t="shared" si="109"/>
        <v>3.7234194487083121</v>
      </c>
      <c r="I890" s="10">
        <f t="shared" si="110"/>
        <v>1.1277936464583964</v>
      </c>
      <c r="J890" s="4">
        <f t="shared" si="111"/>
        <v>308.16698059756357</v>
      </c>
      <c r="K890" s="4">
        <f t="shared" si="107"/>
        <v>69.279029854224987</v>
      </c>
      <c r="L890" s="42">
        <f>Pressure!Q890</f>
        <v>1.0501069729613908</v>
      </c>
      <c r="M890" s="10">
        <f t="shared" si="108"/>
        <v>0.22118167866632463</v>
      </c>
    </row>
    <row r="891" spans="3:13">
      <c r="C891" s="4">
        <f>Pressure!AB891*1000000</f>
        <v>1767857.5851128325</v>
      </c>
      <c r="D891" s="80">
        <f t="shared" si="113"/>
        <v>1.4782900988183603E-4</v>
      </c>
      <c r="E891" s="40">
        <f t="shared" si="114"/>
        <v>147.82900988183601</v>
      </c>
      <c r="G891" s="4">
        <f t="shared" si="112"/>
        <v>101000</v>
      </c>
      <c r="H891" s="42">
        <f t="shared" si="109"/>
        <v>3.6031462047002214</v>
      </c>
      <c r="I891" s="10">
        <f t="shared" si="110"/>
        <v>1.1204993193109314</v>
      </c>
      <c r="J891" s="4">
        <f t="shared" si="111"/>
        <v>292.83200521613782</v>
      </c>
      <c r="K891" s="4">
        <f t="shared" si="107"/>
        <v>65.831573494028561</v>
      </c>
      <c r="L891" s="42">
        <f>Pressure!Q891</f>
        <v>1.0508064343568</v>
      </c>
      <c r="M891" s="10">
        <f t="shared" si="108"/>
        <v>0.21018779462838813</v>
      </c>
    </row>
    <row r="892" spans="3:13">
      <c r="C892" s="4">
        <f>Pressure!AB892*1000000</f>
        <v>1690821.4979283984</v>
      </c>
      <c r="D892" s="80">
        <f t="shared" si="113"/>
        <v>1.4782900988183603E-4</v>
      </c>
      <c r="E892" s="40">
        <f t="shared" si="114"/>
        <v>147.82900988183601</v>
      </c>
      <c r="G892" s="4">
        <f t="shared" si="112"/>
        <v>101000</v>
      </c>
      <c r="H892" s="42">
        <f t="shared" si="109"/>
        <v>3.4871765090886453</v>
      </c>
      <c r="I892" s="10">
        <f t="shared" si="110"/>
        <v>1.1131185666632224</v>
      </c>
      <c r="J892" s="4">
        <f t="shared" si="111"/>
        <v>278.22673283136578</v>
      </c>
      <c r="K892" s="4">
        <f t="shared" si="107"/>
        <v>62.548161690428891</v>
      </c>
      <c r="L892" s="42">
        <f>Pressure!Q892</f>
        <v>1.0515058957522092</v>
      </c>
      <c r="M892" s="10">
        <f t="shared" si="108"/>
        <v>0.19971677088766687</v>
      </c>
    </row>
    <row r="893" spans="3:13">
      <c r="C893" s="4">
        <f>Pressure!AB893*1000000</f>
        <v>1617142.3320133381</v>
      </c>
      <c r="D893" s="80">
        <f t="shared" si="113"/>
        <v>1.4782900988183603E-4</v>
      </c>
      <c r="E893" s="40">
        <f t="shared" si="114"/>
        <v>147.82900988183601</v>
      </c>
      <c r="G893" s="4">
        <f t="shared" si="112"/>
        <v>101000</v>
      </c>
      <c r="H893" s="42">
        <f t="shared" si="109"/>
        <v>3.3753574931254593</v>
      </c>
      <c r="I893" s="10">
        <f t="shared" si="110"/>
        <v>1.105649453790517</v>
      </c>
      <c r="J893" s="4">
        <f t="shared" si="111"/>
        <v>264.31716628660371</v>
      </c>
      <c r="K893" s="4">
        <f t="shared" si="107"/>
        <v>59.421151541433325</v>
      </c>
      <c r="L893" s="42">
        <f>Pressure!Q893</f>
        <v>1.0522053571476184</v>
      </c>
      <c r="M893" s="10">
        <f t="shared" si="108"/>
        <v>0.18974425637390638</v>
      </c>
    </row>
    <row r="894" spans="3:13">
      <c r="C894" s="4">
        <f>Pressure!AB894*1000000</f>
        <v>1546673.8063087261</v>
      </c>
      <c r="D894" s="80">
        <f t="shared" si="113"/>
        <v>1.4782900988183603E-4</v>
      </c>
      <c r="E894" s="40">
        <f t="shared" si="114"/>
        <v>147.82900988183601</v>
      </c>
      <c r="G894" s="4">
        <f t="shared" si="112"/>
        <v>101000</v>
      </c>
      <c r="H894" s="42">
        <f t="shared" si="109"/>
        <v>3.2675420315856463</v>
      </c>
      <c r="I894" s="10">
        <f t="shared" si="110"/>
        <v>1.0980899712296837</v>
      </c>
      <c r="J894" s="4">
        <f t="shared" si="111"/>
        <v>251.07086793670183</v>
      </c>
      <c r="K894" s="4">
        <f t="shared" si="107"/>
        <v>56.443250738883556</v>
      </c>
      <c r="L894" s="42">
        <f>Pressure!Q894</f>
        <v>1.0529048185430276</v>
      </c>
      <c r="M894" s="10">
        <f t="shared" si="108"/>
        <v>0.18024701679752347</v>
      </c>
    </row>
    <row r="895" spans="3:13">
      <c r="C895" s="4">
        <f>Pressure!AB895*1000000</f>
        <v>1479276.0140928586</v>
      </c>
      <c r="D895" s="80">
        <f t="shared" si="113"/>
        <v>1.4782900988183603E-4</v>
      </c>
      <c r="E895" s="40">
        <f t="shared" si="114"/>
        <v>147.82900988183601</v>
      </c>
      <c r="G895" s="4">
        <f t="shared" si="112"/>
        <v>101000</v>
      </c>
      <c r="H895" s="42">
        <f t="shared" si="109"/>
        <v>3.1635885396188281</v>
      </c>
      <c r="I895" s="10">
        <f t="shared" si="110"/>
        <v>1.0904380305663601</v>
      </c>
      <c r="J895" s="4">
        <f t="shared" si="111"/>
        <v>238.45688875494704</v>
      </c>
      <c r="K895" s="4">
        <f t="shared" si="107"/>
        <v>53.607501630984906</v>
      </c>
      <c r="L895" s="42">
        <f>Pressure!Q895</f>
        <v>1.0536042799384369</v>
      </c>
      <c r="M895" s="10">
        <f t="shared" si="108"/>
        <v>0.17120288389354235</v>
      </c>
    </row>
    <row r="896" spans="3:13">
      <c r="C896" s="4">
        <f>Pressure!AB896*1000000</f>
        <v>1414815.1452134091</v>
      </c>
      <c r="D896" s="80">
        <f t="shared" si="113"/>
        <v>1.4782900988183603E-4</v>
      </c>
      <c r="E896" s="40">
        <f t="shared" si="114"/>
        <v>147.82900988183601</v>
      </c>
      <c r="G896" s="4">
        <f t="shared" si="112"/>
        <v>101000</v>
      </c>
      <c r="H896" s="42">
        <f t="shared" si="109"/>
        <v>3.0633607780648329</v>
      </c>
      <c r="I896" s="10">
        <f t="shared" si="110"/>
        <v>1.082691459908909</v>
      </c>
      <c r="J896" s="4">
        <f t="shared" si="111"/>
        <v>226.4457006327473</v>
      </c>
      <c r="K896" s="4">
        <f t="shared" si="107"/>
        <v>50.907266002595954</v>
      </c>
      <c r="L896" s="42">
        <f>Pressure!Q896</f>
        <v>1.0543037413338461</v>
      </c>
      <c r="M896" s="10">
        <f t="shared" si="108"/>
        <v>0.16259070695123762</v>
      </c>
    </row>
    <row r="897" spans="3:13">
      <c r="C897" s="4">
        <f>Pressure!AB897*1000000</f>
        <v>1353163.2204235734</v>
      </c>
      <c r="D897" s="80">
        <f t="shared" si="113"/>
        <v>1.4782900988183603E-4</v>
      </c>
      <c r="E897" s="40">
        <f t="shared" si="114"/>
        <v>147.82900988183601</v>
      </c>
      <c r="G897" s="4">
        <f t="shared" si="112"/>
        <v>101000</v>
      </c>
      <c r="H897" s="42">
        <f t="shared" si="109"/>
        <v>2.9667276670106584</v>
      </c>
      <c r="I897" s="10">
        <f t="shared" si="110"/>
        <v>1.0748479990201354</v>
      </c>
      <c r="J897" s="4">
        <f t="shared" si="111"/>
        <v>215.00913172858384</v>
      </c>
      <c r="K897" s="4">
        <f t="shared" si="107"/>
        <v>48.336210541024201</v>
      </c>
      <c r="L897" s="42">
        <f>Pressure!Q897</f>
        <v>1.0550032027292553</v>
      </c>
      <c r="M897" s="10">
        <f t="shared" si="108"/>
        <v>0.15439030652679947</v>
      </c>
    </row>
    <row r="898" spans="3:13">
      <c r="C898" s="4">
        <f>Pressure!AB898*1000000</f>
        <v>1294197.8372947813</v>
      </c>
      <c r="D898" s="80">
        <f t="shared" si="113"/>
        <v>1.4782900988183603E-4</v>
      </c>
      <c r="E898" s="40">
        <f t="shared" si="114"/>
        <v>147.82900988183601</v>
      </c>
      <c r="G898" s="4">
        <f t="shared" si="112"/>
        <v>101000</v>
      </c>
      <c r="H898" s="42">
        <f t="shared" si="109"/>
        <v>2.873563107386834</v>
      </c>
      <c r="I898" s="10">
        <f t="shared" si="110"/>
        <v>1.0669052940744812</v>
      </c>
      <c r="J898" s="4">
        <f t="shared" si="111"/>
        <v>204.12030472912247</v>
      </c>
      <c r="K898" s="4">
        <f t="shared" si="107"/>
        <v>45.888292956504309</v>
      </c>
      <c r="L898" s="42">
        <f>Pressure!Q898</f>
        <v>1.0557026641246645</v>
      </c>
      <c r="M898" s="10">
        <f t="shared" si="108"/>
        <v>0.14658243024089315</v>
      </c>
    </row>
    <row r="899" spans="3:13">
      <c r="C899" s="4">
        <f>Pressure!AB899*1000000</f>
        <v>1237801.9272015016</v>
      </c>
      <c r="D899" s="80">
        <f t="shared" si="113"/>
        <v>1.4782900988183603E-4</v>
      </c>
      <c r="E899" s="40">
        <f t="shared" si="114"/>
        <v>147.82900988183601</v>
      </c>
      <c r="G899" s="4">
        <f t="shared" si="112"/>
        <v>101000</v>
      </c>
      <c r="H899" s="42">
        <f t="shared" si="109"/>
        <v>2.7837458104227961</v>
      </c>
      <c r="I899" s="10">
        <f t="shared" si="110"/>
        <v>1.0588608920047378</v>
      </c>
      <c r="J899" s="4">
        <f t="shared" si="111"/>
        <v>193.75357789144672</v>
      </c>
      <c r="K899" s="4">
        <f t="shared" si="107"/>
        <v>43.557748727900439</v>
      </c>
      <c r="L899" s="42">
        <f>Pressure!Q899</f>
        <v>1.0564021255200737</v>
      </c>
      <c r="M899" s="10">
        <f t="shared" si="108"/>
        <v>0.1391487105673333</v>
      </c>
    </row>
    <row r="900" spans="3:13">
      <c r="C900" s="4">
        <f>Pressure!AB900*1000000</f>
        <v>1183863.5228956651</v>
      </c>
      <c r="D900" s="80">
        <f t="shared" si="113"/>
        <v>1.4782900988183603E-4</v>
      </c>
      <c r="E900" s="40">
        <f t="shared" si="114"/>
        <v>147.82900988183601</v>
      </c>
      <c r="G900" s="4">
        <f t="shared" si="112"/>
        <v>101000</v>
      </c>
      <c r="H900" s="42">
        <f t="shared" si="109"/>
        <v>2.6971591348039023</v>
      </c>
      <c r="I900" s="10">
        <f t="shared" si="110"/>
        <v>1.0507122343981585</v>
      </c>
      <c r="J900" s="4">
        <f t="shared" si="111"/>
        <v>183.88448874117407</v>
      </c>
      <c r="K900" s="4">
        <f t="shared" si="107"/>
        <v>41.339078445477739</v>
      </c>
      <c r="L900" s="42">
        <f>Pressure!Q900</f>
        <v>1.0571015869154829</v>
      </c>
      <c r="M900" s="10">
        <f t="shared" si="108"/>
        <v>0.13207162452324603</v>
      </c>
    </row>
    <row r="901" spans="3:13">
      <c r="C901" s="4">
        <f>Pressure!AB901*1000000</f>
        <v>1132275.5362092606</v>
      </c>
      <c r="D901" s="80">
        <f t="shared" si="113"/>
        <v>1.4782900988183603E-4</v>
      </c>
      <c r="E901" s="40">
        <f t="shared" si="114"/>
        <v>147.82900988183601</v>
      </c>
      <c r="G901" s="4">
        <f t="shared" si="112"/>
        <v>101000</v>
      </c>
      <c r="H901" s="42">
        <f t="shared" si="109"/>
        <v>2.6136909313972545</v>
      </c>
      <c r="I901" s="10">
        <f t="shared" si="110"/>
        <v>1.0424566508971325</v>
      </c>
      <c r="J901" s="4">
        <f t="shared" si="111"/>
        <v>174.48970030675099</v>
      </c>
      <c r="K901" s="4">
        <f t="shared" si="107"/>
        <v>39.227035723832337</v>
      </c>
      <c r="L901" s="42">
        <f>Pressure!Q901</f>
        <v>1.0578010483108922</v>
      </c>
      <c r="M901" s="10">
        <f t="shared" si="108"/>
        <v>0.1253344551750542</v>
      </c>
    </row>
    <row r="902" spans="3:13">
      <c r="C902" s="4">
        <f>Pressure!AB902*1000000</f>
        <v>1082935.5454437423</v>
      </c>
      <c r="D902" s="80">
        <f t="shared" si="113"/>
        <v>1.4782900988183603E-4</v>
      </c>
      <c r="E902" s="40">
        <f t="shared" si="114"/>
        <v>147.82900988183601</v>
      </c>
      <c r="G902" s="4">
        <f t="shared" si="112"/>
        <v>101000</v>
      </c>
      <c r="H902" s="42">
        <f t="shared" si="109"/>
        <v>2.533233395440103</v>
      </c>
      <c r="I902" s="10">
        <f t="shared" si="110"/>
        <v>1.0340913520541866</v>
      </c>
      <c r="J902" s="4">
        <f t="shared" si="111"/>
        <v>165.54694977549789</v>
      </c>
      <c r="K902" s="4">
        <f t="shared" si="107"/>
        <v>37.216615659254956</v>
      </c>
      <c r="L902" s="42">
        <f>Pressure!Q902</f>
        <v>1.0585005097063014</v>
      </c>
      <c r="M902" s="10">
        <f t="shared" si="108"/>
        <v>0.11892125487840285</v>
      </c>
    </row>
    <row r="903" spans="3:13">
      <c r="C903" s="4">
        <f>Pressure!AB903*1000000</f>
        <v>1035745.5920241621</v>
      </c>
      <c r="D903" s="80">
        <f t="shared" si="113"/>
        <v>1.4782900988183603E-4</v>
      </c>
      <c r="E903" s="40">
        <f t="shared" si="114"/>
        <v>147.82900988183601</v>
      </c>
      <c r="G903" s="4">
        <f t="shared" si="112"/>
        <v>101000</v>
      </c>
      <c r="H903" s="42">
        <f t="shared" si="109"/>
        <v>2.455682926113627</v>
      </c>
      <c r="I903" s="10">
        <f t="shared" si="110"/>
        <v>1.0256134215849613</v>
      </c>
      <c r="J903" s="4">
        <f t="shared" si="111"/>
        <v>157.03499946201447</v>
      </c>
      <c r="K903" s="4">
        <f t="shared" si="107"/>
        <v>35.303043806936394</v>
      </c>
      <c r="L903" s="42">
        <f>Pressure!Q903</f>
        <v>1.0591999711017106</v>
      </c>
      <c r="M903" s="10">
        <f t="shared" si="108"/>
        <v>0.11281681017374792</v>
      </c>
    </row>
    <row r="904" spans="3:13">
      <c r="C904" s="4">
        <f>Pressure!AB904*1000000</f>
        <v>990611.98601427919</v>
      </c>
      <c r="D904" s="80">
        <f t="shared" si="113"/>
        <v>1.4782900988183603E-4</v>
      </c>
      <c r="E904" s="40">
        <f t="shared" si="114"/>
        <v>147.82900988183601</v>
      </c>
      <c r="G904" s="4">
        <f t="shared" si="112"/>
        <v>101000</v>
      </c>
      <c r="H904" s="42">
        <f t="shared" si="109"/>
        <v>2.3809399934568556</v>
      </c>
      <c r="I904" s="10">
        <f t="shared" si="110"/>
        <v>1.017019807955764</v>
      </c>
      <c r="J904" s="4">
        <f t="shared" si="111"/>
        <v>148.93358998434789</v>
      </c>
      <c r="K904" s="4">
        <f t="shared" si="107"/>
        <v>33.481765654500222</v>
      </c>
      <c r="L904" s="42">
        <f>Pressure!Q904</f>
        <v>1.0598994324971198</v>
      </c>
      <c r="M904" s="10">
        <f t="shared" si="108"/>
        <v>0.10700660826277132</v>
      </c>
    </row>
    <row r="905" spans="3:13">
      <c r="C905" s="4">
        <f>Pressure!AB905*1000000</f>
        <v>947445.12010654237</v>
      </c>
      <c r="D905" s="80">
        <f t="shared" si="113"/>
        <v>1.4782900988183603E-4</v>
      </c>
      <c r="E905" s="40">
        <f t="shared" si="114"/>
        <v>147.82900988183601</v>
      </c>
      <c r="G905" s="4">
        <f t="shared" si="112"/>
        <v>101000</v>
      </c>
      <c r="H905" s="42">
        <f t="shared" si="109"/>
        <v>2.3089090126111524</v>
      </c>
      <c r="I905" s="10">
        <f t="shared" si="110"/>
        <v>1.0083073152342539</v>
      </c>
      <c r="J905" s="4">
        <f t="shared" si="111"/>
        <v>141.22339554790406</v>
      </c>
      <c r="K905" s="4">
        <f t="shared" si="107"/>
        <v>31.74843656937729</v>
      </c>
      <c r="L905" s="42">
        <f>Pressure!Q905</f>
        <v>1.060598893892529</v>
      </c>
      <c r="M905" s="10">
        <f t="shared" si="108"/>
        <v>0.10147680499406057</v>
      </c>
    </row>
    <row r="906" spans="3:13">
      <c r="C906" s="4">
        <f>Pressure!AB906*1000000</f>
        <v>906159.2917176364</v>
      </c>
      <c r="D906" s="80">
        <f t="shared" si="113"/>
        <v>1.4782900988183603E-4</v>
      </c>
      <c r="E906" s="40">
        <f t="shared" si="114"/>
        <v>147.82900988183601</v>
      </c>
      <c r="G906" s="4">
        <f t="shared" si="112"/>
        <v>101000</v>
      </c>
      <c r="H906" s="42">
        <f t="shared" si="109"/>
        <v>2.2394982254257019</v>
      </c>
      <c r="I906" s="10">
        <f t="shared" si="110"/>
        <v>0.99947259312255587</v>
      </c>
      <c r="J906" s="4">
        <f t="shared" si="111"/>
        <v>133.88598124143346</v>
      </c>
      <c r="K906" s="4">
        <f t="shared" si="107"/>
        <v>30.098912198514782</v>
      </c>
      <c r="L906" s="42">
        <f>Pressure!Q906</f>
        <v>1.0612983552879383</v>
      </c>
      <c r="M906" s="10">
        <f t="shared" si="108"/>
        <v>9.6214194289615126E-2</v>
      </c>
    </row>
    <row r="907" spans="3:13">
      <c r="C907" s="4">
        <f>Pressure!AB907*1000000</f>
        <v>866672.53283638333</v>
      </c>
      <c r="D907" s="80">
        <f t="shared" si="113"/>
        <v>1.4782900988183603E-4</v>
      </c>
      <c r="E907" s="40">
        <f t="shared" si="114"/>
        <v>147.82900988183601</v>
      </c>
      <c r="G907" s="4">
        <f t="shared" si="112"/>
        <v>101000</v>
      </c>
      <c r="H907" s="42">
        <f t="shared" si="109"/>
        <v>2.1726195894998206</v>
      </c>
      <c r="I907" s="10">
        <f t="shared" si="110"/>
        <v>0.99051212608141437</v>
      </c>
      <c r="J907" s="4">
        <f t="shared" si="111"/>
        <v>126.90376225356316</v>
      </c>
      <c r="K907" s="4">
        <f t="shared" si="107"/>
        <v>28.529239299843344</v>
      </c>
      <c r="L907" s="42">
        <f>Pressure!Q907</f>
        <v>1.0619978166833475</v>
      </c>
      <c r="M907" s="10">
        <f t="shared" si="108"/>
        <v>9.1206178946711153E-2</v>
      </c>
    </row>
    <row r="908" spans="3:13">
      <c r="C908" s="4">
        <f>Pressure!AB908*1000000</f>
        <v>828906.44728618604</v>
      </c>
      <c r="D908" s="80">
        <f t="shared" si="113"/>
        <v>1.4782900988183603E-4</v>
      </c>
      <c r="E908" s="40">
        <f t="shared" si="114"/>
        <v>147.82900988183601</v>
      </c>
      <c r="G908" s="4">
        <f t="shared" si="112"/>
        <v>101000</v>
      </c>
      <c r="H908" s="42">
        <f t="shared" si="109"/>
        <v>2.1081886747898086</v>
      </c>
      <c r="I908" s="10">
        <f t="shared" si="110"/>
        <v>0.98142222144166602</v>
      </c>
      <c r="J908" s="4">
        <f t="shared" si="111"/>
        <v>120.25996492228461</v>
      </c>
      <c r="K908" s="4">
        <f t="shared" si="107"/>
        <v>27.035646985811027</v>
      </c>
      <c r="L908" s="42">
        <f>Pressure!Q908</f>
        <v>1.0626972780787567</v>
      </c>
      <c r="M908" s="10">
        <f t="shared" si="108"/>
        <v>8.6440742752480842E-2</v>
      </c>
    </row>
    <row r="909" spans="3:13">
      <c r="C909" s="4">
        <f>Pressure!AB909*1000000</f>
        <v>792786.05507891288</v>
      </c>
      <c r="D909" s="80">
        <f t="shared" si="113"/>
        <v>1.4782900988183603E-4</v>
      </c>
      <c r="E909" s="40">
        <f t="shared" si="114"/>
        <v>147.82900988183601</v>
      </c>
      <c r="G909" s="4">
        <f t="shared" si="112"/>
        <v>101000</v>
      </c>
      <c r="H909" s="42">
        <f t="shared" si="109"/>
        <v>2.0461245679679285</v>
      </c>
      <c r="I909" s="10">
        <f t="shared" si="110"/>
        <v>0.97219899638499163</v>
      </c>
      <c r="J909" s="4">
        <f t="shared" si="111"/>
        <v>113.9385895335392</v>
      </c>
      <c r="K909" s="4">
        <f t="shared" si="107"/>
        <v>25.614538360132009</v>
      </c>
      <c r="L909" s="42">
        <f>Pressure!Q909</f>
        <v>1.0633967394741659</v>
      </c>
      <c r="M909" s="10">
        <f t="shared" si="108"/>
        <v>8.190642385124608E-2</v>
      </c>
    </row>
    <row r="910" spans="3:13">
      <c r="C910" s="4">
        <f>Pressure!AB910*1000000</f>
        <v>0</v>
      </c>
      <c r="D910" s="80">
        <f t="shared" si="113"/>
        <v>1.4782900988183603E-4</v>
      </c>
      <c r="E910" s="40">
        <f t="shared" si="114"/>
        <v>147.82900988183601</v>
      </c>
      <c r="G910" s="4">
        <f t="shared" si="112"/>
        <v>101000</v>
      </c>
      <c r="H910" s="42">
        <v>1</v>
      </c>
      <c r="I910" s="59">
        <f>I909</f>
        <v>0.97219899638499163</v>
      </c>
      <c r="J910" s="4">
        <f t="shared" si="111"/>
        <v>0</v>
      </c>
      <c r="K910" s="4">
        <f t="shared" si="107"/>
        <v>0</v>
      </c>
      <c r="L910" s="42">
        <f>Pressure!Q910</f>
        <v>1.0640962008695751</v>
      </c>
      <c r="M910" s="10">
        <f t="shared" si="108"/>
        <v>3.9847822413043708E-2</v>
      </c>
    </row>
    <row r="911" spans="3:13">
      <c r="L911" s="60">
        <f>SUM(M28:M910)</f>
        <v>1365.7243199905058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295275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1" sqref="C11"/>
    </sheetView>
  </sheetViews>
  <sheetFormatPr baseColWidth="10" defaultColWidth="8.85546875" defaultRowHeight="12.75"/>
  <cols>
    <col min="1" max="1" width="5.7109375" customWidth="1"/>
    <col min="2" max="4" width="8.85546875" customWidth="1"/>
    <col min="5" max="5" width="26.28515625" customWidth="1"/>
    <col min="6" max="6" width="21.42578125" customWidth="1"/>
  </cols>
  <sheetData>
    <row r="2" spans="2:28">
      <c r="B2" s="75" t="s">
        <v>500</v>
      </c>
      <c r="Y2" s="8"/>
    </row>
    <row r="4" spans="2:28">
      <c r="Y4" s="8"/>
      <c r="AB4" s="2"/>
    </row>
    <row r="5" spans="2:28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>
      <c r="B7" s="203"/>
      <c r="C7" s="357"/>
      <c r="D7" s="8"/>
      <c r="E7" s="8"/>
      <c r="F7" s="358"/>
      <c r="Y7" s="203"/>
      <c r="AA7" s="2"/>
    </row>
    <row r="8" spans="2:28">
      <c r="F8" s="359" t="s">
        <v>517</v>
      </c>
      <c r="Y8" s="203"/>
    </row>
    <row r="9" spans="2:28">
      <c r="B9" s="203" t="s">
        <v>0</v>
      </c>
      <c r="C9">
        <f>dc</f>
        <v>48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>
      <c r="B10" s="203" t="s">
        <v>515</v>
      </c>
      <c r="C10" s="40">
        <f>dto</f>
        <v>13.719392888921826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>
      <c r="B11" s="2" t="s">
        <v>203</v>
      </c>
      <c r="C11" s="40">
        <f>Performance!C11</f>
        <v>28.283253000186253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>
      <c r="B12" s="203" t="s">
        <v>503</v>
      </c>
      <c r="C12" s="40">
        <f>SQRT(Performance!C13)*C10</f>
        <v>43.273137877322917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>
      <c r="B14" s="320" t="s">
        <v>1</v>
      </c>
      <c r="C14" s="361">
        <f>(dcplot-C10)/2/TAN(beta)</f>
        <v>29.687876615347179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24</v>
      </c>
      <c r="AA14" s="341">
        <f>-Z14</f>
        <v>-24</v>
      </c>
      <c r="AB14" s="332"/>
    </row>
    <row r="15" spans="2:28">
      <c r="B15" s="320" t="s">
        <v>511</v>
      </c>
      <c r="C15" s="361">
        <f>(C11-C10)/2/TAN(alpha)</f>
        <v>34.258787394843431</v>
      </c>
      <c r="D15" s="8" t="s">
        <v>2</v>
      </c>
      <c r="E15" s="151" t="s">
        <v>513</v>
      </c>
      <c r="X15" s="333">
        <v>2</v>
      </c>
      <c r="Y15" s="340">
        <f>(C9-C10)/2/TAN(beta)</f>
        <v>29.687876615347179</v>
      </c>
      <c r="Z15" s="340">
        <f>C10/2</f>
        <v>6.859696444460913</v>
      </c>
      <c r="AA15" s="341">
        <f>-Z15</f>
        <v>-6.859696444460913</v>
      </c>
      <c r="AB15" s="332"/>
    </row>
    <row r="16" spans="2:28">
      <c r="B16" s="320" t="s">
        <v>8</v>
      </c>
      <c r="C16" s="361">
        <f>C15+C14</f>
        <v>63.946664010190609</v>
      </c>
      <c r="D16" s="8" t="s">
        <v>2</v>
      </c>
      <c r="E16" s="151" t="s">
        <v>514</v>
      </c>
      <c r="X16" s="333">
        <v>3</v>
      </c>
      <c r="Y16" s="340">
        <f>((C11-C10)/2/TAN(alpha)+Y15)</f>
        <v>63.946664010190609</v>
      </c>
      <c r="Z16" s="340">
        <f>C11/2</f>
        <v>14.141626500093126</v>
      </c>
      <c r="AA16" s="341">
        <f>-Z16</f>
        <v>-14.141626500093126</v>
      </c>
      <c r="AB16" s="332"/>
    </row>
    <row r="17" spans="2:28">
      <c r="B17" s="2"/>
      <c r="X17" s="333">
        <v>4</v>
      </c>
      <c r="Y17" s="340">
        <f>((C12-C10)/2/TAN(alpha)+Y15)</f>
        <v>99.207595875487058</v>
      </c>
      <c r="Z17" s="340">
        <f>C12/2</f>
        <v>21.636568938661458</v>
      </c>
      <c r="AA17" s="341">
        <f>-Z17</f>
        <v>-21.636568938661458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0.61849742948639952</v>
      </c>
      <c r="Z21" s="340">
        <f t="shared" si="0"/>
        <v>0.1429103425929357</v>
      </c>
      <c r="AA21" s="341">
        <f t="shared" si="0"/>
        <v>-0.1429103425929357</v>
      </c>
      <c r="AB21" s="332"/>
    </row>
    <row r="22" spans="2:28">
      <c r="B22" s="2"/>
      <c r="X22" s="333">
        <v>3</v>
      </c>
      <c r="Y22" s="340">
        <f t="shared" si="0"/>
        <v>1.3322221668789711</v>
      </c>
      <c r="Z22" s="340">
        <f t="shared" si="0"/>
        <v>0.29461721875194014</v>
      </c>
      <c r="AA22" s="341">
        <f t="shared" si="0"/>
        <v>-0.29461721875194014</v>
      </c>
      <c r="AB22" s="332"/>
    </row>
    <row r="23" spans="2:28">
      <c r="B23" s="2"/>
      <c r="X23" s="333">
        <v>4</v>
      </c>
      <c r="Y23" s="340">
        <f t="shared" si="0"/>
        <v>2.0668249140726469</v>
      </c>
      <c r="Z23" s="340">
        <f t="shared" si="0"/>
        <v>0.4507618528887804</v>
      </c>
      <c r="AA23" s="341">
        <f t="shared" si="0"/>
        <v>-0.4507618528887804</v>
      </c>
      <c r="AB23" s="332"/>
    </row>
    <row r="24" spans="2:28">
      <c r="B24" s="2"/>
      <c r="X24" s="333"/>
      <c r="Y24" s="340">
        <f>Y22</f>
        <v>1.3322221668789711</v>
      </c>
      <c r="Z24" s="340">
        <f>Z22</f>
        <v>0.29461721875194014</v>
      </c>
      <c r="AA24" s="336"/>
      <c r="AB24" s="332"/>
    </row>
    <row r="25" spans="2:28">
      <c r="B25" s="2"/>
      <c r="X25" s="333"/>
      <c r="Y25" s="340">
        <f>Y22</f>
        <v>1.3322221668789711</v>
      </c>
      <c r="Z25" s="340">
        <f>-Z22</f>
        <v>-0.29461721875194014</v>
      </c>
      <c r="AA25" s="336"/>
      <c r="AB25" s="332"/>
    </row>
    <row r="26" spans="2:28">
      <c r="X26" s="333"/>
      <c r="Y26" s="340">
        <f>Y23</f>
        <v>2.0668249140726469</v>
      </c>
      <c r="Z26" s="340">
        <f>Z23</f>
        <v>0.4507618528887804</v>
      </c>
      <c r="AA26" s="336"/>
      <c r="AB26" s="332"/>
    </row>
    <row r="27" spans="2:28">
      <c r="X27" s="333"/>
      <c r="Y27" s="340">
        <f>Y23</f>
        <v>2.0668249140726469</v>
      </c>
      <c r="Z27" s="340">
        <f>-Z23</f>
        <v>-0.4507618528887804</v>
      </c>
      <c r="AA27" s="336"/>
      <c r="AB27" s="332"/>
    </row>
    <row r="28" spans="2:28">
      <c r="X28" s="333"/>
      <c r="Y28" s="340">
        <f>Y24</f>
        <v>1.3322221668789711</v>
      </c>
      <c r="Z28" s="332">
        <v>1</v>
      </c>
      <c r="AA28" s="336"/>
      <c r="AB28" s="332"/>
    </row>
    <row r="29" spans="2:28">
      <c r="X29" s="342"/>
      <c r="Y29" s="343">
        <f>Y25</f>
        <v>1.3322221668789711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0000"/>
  </sheetPr>
  <dimension ref="B1:S72"/>
  <sheetViews>
    <sheetView zoomScale="55" zoomScaleNormal="55" workbookViewId="0">
      <selection activeCell="L32" sqref="L32"/>
    </sheetView>
  </sheetViews>
  <sheetFormatPr baseColWidth="10" defaultColWidth="11.42578125" defaultRowHeight="12.75"/>
  <cols>
    <col min="2" max="2" width="16.140625" style="40" bestFit="1" customWidth="1"/>
    <col min="3" max="3" width="17.7109375" bestFit="1" customWidth="1"/>
    <col min="4" max="4" width="12.28515625" bestFit="1" customWidth="1"/>
    <col min="5" max="5" width="14.7109375" bestFit="1" customWidth="1"/>
    <col min="6" max="6" width="12" bestFit="1" customWidth="1"/>
    <col min="7" max="7" width="14.85546875" bestFit="1" customWidth="1"/>
    <col min="9" max="9" width="12" bestFit="1" customWidth="1"/>
    <col min="10" max="11" width="13.42578125" customWidth="1"/>
    <col min="12" max="12" width="12.7109375" bestFit="1" customWidth="1"/>
    <col min="13" max="13" width="12" bestFit="1" customWidth="1"/>
    <col min="15" max="15" width="17.7109375" bestFit="1" customWidth="1"/>
  </cols>
  <sheetData>
    <row r="1" spans="2:15">
      <c r="B1"/>
    </row>
    <row r="2" spans="2:15">
      <c r="B2" s="718" t="s">
        <v>1073</v>
      </c>
    </row>
    <row r="3" spans="2:15">
      <c r="B3" s="781" t="s">
        <v>1070</v>
      </c>
      <c r="C3" s="10">
        <f>dc</f>
        <v>48</v>
      </c>
      <c r="D3" s="781" t="s">
        <v>2</v>
      </c>
    </row>
    <row r="4" spans="2:15">
      <c r="B4" s="781" t="s">
        <v>1071</v>
      </c>
      <c r="C4" s="10">
        <f>dto</f>
        <v>13.719392888921826</v>
      </c>
      <c r="D4" s="781" t="s">
        <v>2</v>
      </c>
    </row>
    <row r="5" spans="2:15">
      <c r="B5" s="781" t="s">
        <v>1072</v>
      </c>
      <c r="C5" s="10">
        <f>'Nozzle Design'!C11</f>
        <v>28.283253000186253</v>
      </c>
      <c r="D5" s="781" t="s">
        <v>2</v>
      </c>
    </row>
    <row r="6" spans="2:15">
      <c r="B6" s="781" t="s">
        <v>1074</v>
      </c>
      <c r="C6" s="4">
        <f>etac*tothe</f>
        <v>1582.4</v>
      </c>
      <c r="D6" s="781" t="s">
        <v>73</v>
      </c>
    </row>
    <row r="7" spans="2:15">
      <c r="B7" s="781" t="s">
        <v>1074</v>
      </c>
      <c r="C7">
        <f>CONVERT(C6,"K","C")</f>
        <v>1309.25</v>
      </c>
      <c r="D7" s="781" t="s">
        <v>66</v>
      </c>
    </row>
    <row r="8" spans="2:15">
      <c r="B8" s="781" t="s">
        <v>1075</v>
      </c>
      <c r="C8" s="10">
        <f>pmax</f>
        <v>7.2788125346267236</v>
      </c>
      <c r="D8" s="781" t="s">
        <v>87</v>
      </c>
    </row>
    <row r="9" spans="2:15">
      <c r="B9" s="781" t="s">
        <v>1076</v>
      </c>
    </row>
    <row r="10" spans="2:15">
      <c r="B10" s="781" t="s">
        <v>1077</v>
      </c>
      <c r="E10" s="10">
        <f>C5/2</f>
        <v>14.141626500093126</v>
      </c>
    </row>
    <row r="11" spans="2:15">
      <c r="B11" s="781" t="s">
        <v>1078</v>
      </c>
    </row>
    <row r="12" spans="2:15">
      <c r="B12" s="781" t="s">
        <v>1083</v>
      </c>
      <c r="C12">
        <f>k2ph</f>
        <v>1.133</v>
      </c>
    </row>
    <row r="13" spans="2:15">
      <c r="B13" s="781" t="s">
        <v>1084</v>
      </c>
      <c r="C13" s="10">
        <f>mef</f>
        <v>2.5616829820695148</v>
      </c>
      <c r="D13" s="781" t="s">
        <v>64</v>
      </c>
    </row>
    <row r="14" spans="2:15">
      <c r="B14" s="781" t="s">
        <v>1086</v>
      </c>
      <c r="C14" s="10">
        <f>(C4-C3)/1</f>
        <v>-34.280607111078176</v>
      </c>
      <c r="D14" s="781"/>
      <c r="O14">
        <v>2</v>
      </c>
    </row>
    <row r="15" spans="2:15">
      <c r="B15" s="781" t="s">
        <v>1087</v>
      </c>
      <c r="C15" s="42">
        <f>(C5-C4)/(C13-1)</f>
        <v>9.325746824726652</v>
      </c>
      <c r="D15" s="781" t="s">
        <v>441</v>
      </c>
      <c r="E15">
        <f>C4-C15*1</f>
        <v>4.393646064195174</v>
      </c>
    </row>
    <row r="16" spans="2:15">
      <c r="B16"/>
    </row>
    <row r="17" spans="2:19">
      <c r="B17" s="781" t="s">
        <v>1080</v>
      </c>
      <c r="C17" s="782">
        <v>0.05</v>
      </c>
      <c r="O17" s="781" t="s">
        <v>1101</v>
      </c>
      <c r="P17">
        <f>P18+I31</f>
        <v>1436.6299999999999</v>
      </c>
    </row>
    <row r="18" spans="2:19">
      <c r="B18" s="781" t="s">
        <v>1079</v>
      </c>
      <c r="C18" s="781" t="s">
        <v>1081</v>
      </c>
      <c r="D18" s="781" t="s">
        <v>1082</v>
      </c>
      <c r="E18" s="781" t="s">
        <v>1085</v>
      </c>
      <c r="O18" s="781" t="s">
        <v>1097</v>
      </c>
      <c r="P18">
        <f>P20-91.45</f>
        <v>1324.05</v>
      </c>
      <c r="Q18" s="781" t="s">
        <v>1023</v>
      </c>
    </row>
    <row r="19" spans="2:19">
      <c r="B19" s="40">
        <v>0</v>
      </c>
      <c r="C19" s="783">
        <f>C7</f>
        <v>1309.25</v>
      </c>
      <c r="D19" s="40">
        <f>C8</f>
        <v>7.2788125346267236</v>
      </c>
      <c r="E19" s="40">
        <f>C3/2</f>
        <v>24</v>
      </c>
      <c r="O19" s="781" t="s">
        <v>1095</v>
      </c>
      <c r="P19">
        <v>1154.45</v>
      </c>
      <c r="Q19" s="781" t="s">
        <v>1023</v>
      </c>
    </row>
    <row r="20" spans="2:19">
      <c r="B20" s="40">
        <f>C17</f>
        <v>0.05</v>
      </c>
      <c r="C20" s="783">
        <f>$C$7/(1+(($C$12-1)/2)*B20^2)</f>
        <v>1309.0323733679277</v>
      </c>
      <c r="D20" s="783">
        <f>$C$8/(1+(($C$12-1)/2)*B20^2)^($C$12/($C$12-1))</f>
        <v>7.2685120683163573</v>
      </c>
      <c r="E20" s="40">
        <f>IF(B20&gt;1,(B20*$C$15+$C$4)/2,(B20*$C$14+$C$3)/2)</f>
        <v>23.142984822223045</v>
      </c>
      <c r="O20" s="781" t="s">
        <v>1096</v>
      </c>
      <c r="P20">
        <v>1415.5</v>
      </c>
      <c r="Q20" s="781" t="s">
        <v>1023</v>
      </c>
      <c r="S20" s="415"/>
    </row>
    <row r="21" spans="2:19">
      <c r="B21" s="40">
        <f t="shared" ref="B21:B45" si="0">B20+$B$20</f>
        <v>0.1</v>
      </c>
      <c r="C21" s="783">
        <f t="shared" ref="C21:C72" si="1">$C$7/(1+(($C$12-1)/2)*B21^2)</f>
        <v>1308.3799273483135</v>
      </c>
      <c r="D21" s="783">
        <f t="shared" ref="D21:D71" si="2">$C$8/(1+(($C$12-1)/2)*B21^2)^($C$12/($C$12-1))</f>
        <v>7.237708265007833</v>
      </c>
      <c r="E21" s="40">
        <f t="shared" ref="E21:E39" si="3">IF(B21&gt;1,(B21*$C$15+$C$4)/2,(B21*$C$14+$C$3)/2)</f>
        <v>22.285969644446091</v>
      </c>
      <c r="N21" s="781"/>
    </row>
    <row r="22" spans="2:19">
      <c r="B22" s="40">
        <f t="shared" si="0"/>
        <v>0.15000000000000002</v>
      </c>
      <c r="C22" s="783">
        <f t="shared" si="1"/>
        <v>1307.2939614102399</v>
      </c>
      <c r="D22" s="783">
        <f t="shared" si="2"/>
        <v>7.1866922113092251</v>
      </c>
      <c r="E22" s="40">
        <f t="shared" si="3"/>
        <v>21.428954466669136</v>
      </c>
      <c r="F22" s="781"/>
    </row>
    <row r="23" spans="2:19">
      <c r="B23" s="40">
        <f t="shared" si="0"/>
        <v>0.2</v>
      </c>
      <c r="C23" s="783">
        <f t="shared" si="1"/>
        <v>1305.7766341531524</v>
      </c>
      <c r="D23" s="783">
        <f t="shared" si="2"/>
        <v>7.1159434293566317</v>
      </c>
      <c r="E23" s="40">
        <f t="shared" si="3"/>
        <v>20.571939288892182</v>
      </c>
      <c r="G23" s="781" t="s">
        <v>1090</v>
      </c>
      <c r="H23">
        <v>7.66</v>
      </c>
    </row>
    <row r="24" spans="2:19">
      <c r="B24" s="40">
        <f t="shared" si="0"/>
        <v>0.25</v>
      </c>
      <c r="C24" s="783">
        <f t="shared" si="1"/>
        <v>1303.8309526032426</v>
      </c>
      <c r="D24" s="783">
        <f t="shared" si="2"/>
        <v>7.0261216004396001</v>
      </c>
      <c r="E24" s="40">
        <f t="shared" si="3"/>
        <v>19.714924111115227</v>
      </c>
      <c r="G24" s="781" t="s">
        <v>1088</v>
      </c>
      <c r="H24" s="781" t="s">
        <v>1091</v>
      </c>
      <c r="I24" s="781" t="s">
        <v>1100</v>
      </c>
      <c r="J24" s="781" t="s">
        <v>1105</v>
      </c>
      <c r="K24" s="781" t="s">
        <v>1098</v>
      </c>
      <c r="L24" s="781" t="s">
        <v>1089</v>
      </c>
      <c r="M24" s="781" t="s">
        <v>1099</v>
      </c>
      <c r="N24" s="781" t="s">
        <v>1092</v>
      </c>
    </row>
    <row r="25" spans="2:19">
      <c r="B25" s="40">
        <f t="shared" si="0"/>
        <v>0.3</v>
      </c>
      <c r="C25" s="783">
        <f t="shared" si="1"/>
        <v>1301.4607573671576</v>
      </c>
      <c r="D25" s="783">
        <f t="shared" si="2"/>
        <v>6.9180552859788564</v>
      </c>
      <c r="E25" s="40">
        <f t="shared" si="3"/>
        <v>18.857908933338273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3">
        <f t="shared" si="1"/>
        <v>1298.6707037793376</v>
      </c>
      <c r="D26" s="783">
        <f t="shared" si="2"/>
        <v>6.7927279401007077</v>
      </c>
      <c r="E26" s="40">
        <f t="shared" si="3"/>
        <v>18.000893755561322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3">
        <f t="shared" si="1"/>
        <v>1295.466239214755</v>
      </c>
      <c r="D27" s="783">
        <f t="shared" si="2"/>
        <v>6.6512615733560043</v>
      </c>
      <c r="E27" s="40">
        <f t="shared" si="3"/>
        <v>17.143878577784363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3">
        <f t="shared" si="1"/>
        <v>1291.8535767717967</v>
      </c>
      <c r="D28" s="783">
        <f t="shared" si="2"/>
        <v>6.4948984796145526</v>
      </c>
      <c r="E28" s="40">
        <f t="shared" si="3"/>
        <v>16.286863400007412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3">
        <f t="shared" si="1"/>
        <v>1287.8396655600641</v>
      </c>
      <c r="D29" s="783">
        <f t="shared" si="2"/>
        <v>6.3249814762788334</v>
      </c>
      <c r="E29" s="40">
        <f t="shared" si="3"/>
        <v>15.429848222230458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3">
        <f t="shared" si="1"/>
        <v>1283.4321578545582</v>
      </c>
      <c r="D30" s="783">
        <f t="shared" si="2"/>
        <v>6.1429331308055692</v>
      </c>
      <c r="E30" s="40">
        <f t="shared" si="3"/>
        <v>14.572833044453503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3">
        <f t="shared" si="1"/>
        <v>1278.6393734007852</v>
      </c>
      <c r="D31" s="783">
        <f t="shared" si="2"/>
        <v>5.9502344538781315</v>
      </c>
      <c r="E31" s="40">
        <f t="shared" si="3"/>
        <v>13.715817866676547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3">
        <f t="shared" si="1"/>
        <v>1273.4702611744767</v>
      </c>
      <c r="D32" s="783">
        <f t="shared" si="2"/>
        <v>5.7484035318642137</v>
      </c>
      <c r="E32" s="40">
        <f t="shared" si="3"/>
        <v>12.858802688899592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3">
        <f t="shared" si="1"/>
        <v>1267.9343589147625</v>
      </c>
      <c r="D33" s="783">
        <f t="shared" si="2"/>
        <v>5.5389745494539389</v>
      </c>
      <c r="E33" s="40">
        <f t="shared" si="3"/>
        <v>12.001787511122638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3">
        <f t="shared" si="1"/>
        <v>1262.0417507606107</v>
      </c>
      <c r="D34" s="783">
        <f t="shared" si="2"/>
        <v>5.3234776191511273</v>
      </c>
      <c r="E34" s="40">
        <f t="shared" si="3"/>
        <v>11.144772333345681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3">
        <f t="shared" si="1"/>
        <v>1255.8030233271948</v>
      </c>
      <c r="D35" s="783">
        <f t="shared" si="2"/>
        <v>5.1034197895498954</v>
      </c>
      <c r="E35" s="40">
        <f t="shared" si="3"/>
        <v>10.287757155568727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3">
        <f t="shared" si="1"/>
        <v>1249.2292205615925</v>
      </c>
      <c r="D36" s="783">
        <f t="shared" si="2"/>
        <v>4.8802675513309923</v>
      </c>
      <c r="E36" s="40">
        <f t="shared" si="3"/>
        <v>9.4307419777917723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3">
        <f t="shared" si="1"/>
        <v>1242.3317977160261</v>
      </c>
      <c r="D37" s="783">
        <f t="shared" si="2"/>
        <v>4.6554311010871325</v>
      </c>
      <c r="E37" s="40">
        <f t="shared" si="3"/>
        <v>8.5737268000148159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3">
        <f t="shared" si="1"/>
        <v>1235.1225747718488</v>
      </c>
      <c r="D38" s="783">
        <f t="shared" si="2"/>
        <v>4.4302505609117766</v>
      </c>
      <c r="E38" s="40">
        <f t="shared" si="3"/>
        <v>7.7167116222378631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3">
        <f t="shared" si="1"/>
        <v>1227.613689639006</v>
      </c>
      <c r="D39" s="783">
        <f t="shared" si="2"/>
        <v>4.205984288568529</v>
      </c>
      <c r="E39" s="40">
        <f t="shared" si="3"/>
        <v>6.8596964444609085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3">
        <f t="shared" si="1"/>
        <v>1219.8175514439477</v>
      </c>
      <c r="D40" s="783">
        <f t="shared" si="2"/>
        <v>3.9837993512316876</v>
      </c>
      <c r="E40" s="40">
        <f>IF(B40&gt;1,(B40*$C$15+$E$15)/2,(B40*$C$14+$C$3)/2)</f>
        <v>7.0928401150790803</v>
      </c>
      <c r="F40">
        <f>(B40*$C$15+$E$15)</f>
        <v>14.185680230158161</v>
      </c>
    </row>
    <row r="41" spans="2:14">
      <c r="B41" s="40">
        <f t="shared" si="0"/>
        <v>1.1000000000000003</v>
      </c>
      <c r="C41" s="783">
        <f t="shared" si="1"/>
        <v>1211.7467942043472</v>
      </c>
      <c r="D41" s="783">
        <f t="shared" si="2"/>
        <v>3.7647641772321006</v>
      </c>
      <c r="E41" s="40">
        <f t="shared" ref="E41:E72" si="8">IF(B41&gt;1,(B41*$C$15+$E$15)/2,(B41*$C$14+$C$3)/2)</f>
        <v>7.3259837856972467</v>
      </c>
      <c r="F41">
        <f t="shared" ref="F41:F72" si="9">(B41*$C$15+$E$15)</f>
        <v>14.651967571394493</v>
      </c>
    </row>
    <row r="42" spans="2:14">
      <c r="B42" s="40">
        <f t="shared" si="0"/>
        <v>1.1500000000000004</v>
      </c>
      <c r="C42" s="783">
        <f t="shared" si="1"/>
        <v>1203.4142311718065</v>
      </c>
      <c r="D42" s="783">
        <f t="shared" si="2"/>
        <v>3.5498433466149044</v>
      </c>
      <c r="E42" s="40">
        <f t="shared" si="8"/>
        <v>7.5591274563154132</v>
      </c>
      <c r="F42">
        <f t="shared" si="9"/>
        <v>15.118254912630826</v>
      </c>
    </row>
    <row r="43" spans="2:14">
      <c r="B43" s="40">
        <f t="shared" si="0"/>
        <v>1.2000000000000004</v>
      </c>
      <c r="C43" s="783">
        <f t="shared" si="1"/>
        <v>1194.8328101044024</v>
      </c>
      <c r="D43" s="783">
        <f t="shared" si="2"/>
        <v>3.3398944339190644</v>
      </c>
      <c r="E43" s="40">
        <f t="shared" si="8"/>
        <v>7.7922711269335796</v>
      </c>
      <c r="F43">
        <f t="shared" si="9"/>
        <v>15.584542253867159</v>
      </c>
    </row>
    <row r="44" spans="2:14">
      <c r="B44" s="40">
        <f t="shared" si="0"/>
        <v>1.2500000000000004</v>
      </c>
      <c r="C44" s="783">
        <f t="shared" si="1"/>
        <v>1186.0155697098371</v>
      </c>
      <c r="D44" s="783">
        <f t="shared" si="2"/>
        <v>3.1356667763476245</v>
      </c>
      <c r="E44" s="40">
        <f t="shared" si="8"/>
        <v>8.0254147975517469</v>
      </c>
      <c r="F44">
        <f t="shared" si="9"/>
        <v>16.050829595103494</v>
      </c>
    </row>
    <row r="45" spans="2:14">
      <c r="B45" s="40">
        <f t="shared" si="0"/>
        <v>1.3000000000000005</v>
      </c>
      <c r="C45" s="783">
        <f t="shared" si="1"/>
        <v>1176.9755974774919</v>
      </c>
      <c r="D45" s="783">
        <f t="shared" si="2"/>
        <v>2.937802007964474</v>
      </c>
      <c r="E45" s="40">
        <f t="shared" si="8"/>
        <v>8.2585584681699125</v>
      </c>
      <c r="F45">
        <f t="shared" si="9"/>
        <v>16.517116936339825</v>
      </c>
    </row>
    <row r="46" spans="2:14">
      <c r="B46" s="40">
        <f t="shared" ref="B46:B71" si="10">B45+$B$20</f>
        <v>1.3500000000000005</v>
      </c>
      <c r="C46" s="783">
        <f t="shared" si="1"/>
        <v>1167.7259890942373</v>
      </c>
      <c r="D46" s="783">
        <f t="shared" si="2"/>
        <v>2.7468361759269189</v>
      </c>
      <c r="E46" s="40">
        <f t="shared" si="8"/>
        <v>8.4917021387880798</v>
      </c>
      <c r="F46">
        <f t="shared" si="9"/>
        <v>16.98340427757616</v>
      </c>
    </row>
    <row r="47" spans="2:14">
      <c r="B47" s="40">
        <f t="shared" si="10"/>
        <v>1.4000000000000006</v>
      </c>
      <c r="C47" s="783">
        <f t="shared" si="1"/>
        <v>1158.279809614806</v>
      </c>
      <c r="D47" s="783">
        <f t="shared" si="2"/>
        <v>2.5632032379251042</v>
      </c>
      <c r="E47" s="40">
        <f t="shared" si="8"/>
        <v>8.7248458094062471</v>
      </c>
      <c r="F47">
        <f t="shared" si="9"/>
        <v>17.449691618812494</v>
      </c>
    </row>
    <row r="48" spans="2:14">
      <c r="B48" s="40">
        <f t="shared" si="10"/>
        <v>1.4500000000000006</v>
      </c>
      <c r="C48" s="783">
        <f t="shared" si="1"/>
        <v>1148.6500565332349</v>
      </c>
      <c r="D48" s="783">
        <f t="shared" si="2"/>
        <v>2.3872397305577828</v>
      </c>
      <c r="E48" s="40">
        <f t="shared" si="8"/>
        <v>8.9579894800244126</v>
      </c>
      <c r="F48">
        <f t="shared" si="9"/>
        <v>17.915978960048825</v>
      </c>
    </row>
    <row r="49" spans="2:6">
      <c r="B49" s="40">
        <f t="shared" si="10"/>
        <v>1.5000000000000007</v>
      </c>
      <c r="C49" s="783">
        <f t="shared" si="1"/>
        <v>1138.8496248776773</v>
      </c>
      <c r="D49" s="783">
        <f t="shared" si="2"/>
        <v>2.2191903957177379</v>
      </c>
      <c r="E49" s="40">
        <f t="shared" si="8"/>
        <v>9.1911331506425782</v>
      </c>
      <c r="F49">
        <f t="shared" si="9"/>
        <v>18.382266301285156</v>
      </c>
    </row>
    <row r="50" spans="2:6">
      <c r="B50" s="40">
        <f t="shared" si="10"/>
        <v>1.5500000000000007</v>
      </c>
      <c r="C50" s="783">
        <f t="shared" si="1"/>
        <v>1128.8912744270665</v>
      </c>
      <c r="D50" s="783">
        <f t="shared" si="2"/>
        <v>2.0592145554129129</v>
      </c>
      <c r="E50" s="40">
        <f t="shared" si="8"/>
        <v>9.4242768212607455</v>
      </c>
      <c r="F50">
        <f t="shared" si="9"/>
        <v>18.848553642521491</v>
      </c>
    </row>
    <row r="51" spans="2:6">
      <c r="B51" s="40">
        <f t="shared" si="10"/>
        <v>1.6000000000000008</v>
      </c>
      <c r="C51" s="783">
        <f t="shared" si="1"/>
        <v>1118.7875991249657</v>
      </c>
      <c r="D51" s="783">
        <f t="shared" si="2"/>
        <v>1.9073930339242169</v>
      </c>
      <c r="E51" s="40">
        <f t="shared" si="8"/>
        <v>9.6574204918789128</v>
      </c>
      <c r="F51">
        <f t="shared" si="9"/>
        <v>19.314840983757826</v>
      </c>
    </row>
    <row r="52" spans="2:6">
      <c r="B52" s="40">
        <f t="shared" si="10"/>
        <v>1.6500000000000008</v>
      </c>
      <c r="C52" s="783">
        <f t="shared" si="1"/>
        <v>1108.5509987436985</v>
      </c>
      <c r="D52" s="783">
        <f t="shared" si="2"/>
        <v>1.7637354388527555</v>
      </c>
      <c r="E52" s="40">
        <f t="shared" si="8"/>
        <v>9.8905641624970784</v>
      </c>
      <c r="F52">
        <f t="shared" si="9"/>
        <v>19.781128324994157</v>
      </c>
    </row>
    <row r="53" spans="2:6">
      <c r="B53" s="40">
        <f t="shared" si="10"/>
        <v>1.7000000000000008</v>
      </c>
      <c r="C53" s="783">
        <f t="shared" si="1"/>
        <v>1098.1936528307265</v>
      </c>
      <c r="D53" s="783">
        <f t="shared" si="2"/>
        <v>1.6281876284810826</v>
      </c>
      <c r="E53" s="40">
        <f t="shared" si="8"/>
        <v>10.123707833115244</v>
      </c>
      <c r="F53">
        <f t="shared" si="9"/>
        <v>20.247415666230488</v>
      </c>
    </row>
    <row r="54" spans="2:6">
      <c r="B54" s="40">
        <f t="shared" si="10"/>
        <v>1.7500000000000009</v>
      </c>
      <c r="C54" s="783">
        <f t="shared" si="1"/>
        <v>1087.7274969493988</v>
      </c>
      <c r="D54" s="783">
        <f t="shared" si="2"/>
        <v>1.5006392110355042</v>
      </c>
      <c r="E54" s="40">
        <f t="shared" si="8"/>
        <v>10.356851503733411</v>
      </c>
      <c r="F54">
        <f t="shared" si="9"/>
        <v>20.713703007466822</v>
      </c>
    </row>
    <row r="55" spans="2:6">
      <c r="B55" s="40">
        <f t="shared" si="10"/>
        <v>1.8000000000000009</v>
      </c>
      <c r="C55" s="783">
        <f t="shared" si="1"/>
        <v>1077.164201207773</v>
      </c>
      <c r="D55" s="783">
        <f t="shared" si="2"/>
        <v>1.3809309410203576</v>
      </c>
      <c r="E55" s="40">
        <f t="shared" si="8"/>
        <v>10.589995174351579</v>
      </c>
      <c r="F55">
        <f t="shared" si="9"/>
        <v>21.179990348703157</v>
      </c>
    </row>
    <row r="56" spans="2:6">
      <c r="B56" s="40">
        <f t="shared" si="10"/>
        <v>1.850000000000001</v>
      </c>
      <c r="C56" s="783">
        <f t="shared" si="1"/>
        <v>1066.5151510523103</v>
      </c>
      <c r="D56" s="783">
        <f t="shared" si="2"/>
        <v>1.2688618980158726</v>
      </c>
      <c r="E56" s="40">
        <f t="shared" si="8"/>
        <v>10.823138844969744</v>
      </c>
      <c r="F56">
        <f t="shared" si="9"/>
        <v>21.646277689939488</v>
      </c>
    </row>
    <row r="57" spans="2:6">
      <c r="B57" s="40">
        <f t="shared" si="10"/>
        <v>1.900000000000001</v>
      </c>
      <c r="C57" s="783">
        <f t="shared" si="1"/>
        <v>1055.7914302879283</v>
      </c>
      <c r="D57" s="783">
        <f t="shared" si="2"/>
        <v>1.1641963535043669</v>
      </c>
      <c r="E57" s="40">
        <f t="shared" si="8"/>
        <v>11.056282515587911</v>
      </c>
      <c r="F57">
        <f t="shared" si="9"/>
        <v>22.112565031175823</v>
      </c>
    </row>
    <row r="58" spans="2:6">
      <c r="B58" s="40">
        <f t="shared" si="10"/>
        <v>1.9500000000000011</v>
      </c>
      <c r="C58" s="783">
        <f t="shared" si="1"/>
        <v>1045.0038062722176</v>
      </c>
      <c r="D58" s="783">
        <f t="shared" si="2"/>
        <v>1.0666702508415375</v>
      </c>
      <c r="E58" s="40">
        <f t="shared" si="8"/>
        <v>11.289426186206077</v>
      </c>
      <c r="F58">
        <f t="shared" si="9"/>
        <v>22.578852372412154</v>
      </c>
    </row>
    <row r="59" spans="2:6">
      <c r="B59" s="40">
        <f t="shared" si="10"/>
        <v>2.0000000000000009</v>
      </c>
      <c r="C59" s="783">
        <f t="shared" si="1"/>
        <v>1034.162717219589</v>
      </c>
      <c r="D59" s="783">
        <f t="shared" si="2"/>
        <v>0.97599724195993542</v>
      </c>
      <c r="E59" s="40">
        <f t="shared" si="8"/>
        <v>11.522569856824243</v>
      </c>
      <c r="F59">
        <f t="shared" si="9"/>
        <v>23.045139713648485</v>
      </c>
    </row>
    <row r="60" spans="2:6">
      <c r="B60" s="40">
        <f t="shared" si="10"/>
        <v>2.0500000000000007</v>
      </c>
      <c r="C60" s="783">
        <f t="shared" si="1"/>
        <v>1023.2782615407009</v>
      </c>
      <c r="D60" s="783">
        <f t="shared" si="2"/>
        <v>0.89187424143075833</v>
      </c>
      <c r="E60" s="40">
        <f t="shared" si="8"/>
        <v>11.755713527442408</v>
      </c>
      <c r="F60">
        <f t="shared" si="9"/>
        <v>23.511427054884816</v>
      </c>
    </row>
    <row r="61" spans="2:6">
      <c r="B61" s="40">
        <f t="shared" si="10"/>
        <v>2.1000000000000005</v>
      </c>
      <c r="C61" s="783">
        <f t="shared" si="1"/>
        <v>1012.3601891337041</v>
      </c>
      <c r="D61" s="783">
        <f t="shared" si="2"/>
        <v>0.81398647387302703</v>
      </c>
      <c r="E61" s="40">
        <f t="shared" si="8"/>
        <v>11.988857198060574</v>
      </c>
      <c r="F61">
        <f t="shared" si="9"/>
        <v>23.977714396121147</v>
      </c>
    </row>
    <row r="62" spans="2:6">
      <c r="B62" s="40">
        <f t="shared" si="10"/>
        <v>2.1500000000000004</v>
      </c>
      <c r="C62" s="783">
        <f t="shared" si="1"/>
        <v>1001.4178945365645</v>
      </c>
      <c r="D62" s="783">
        <f t="shared" si="2"/>
        <v>0.7420120042358832</v>
      </c>
      <c r="E62" s="40">
        <f t="shared" si="8"/>
        <v>12.222000868678739</v>
      </c>
      <c r="F62">
        <f t="shared" si="9"/>
        <v>24.444001737357478</v>
      </c>
    </row>
    <row r="63" spans="2:6">
      <c r="B63" s="40">
        <f t="shared" si="10"/>
        <v>2.2000000000000002</v>
      </c>
      <c r="C63" s="783">
        <f t="shared" si="1"/>
        <v>990.46041184391686</v>
      </c>
      <c r="D63" s="783">
        <f t="shared" si="2"/>
        <v>0.67562575212373066</v>
      </c>
      <c r="E63" s="40">
        <f t="shared" si="8"/>
        <v>12.455144539296905</v>
      </c>
      <c r="F63">
        <f t="shared" si="9"/>
        <v>24.910289078593809</v>
      </c>
    </row>
    <row r="64" spans="2:6">
      <c r="B64" s="40">
        <f t="shared" si="10"/>
        <v>2.25</v>
      </c>
      <c r="C64" s="783">
        <f t="shared" si="1"/>
        <v>979.49641128749454</v>
      </c>
      <c r="D64" s="783">
        <f t="shared" si="2"/>
        <v>0.61450300108879075</v>
      </c>
      <c r="E64" s="40">
        <f t="shared" si="8"/>
        <v>12.68828820991507</v>
      </c>
      <c r="F64">
        <f t="shared" si="9"/>
        <v>25.37657641983014</v>
      </c>
    </row>
    <row r="65" spans="2:6">
      <c r="B65" s="40">
        <f t="shared" si="10"/>
        <v>2.2999999999999998</v>
      </c>
      <c r="C65" s="783">
        <f t="shared" si="1"/>
        <v>968.53419737606202</v>
      </c>
      <c r="D65" s="783">
        <f t="shared" si="2"/>
        <v>0.55832242174286106</v>
      </c>
      <c r="E65" s="40">
        <f t="shared" si="8"/>
        <v>12.921431880533236</v>
      </c>
      <c r="F65">
        <f t="shared" si="9"/>
        <v>25.842863761066472</v>
      </c>
    </row>
    <row r="66" spans="2:6">
      <c r="B66" s="40">
        <f t="shared" si="10"/>
        <v>2.3499999999999996</v>
      </c>
      <c r="C66" s="783">
        <f t="shared" si="1"/>
        <v>957.58170848886948</v>
      </c>
      <c r="D66" s="783">
        <f t="shared" si="2"/>
        <v>0.50676863374515546</v>
      </c>
      <c r="E66" s="40">
        <f t="shared" si="8"/>
        <v>13.154575551151401</v>
      </c>
      <c r="F66">
        <f t="shared" si="9"/>
        <v>26.309151102302803</v>
      </c>
    </row>
    <row r="67" spans="2:6">
      <c r="B67" s="40">
        <f t="shared" si="10"/>
        <v>2.3999999999999995</v>
      </c>
      <c r="C67" s="783">
        <f t="shared" si="1"/>
        <v>946.64651781582609</v>
      </c>
      <c r="D67" s="783">
        <f t="shared" si="2"/>
        <v>0.45953433634437335</v>
      </c>
      <c r="E67" s="40">
        <f t="shared" si="8"/>
        <v>13.387719221769567</v>
      </c>
      <c r="F67">
        <f t="shared" si="9"/>
        <v>26.775438443539134</v>
      </c>
    </row>
    <row r="68" spans="2:6">
      <c r="B68" s="40">
        <f>B67+$B$20</f>
        <v>2.4499999999999993</v>
      </c>
      <c r="C68" s="783">
        <f t="shared" si="1"/>
        <v>935.73583553777121</v>
      </c>
      <c r="D68" s="783">
        <f t="shared" si="2"/>
        <v>0.41632204035036952</v>
      </c>
      <c r="E68" s="40">
        <f t="shared" si="8"/>
        <v>13.620862892387732</v>
      </c>
      <c r="F68">
        <f t="shared" si="9"/>
        <v>27.241725784775465</v>
      </c>
    </row>
    <row r="69" spans="2:6">
      <c r="B69" s="40">
        <f t="shared" si="10"/>
        <v>2.4999999999999991</v>
      </c>
      <c r="C69" s="783">
        <f t="shared" si="1"/>
        <v>924.85651214128052</v>
      </c>
      <c r="D69" s="783">
        <f t="shared" si="2"/>
        <v>0.37684543635574036</v>
      </c>
      <c r="E69" s="40">
        <f t="shared" si="8"/>
        <v>13.854006563005898</v>
      </c>
      <c r="F69">
        <f t="shared" si="9"/>
        <v>27.708013126011796</v>
      </c>
    </row>
    <row r="70" spans="2:6">
      <c r="B70" s="40">
        <f t="shared" si="10"/>
        <v>2.5499999999999989</v>
      </c>
      <c r="C70" s="783">
        <f t="shared" si="1"/>
        <v>914.01504276428045</v>
      </c>
      <c r="D70" s="783">
        <f t="shared" si="2"/>
        <v>0.34083043489616055</v>
      </c>
      <c r="E70" s="40">
        <f t="shared" si="8"/>
        <v>14.087150233624063</v>
      </c>
      <c r="F70">
        <f t="shared" si="9"/>
        <v>28.174300467248127</v>
      </c>
    </row>
    <row r="71" spans="2:6">
      <c r="B71" s="40">
        <f t="shared" si="10"/>
        <v>2.5999999999999988</v>
      </c>
      <c r="C71" s="783">
        <f t="shared" si="1"/>
        <v>903.21757247126698</v>
      </c>
      <c r="D71" s="783">
        <f t="shared" si="2"/>
        <v>0.30801591420380203</v>
      </c>
      <c r="E71" s="40">
        <f t="shared" si="8"/>
        <v>14.320293904242229</v>
      </c>
      <c r="F71">
        <f t="shared" si="9"/>
        <v>28.640587808484458</v>
      </c>
    </row>
    <row r="72" spans="2:6">
      <c r="B72" s="40">
        <f>B71+$B$20</f>
        <v>2.6499999999999986</v>
      </c>
      <c r="C72" s="783">
        <f t="shared" si="1"/>
        <v>892.46990236000966</v>
      </c>
      <c r="D72" s="783">
        <f>$C$8/(1+(($C$12-1)/2)*B72^2)^($C$12/($C$12-1))</f>
        <v>0.27815421043619104</v>
      </c>
      <c r="E72" s="40">
        <f t="shared" si="8"/>
        <v>14.553437574860395</v>
      </c>
      <c r="F72">
        <f t="shared" si="9"/>
        <v>29.106875149720789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M82" sqref="M82"/>
    </sheetView>
  </sheetViews>
  <sheetFormatPr baseColWidth="10" defaultColWidth="8.85546875" defaultRowHeight="12.75"/>
  <cols>
    <col min="1" max="1" width="3.42578125" customWidth="1"/>
    <col min="2" max="2" width="12.7109375" customWidth="1"/>
    <col min="3" max="3" width="9.85546875" bestFit="1" customWidth="1"/>
    <col min="4" max="4" width="12.28515625" bestFit="1" customWidth="1"/>
    <col min="5" max="5" width="10.140625" bestFit="1" customWidth="1"/>
    <col min="9" max="9" width="25.28515625" bestFit="1" customWidth="1"/>
    <col min="10" max="10" width="36.5703125" bestFit="1" customWidth="1"/>
  </cols>
  <sheetData>
    <row r="1" spans="2:24" ht="13.5" thickBot="1"/>
    <row r="2" spans="2:24" ht="13.5" thickBot="1">
      <c r="B2" s="449" t="s">
        <v>691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1"/>
    </row>
    <row r="3" spans="2:24">
      <c r="B3" s="452"/>
      <c r="C3" s="118"/>
      <c r="D3" s="276"/>
      <c r="E3" s="453"/>
      <c r="F3" s="453" t="s">
        <v>692</v>
      </c>
      <c r="G3" s="453" t="s">
        <v>692</v>
      </c>
      <c r="H3" s="453" t="s">
        <v>692</v>
      </c>
      <c r="I3" s="453" t="s">
        <v>693</v>
      </c>
      <c r="J3" s="453" t="s">
        <v>694</v>
      </c>
      <c r="K3" s="453" t="s">
        <v>695</v>
      </c>
      <c r="L3" s="454" t="s">
        <v>696</v>
      </c>
      <c r="M3" s="455" t="s">
        <v>697</v>
      </c>
      <c r="N3" s="454" t="s">
        <v>698</v>
      </c>
      <c r="O3" s="453" t="s">
        <v>699</v>
      </c>
      <c r="P3" s="453" t="s">
        <v>700</v>
      </c>
      <c r="Q3" s="39" t="s">
        <v>701</v>
      </c>
      <c r="R3" s="453" t="s">
        <v>702</v>
      </c>
      <c r="S3" s="39" t="s">
        <v>703</v>
      </c>
      <c r="T3" s="456" t="s">
        <v>704</v>
      </c>
      <c r="U3" s="456" t="s">
        <v>705</v>
      </c>
      <c r="V3" s="457" t="s">
        <v>699</v>
      </c>
      <c r="W3" s="457" t="s">
        <v>706</v>
      </c>
      <c r="X3" s="458" t="s">
        <v>706</v>
      </c>
    </row>
    <row r="4" spans="2:24" ht="13.5">
      <c r="B4" s="452"/>
      <c r="C4" s="118"/>
      <c r="D4" s="276"/>
      <c r="E4" s="453" t="s">
        <v>707</v>
      </c>
      <c r="F4" s="453" t="s">
        <v>708</v>
      </c>
      <c r="G4" s="453" t="s">
        <v>709</v>
      </c>
      <c r="H4" s="453" t="s">
        <v>710</v>
      </c>
      <c r="I4" s="453" t="s">
        <v>711</v>
      </c>
      <c r="J4" s="453" t="s">
        <v>712</v>
      </c>
      <c r="K4" s="453">
        <v>4130</v>
      </c>
      <c r="L4" s="454" t="s">
        <v>713</v>
      </c>
      <c r="M4" s="459" t="s">
        <v>714</v>
      </c>
      <c r="N4" s="454" t="s">
        <v>715</v>
      </c>
      <c r="O4" s="453"/>
      <c r="P4" s="453" t="s">
        <v>716</v>
      </c>
      <c r="Q4" s="39"/>
      <c r="R4" s="453"/>
      <c r="S4" s="39" t="s">
        <v>717</v>
      </c>
      <c r="T4" s="48" t="s">
        <v>718</v>
      </c>
      <c r="U4" s="48" t="s">
        <v>719</v>
      </c>
      <c r="V4" s="457" t="s">
        <v>720</v>
      </c>
      <c r="W4" s="457"/>
      <c r="X4" s="458"/>
    </row>
    <row r="5" spans="2:24" ht="13.5" thickBot="1">
      <c r="B5" s="460" t="s">
        <v>721</v>
      </c>
      <c r="C5" s="61" t="s">
        <v>722</v>
      </c>
      <c r="D5" s="12" t="s">
        <v>723</v>
      </c>
      <c r="E5" s="461" t="s">
        <v>724</v>
      </c>
      <c r="F5" s="462" t="s">
        <v>142</v>
      </c>
      <c r="G5" s="462" t="s">
        <v>142</v>
      </c>
      <c r="H5" s="462" t="s">
        <v>141</v>
      </c>
      <c r="I5" s="462" t="s">
        <v>142</v>
      </c>
      <c r="J5" s="462" t="s">
        <v>725</v>
      </c>
      <c r="K5" s="462" t="s">
        <v>726</v>
      </c>
      <c r="L5" s="463" t="s">
        <v>142</v>
      </c>
      <c r="M5" s="464" t="s">
        <v>727</v>
      </c>
      <c r="N5" s="463" t="s">
        <v>728</v>
      </c>
      <c r="O5" s="462" t="s">
        <v>142</v>
      </c>
      <c r="P5" s="462" t="s">
        <v>142</v>
      </c>
      <c r="Q5" s="465" t="s">
        <v>729</v>
      </c>
      <c r="R5" s="462" t="s">
        <v>730</v>
      </c>
      <c r="S5" s="465" t="s">
        <v>731</v>
      </c>
      <c r="T5" s="466" t="s">
        <v>732</v>
      </c>
      <c r="U5" s="466" t="s">
        <v>733</v>
      </c>
      <c r="V5" s="467" t="s">
        <v>141</v>
      </c>
      <c r="W5" s="467" t="s">
        <v>734</v>
      </c>
      <c r="X5" s="468" t="s">
        <v>735</v>
      </c>
    </row>
    <row r="6" spans="2:24" ht="13.5" thickTop="1">
      <c r="B6" s="469" t="s">
        <v>736</v>
      </c>
      <c r="C6" s="470" t="s">
        <v>737</v>
      </c>
      <c r="D6" s="471" t="s">
        <v>738</v>
      </c>
      <c r="E6" s="471" t="s">
        <v>64</v>
      </c>
      <c r="F6" s="508">
        <f>933-273</f>
        <v>660</v>
      </c>
      <c r="G6" s="509">
        <f>775-273</f>
        <v>502</v>
      </c>
      <c r="H6" s="509">
        <v>582</v>
      </c>
      <c r="I6" s="509">
        <f>1188-273</f>
        <v>915</v>
      </c>
      <c r="J6" s="510">
        <f>(2780-32)/9*5</f>
        <v>1526.6666666666665</v>
      </c>
      <c r="K6" s="510">
        <f>(2700-32)/9*5</f>
        <v>1482.2222222222222</v>
      </c>
      <c r="L6" s="509">
        <v>1400</v>
      </c>
      <c r="M6" s="510">
        <v>1604</v>
      </c>
      <c r="N6" s="511">
        <f>450-273</f>
        <v>177</v>
      </c>
      <c r="O6" s="509"/>
      <c r="P6" s="509"/>
      <c r="Q6" s="512">
        <f>(425-32)/9*5</f>
        <v>218.33333333333331</v>
      </c>
      <c r="R6" s="512"/>
      <c r="S6" s="512">
        <v>3300</v>
      </c>
      <c r="T6" s="513">
        <v>1260</v>
      </c>
      <c r="U6" s="513">
        <v>1480</v>
      </c>
      <c r="V6" s="512"/>
      <c r="W6" s="512">
        <v>3300</v>
      </c>
      <c r="X6" s="514">
        <v>3300</v>
      </c>
    </row>
    <row r="7" spans="2:24" ht="14.25">
      <c r="B7" s="472" t="s">
        <v>216</v>
      </c>
      <c r="C7" s="441" t="s">
        <v>88</v>
      </c>
      <c r="D7" s="442" t="s">
        <v>688</v>
      </c>
      <c r="E7" s="515">
        <v>27</v>
      </c>
      <c r="F7" s="516">
        <v>2.702</v>
      </c>
      <c r="G7" s="517">
        <v>2.77</v>
      </c>
      <c r="H7" s="517">
        <v>2.7</v>
      </c>
      <c r="I7" s="517">
        <v>8.5299999999999994</v>
      </c>
      <c r="J7" s="517">
        <v>7.8319999999999999</v>
      </c>
      <c r="K7" s="517">
        <v>7.84</v>
      </c>
      <c r="L7" s="517">
        <v>7.9</v>
      </c>
      <c r="M7" s="517">
        <v>4.43</v>
      </c>
      <c r="N7" s="518">
        <v>1.4</v>
      </c>
      <c r="O7" s="517">
        <v>0.93</v>
      </c>
      <c r="P7" s="517">
        <v>1.19</v>
      </c>
      <c r="Q7" s="519">
        <v>1.4</v>
      </c>
      <c r="R7" s="519">
        <v>1.26</v>
      </c>
      <c r="S7" s="519">
        <v>1.47</v>
      </c>
      <c r="T7" s="519">
        <v>0.64100000000000001</v>
      </c>
      <c r="U7" s="519">
        <v>1.76</v>
      </c>
      <c r="V7" s="519">
        <v>1.4</v>
      </c>
      <c r="W7" s="520">
        <v>1.1000000000000001</v>
      </c>
      <c r="X7" s="521">
        <v>1.1000000000000001</v>
      </c>
    </row>
    <row r="8" spans="2:24">
      <c r="B8" s="473" t="s">
        <v>739</v>
      </c>
      <c r="C8" s="443" t="s">
        <v>689</v>
      </c>
      <c r="D8" s="444" t="s">
        <v>690</v>
      </c>
      <c r="E8" s="522">
        <v>27</v>
      </c>
      <c r="F8" s="523">
        <f>903/1000</f>
        <v>0.90300000000000002</v>
      </c>
      <c r="G8" s="524">
        <f>875/1000</f>
        <v>0.875</v>
      </c>
      <c r="H8" s="524">
        <v>0.89600000000000002</v>
      </c>
      <c r="I8" s="524">
        <v>0.38</v>
      </c>
      <c r="J8" s="524">
        <v>0.434</v>
      </c>
      <c r="K8" s="525">
        <v>0.434</v>
      </c>
      <c r="L8" s="526">
        <v>0.47699999999999998</v>
      </c>
      <c r="M8" s="524">
        <v>0.54500000000000004</v>
      </c>
      <c r="N8" s="523">
        <v>0.93500000000000005</v>
      </c>
      <c r="O8" s="524">
        <v>1.34</v>
      </c>
      <c r="P8" s="524">
        <v>2.0099999999999998</v>
      </c>
      <c r="Q8" s="527">
        <v>1.05</v>
      </c>
      <c r="R8" s="527"/>
      <c r="S8" s="527">
        <v>0.83799999999999997</v>
      </c>
      <c r="T8" s="527"/>
      <c r="U8" s="527"/>
      <c r="V8" s="527">
        <v>1.0014099999999999</v>
      </c>
      <c r="W8" s="527">
        <v>0.71099999999999997</v>
      </c>
      <c r="X8" s="528">
        <v>0.71099999999999997</v>
      </c>
    </row>
    <row r="9" spans="2:24">
      <c r="B9" s="474"/>
      <c r="C9" s="445"/>
      <c r="D9" s="446"/>
      <c r="E9" s="529">
        <f>400-273</f>
        <v>127</v>
      </c>
      <c r="F9" s="530">
        <v>0.94899999999999995</v>
      </c>
      <c r="G9" s="531">
        <v>0.92500000000000004</v>
      </c>
      <c r="H9" s="531"/>
      <c r="I9" s="531">
        <v>0.39500000000000002</v>
      </c>
      <c r="J9" s="531">
        <v>0.48699999999999999</v>
      </c>
      <c r="K9" s="531">
        <v>0.49</v>
      </c>
      <c r="L9" s="532">
        <v>0.51500000000000001</v>
      </c>
      <c r="M9" s="531">
        <v>0.56599999999999995</v>
      </c>
      <c r="N9" s="530">
        <v>1.216</v>
      </c>
      <c r="O9" s="531"/>
      <c r="P9" s="531"/>
      <c r="Q9" s="533"/>
      <c r="R9" s="533"/>
      <c r="S9" s="533">
        <v>0.83799999999999997</v>
      </c>
      <c r="T9" s="533"/>
      <c r="U9" s="533"/>
      <c r="V9" s="533"/>
      <c r="W9" s="533"/>
      <c r="X9" s="534"/>
    </row>
    <row r="10" spans="2:24">
      <c r="B10" s="474"/>
      <c r="C10" s="447"/>
      <c r="D10" s="446"/>
      <c r="E10" s="529">
        <f>600-273</f>
        <v>327</v>
      </c>
      <c r="F10" s="530">
        <v>1.0329999999999999</v>
      </c>
      <c r="G10" s="531">
        <v>1.042</v>
      </c>
      <c r="H10" s="531"/>
      <c r="I10" s="531">
        <v>0.42499999999999999</v>
      </c>
      <c r="J10" s="531">
        <v>0.55900000000000005</v>
      </c>
      <c r="K10" s="531">
        <v>0.56999999999999995</v>
      </c>
      <c r="L10" s="532">
        <v>0.55700000000000005</v>
      </c>
      <c r="M10" s="531">
        <v>0.60799999999999998</v>
      </c>
      <c r="N10" s="530"/>
      <c r="O10" s="531"/>
      <c r="P10" s="531"/>
      <c r="Q10" s="533"/>
      <c r="R10" s="533"/>
      <c r="S10" s="533">
        <v>0.92179999999999995</v>
      </c>
      <c r="T10" s="533"/>
      <c r="U10" s="533"/>
      <c r="V10" s="533"/>
      <c r="W10" s="533"/>
      <c r="X10" s="534"/>
    </row>
    <row r="11" spans="2:24">
      <c r="B11" s="474"/>
      <c r="C11" s="447"/>
      <c r="D11" s="448"/>
      <c r="E11" s="529">
        <f>800-273</f>
        <v>527</v>
      </c>
      <c r="F11" s="530">
        <v>1.1459999999999999</v>
      </c>
      <c r="G11" s="531"/>
      <c r="H11" s="531"/>
      <c r="I11" s="531"/>
      <c r="J11" s="531">
        <v>0.68500000000000005</v>
      </c>
      <c r="K11" s="531">
        <v>0.67</v>
      </c>
      <c r="L11" s="532">
        <v>0.58199999999999996</v>
      </c>
      <c r="M11" s="531">
        <v>0.72499999999999998</v>
      </c>
      <c r="N11" s="530"/>
      <c r="O11" s="531"/>
      <c r="P11" s="531"/>
      <c r="Q11" s="533"/>
      <c r="R11" s="533"/>
      <c r="S11" s="533">
        <v>1.6759999999999999</v>
      </c>
      <c r="T11" s="533"/>
      <c r="U11" s="533"/>
      <c r="V11" s="533"/>
      <c r="W11" s="533"/>
      <c r="X11" s="534"/>
    </row>
    <row r="12" spans="2:24">
      <c r="B12" s="474"/>
      <c r="C12" s="447"/>
      <c r="D12" s="448"/>
      <c r="E12" s="529">
        <v>727</v>
      </c>
      <c r="F12" s="530"/>
      <c r="G12" s="531"/>
      <c r="H12" s="531"/>
      <c r="I12" s="531"/>
      <c r="J12" s="531">
        <v>1.1679999999999999</v>
      </c>
      <c r="K12" s="531">
        <v>1.26</v>
      </c>
      <c r="L12" s="532">
        <v>0.61099999999999999</v>
      </c>
      <c r="M12" s="531">
        <v>0.85899999999999999</v>
      </c>
      <c r="N12" s="530"/>
      <c r="O12" s="531"/>
      <c r="P12" s="531"/>
      <c r="Q12" s="533"/>
      <c r="R12" s="533"/>
      <c r="S12" s="533">
        <v>1.9274</v>
      </c>
      <c r="T12" s="533"/>
      <c r="U12" s="533"/>
      <c r="V12" s="533"/>
      <c r="W12" s="533"/>
      <c r="X12" s="534"/>
    </row>
    <row r="13" spans="2:24" ht="13.5" thickBot="1">
      <c r="B13" s="475"/>
      <c r="C13" s="476"/>
      <c r="D13" s="477"/>
      <c r="E13" s="535">
        <v>927</v>
      </c>
      <c r="F13" s="536"/>
      <c r="G13" s="537"/>
      <c r="H13" s="537"/>
      <c r="I13" s="537"/>
      <c r="J13" s="537"/>
      <c r="K13" s="537">
        <v>0.64</v>
      </c>
      <c r="L13" s="538">
        <v>0.64</v>
      </c>
      <c r="M13" s="537">
        <v>0.96399999999999997</v>
      </c>
      <c r="N13" s="536"/>
      <c r="O13" s="537"/>
      <c r="P13" s="537"/>
      <c r="Q13" s="539"/>
      <c r="R13" s="539"/>
      <c r="S13" s="539"/>
      <c r="T13" s="539"/>
      <c r="U13" s="539"/>
      <c r="V13" s="539"/>
      <c r="W13" s="539"/>
      <c r="X13" s="540"/>
    </row>
    <row r="14" spans="2:24">
      <c r="B14" s="478" t="s">
        <v>740</v>
      </c>
      <c r="C14" s="479" t="s">
        <v>110</v>
      </c>
      <c r="D14" s="480" t="s">
        <v>741</v>
      </c>
      <c r="E14" s="541">
        <v>27</v>
      </c>
      <c r="F14" s="542">
        <v>237</v>
      </c>
      <c r="G14" s="543">
        <v>177</v>
      </c>
      <c r="H14" s="543">
        <v>167</v>
      </c>
      <c r="I14" s="543">
        <v>110</v>
      </c>
      <c r="J14" s="543">
        <v>63.9</v>
      </c>
      <c r="K14" s="543">
        <v>41.5</v>
      </c>
      <c r="L14" s="544">
        <v>14.9</v>
      </c>
      <c r="M14" s="544">
        <v>7.3</v>
      </c>
      <c r="N14" s="542">
        <v>0.87</v>
      </c>
      <c r="O14" s="543">
        <v>0.18</v>
      </c>
      <c r="P14" s="543">
        <v>0.16</v>
      </c>
      <c r="Q14" s="545">
        <v>0.5</v>
      </c>
      <c r="R14" s="545">
        <v>1.5</v>
      </c>
      <c r="S14" s="545">
        <v>0.35</v>
      </c>
      <c r="T14" s="546">
        <v>0.14399999999999999</v>
      </c>
      <c r="U14" s="546">
        <v>0.57599999999999996</v>
      </c>
      <c r="V14" s="545">
        <v>0.37</v>
      </c>
      <c r="W14" s="547">
        <v>140</v>
      </c>
      <c r="X14" s="548">
        <v>5</v>
      </c>
    </row>
    <row r="15" spans="2:24">
      <c r="B15" s="481"/>
      <c r="C15" s="482"/>
      <c r="D15" s="483"/>
      <c r="E15" s="549">
        <f>400-273</f>
        <v>127</v>
      </c>
      <c r="F15" s="550">
        <v>240</v>
      </c>
      <c r="G15" s="551">
        <v>186</v>
      </c>
      <c r="H15" s="551"/>
      <c r="I15" s="551">
        <v>137</v>
      </c>
      <c r="J15" s="551">
        <v>58.7</v>
      </c>
      <c r="K15" s="551">
        <v>43.1</v>
      </c>
      <c r="L15" s="552">
        <v>16.600000000000001</v>
      </c>
      <c r="M15" s="551">
        <v>7.9</v>
      </c>
      <c r="N15" s="550">
        <v>1.1000000000000001</v>
      </c>
      <c r="O15" s="551"/>
      <c r="P15" s="551"/>
      <c r="Q15" s="553"/>
      <c r="R15" s="553"/>
      <c r="S15" s="553">
        <v>0.35</v>
      </c>
      <c r="T15" s="553"/>
      <c r="U15" s="553"/>
      <c r="V15" s="553"/>
      <c r="W15" s="553"/>
      <c r="X15" s="554"/>
    </row>
    <row r="16" spans="2:24">
      <c r="B16" s="481"/>
      <c r="C16" s="482"/>
      <c r="D16" s="483"/>
      <c r="E16" s="549">
        <f>600-273</f>
        <v>327</v>
      </c>
      <c r="F16" s="550">
        <v>231</v>
      </c>
      <c r="G16" s="551">
        <v>186</v>
      </c>
      <c r="H16" s="551"/>
      <c r="I16" s="551">
        <v>149</v>
      </c>
      <c r="J16" s="551">
        <v>48.8</v>
      </c>
      <c r="K16" s="551">
        <v>40.299999999999997</v>
      </c>
      <c r="L16" s="552">
        <v>19.8</v>
      </c>
      <c r="M16" s="551">
        <v>10.6</v>
      </c>
      <c r="N16" s="550"/>
      <c r="O16" s="551"/>
      <c r="P16" s="551"/>
      <c r="Q16" s="553"/>
      <c r="R16" s="553"/>
      <c r="S16" s="553">
        <v>0.35</v>
      </c>
      <c r="T16" s="553"/>
      <c r="U16" s="553"/>
      <c r="V16" s="553"/>
      <c r="W16" s="553"/>
      <c r="X16" s="554"/>
    </row>
    <row r="17" spans="2:24">
      <c r="B17" s="481"/>
      <c r="C17" s="482"/>
      <c r="D17" s="483"/>
      <c r="E17" s="549">
        <f>800-273</f>
        <v>527</v>
      </c>
      <c r="F17" s="550">
        <v>218</v>
      </c>
      <c r="G17" s="551"/>
      <c r="H17" s="551"/>
      <c r="I17" s="551"/>
      <c r="J17" s="551">
        <v>39.200000000000003</v>
      </c>
      <c r="K17" s="551">
        <v>35</v>
      </c>
      <c r="L17" s="552">
        <v>22.6</v>
      </c>
      <c r="M17" s="551">
        <v>13.4</v>
      </c>
      <c r="N17" s="550"/>
      <c r="O17" s="551"/>
      <c r="P17" s="551"/>
      <c r="Q17" s="553"/>
      <c r="R17" s="553"/>
      <c r="S17" s="553"/>
      <c r="T17" s="553"/>
      <c r="U17" s="553"/>
      <c r="V17" s="553"/>
      <c r="W17" s="553"/>
      <c r="X17" s="554"/>
    </row>
    <row r="18" spans="2:24">
      <c r="B18" s="481"/>
      <c r="C18" s="482"/>
      <c r="D18" s="483"/>
      <c r="E18" s="549">
        <f>1000-273</f>
        <v>727</v>
      </c>
      <c r="F18" s="550"/>
      <c r="G18" s="551"/>
      <c r="H18" s="551"/>
      <c r="I18" s="551"/>
      <c r="J18" s="551">
        <v>31.1</v>
      </c>
      <c r="K18" s="551">
        <v>28.5</v>
      </c>
      <c r="L18" s="552">
        <v>25.4</v>
      </c>
      <c r="M18" s="551">
        <v>16.2</v>
      </c>
      <c r="N18" s="550"/>
      <c r="O18" s="551"/>
      <c r="P18" s="551"/>
      <c r="Q18" s="553"/>
      <c r="R18" s="553"/>
      <c r="S18" s="553"/>
      <c r="T18" s="553"/>
      <c r="U18" s="553"/>
      <c r="V18" s="553"/>
      <c r="W18" s="553"/>
      <c r="X18" s="554"/>
    </row>
    <row r="19" spans="2:24" ht="13.5" thickBot="1">
      <c r="B19" s="484"/>
      <c r="C19" s="485"/>
      <c r="D19" s="486"/>
      <c r="E19" s="555">
        <f>1200-273</f>
        <v>927</v>
      </c>
      <c r="F19" s="556"/>
      <c r="G19" s="557"/>
      <c r="H19" s="557"/>
      <c r="I19" s="557"/>
      <c r="J19" s="558">
        <v>26.59</v>
      </c>
      <c r="K19" s="557">
        <v>27.7</v>
      </c>
      <c r="L19" s="558">
        <v>28</v>
      </c>
      <c r="M19" s="557">
        <v>18.8</v>
      </c>
      <c r="N19" s="559"/>
      <c r="O19" s="557"/>
      <c r="P19" s="557"/>
      <c r="Q19" s="560"/>
      <c r="R19" s="560"/>
      <c r="S19" s="560"/>
      <c r="T19" s="560"/>
      <c r="U19" s="560"/>
      <c r="V19" s="560"/>
      <c r="W19" s="560"/>
      <c r="X19" s="561"/>
    </row>
    <row r="20" spans="2:24" ht="15" thickBot="1">
      <c r="B20" s="484" t="s">
        <v>742</v>
      </c>
      <c r="C20" s="487" t="s">
        <v>80</v>
      </c>
      <c r="D20" s="486" t="s">
        <v>743</v>
      </c>
      <c r="E20" s="555">
        <v>27</v>
      </c>
      <c r="F20" s="562">
        <f>F14/(F7*1000)/(F8*1000)*10000000</f>
        <v>971.34889622796936</v>
      </c>
      <c r="G20" s="562">
        <f t="shared" ref="G20:Q20" si="0">G14/(G7*1000)/(G8*1000)*10000000</f>
        <v>730.27333677153172</v>
      </c>
      <c r="H20" s="562">
        <f t="shared" si="0"/>
        <v>690.31084656084658</v>
      </c>
      <c r="I20" s="562">
        <f t="shared" si="0"/>
        <v>339.35953600296165</v>
      </c>
      <c r="J20" s="562">
        <f t="shared" si="0"/>
        <v>187.99160245336395</v>
      </c>
      <c r="K20" s="562">
        <f t="shared" si="0"/>
        <v>121.9669895608013</v>
      </c>
      <c r="L20" s="562">
        <f t="shared" si="0"/>
        <v>39.540376297003952</v>
      </c>
      <c r="M20" s="563">
        <f>M14/(M7*1000)/(M8*1000)*10000000</f>
        <v>30.235881293101659</v>
      </c>
      <c r="N20" s="564">
        <f t="shared" si="0"/>
        <v>6.6462948815889984</v>
      </c>
      <c r="O20" s="565">
        <f t="shared" si="0"/>
        <v>1.4443909484833894</v>
      </c>
      <c r="P20" s="566">
        <f t="shared" si="0"/>
        <v>0.66892428613236343</v>
      </c>
      <c r="Q20" s="567">
        <f t="shared" si="0"/>
        <v>3.4013605442176873</v>
      </c>
      <c r="R20" s="567"/>
      <c r="S20" s="567">
        <f>S14/(S7*1000)/(S8*1000)*10000000</f>
        <v>2.8412319581770653</v>
      </c>
      <c r="T20" s="567"/>
      <c r="U20" s="567"/>
      <c r="V20" s="567">
        <f>V14/(V7*1000)/(V8*1000)*10000000</f>
        <v>2.6391359611519194</v>
      </c>
      <c r="W20" s="568">
        <f>W14/(W7*1000)/(W8*1000)*10000000</f>
        <v>1790.0524229638152</v>
      </c>
      <c r="X20" s="567">
        <f>X14/(X7*1000)/(X8*1000)*10000000</f>
        <v>63.930443677279115</v>
      </c>
    </row>
    <row r="22" spans="2:24">
      <c r="E22" s="22" t="s">
        <v>314</v>
      </c>
      <c r="F22" s="488" t="s">
        <v>142</v>
      </c>
      <c r="G22" s="22" t="s">
        <v>744</v>
      </c>
      <c r="H22" s="22"/>
    </row>
    <row r="23" spans="2:24">
      <c r="E23" s="22"/>
      <c r="F23" s="488" t="s">
        <v>139</v>
      </c>
      <c r="G23" s="22" t="s">
        <v>745</v>
      </c>
      <c r="H23" s="22"/>
    </row>
    <row r="24" spans="2:24">
      <c r="B24" s="489" t="s">
        <v>746</v>
      </c>
      <c r="C24" s="490"/>
      <c r="D24" s="491"/>
      <c r="F24" s="488" t="s">
        <v>140</v>
      </c>
      <c r="G24" s="22" t="s">
        <v>747</v>
      </c>
      <c r="H24" s="22"/>
    </row>
    <row r="25" spans="2:24">
      <c r="B25" s="492" t="s">
        <v>748</v>
      </c>
      <c r="C25" s="493"/>
      <c r="D25" s="494"/>
      <c r="F25" s="488" t="s">
        <v>141</v>
      </c>
      <c r="G25" s="22" t="s">
        <v>749</v>
      </c>
      <c r="H25" s="22"/>
    </row>
    <row r="26" spans="2:24">
      <c r="B26" s="492" t="s">
        <v>750</v>
      </c>
      <c r="C26" s="493"/>
      <c r="D26" s="494"/>
      <c r="F26" s="488" t="s">
        <v>751</v>
      </c>
      <c r="G26" s="22" t="s">
        <v>752</v>
      </c>
      <c r="H26" s="22"/>
    </row>
    <row r="27" spans="2:24">
      <c r="B27" s="492" t="s">
        <v>753</v>
      </c>
      <c r="C27" s="493"/>
      <c r="D27" s="494"/>
      <c r="F27" s="488" t="s">
        <v>754</v>
      </c>
      <c r="G27" s="22" t="s">
        <v>755</v>
      </c>
      <c r="H27" s="22"/>
    </row>
    <row r="28" spans="2:24">
      <c r="B28" s="492" t="s">
        <v>756</v>
      </c>
      <c r="C28" s="493"/>
      <c r="D28" s="494"/>
      <c r="F28" s="488" t="s">
        <v>757</v>
      </c>
      <c r="G28" s="22" t="s">
        <v>758</v>
      </c>
      <c r="H28" s="22"/>
    </row>
    <row r="29" spans="2:24">
      <c r="B29" s="495" t="s">
        <v>759</v>
      </c>
      <c r="C29" s="493"/>
      <c r="D29" s="494"/>
      <c r="F29" s="488" t="s">
        <v>731</v>
      </c>
      <c r="G29" s="22" t="s">
        <v>760</v>
      </c>
      <c r="H29" s="22"/>
    </row>
    <row r="30" spans="2:24">
      <c r="B30" s="496" t="s">
        <v>761</v>
      </c>
      <c r="C30" s="497"/>
      <c r="D30" s="498"/>
      <c r="F30" s="488" t="s">
        <v>727</v>
      </c>
      <c r="G30" s="22" t="s">
        <v>762</v>
      </c>
      <c r="H30" s="22"/>
    </row>
    <row r="31" spans="2:24" ht="13.5" thickBot="1">
      <c r="F31" s="488" t="s">
        <v>763</v>
      </c>
      <c r="G31" s="22" t="s">
        <v>764</v>
      </c>
    </row>
    <row r="32" spans="2:24">
      <c r="B32" s="499" t="s">
        <v>765</v>
      </c>
      <c r="C32" s="434"/>
      <c r="D32" s="434"/>
      <c r="E32" s="500"/>
      <c r="F32" s="488" t="s">
        <v>732</v>
      </c>
      <c r="G32" s="22" t="s">
        <v>766</v>
      </c>
    </row>
    <row r="33" spans="2:12" ht="14.25">
      <c r="B33" s="501">
        <v>1</v>
      </c>
      <c r="C33" t="s">
        <v>767</v>
      </c>
      <c r="D33">
        <f>B33*27.68</f>
        <v>27.68</v>
      </c>
      <c r="E33" s="215" t="s">
        <v>27</v>
      </c>
      <c r="F33" s="488" t="s">
        <v>733</v>
      </c>
      <c r="G33" s="22" t="s">
        <v>768</v>
      </c>
    </row>
    <row r="34" spans="2:12">
      <c r="B34" s="501">
        <v>0.153</v>
      </c>
      <c r="C34" s="103" t="s">
        <v>769</v>
      </c>
      <c r="D34">
        <f>B34*4.19</f>
        <v>0.64107000000000003</v>
      </c>
      <c r="E34" s="215" t="s">
        <v>770</v>
      </c>
      <c r="F34" s="488" t="s">
        <v>734</v>
      </c>
      <c r="G34" s="22" t="s">
        <v>771</v>
      </c>
    </row>
    <row r="35" spans="2:12" ht="13.5" thickBot="1">
      <c r="B35" s="569">
        <f>4/12</f>
        <v>0.33333333333333331</v>
      </c>
      <c r="C35" s="103" t="s">
        <v>772</v>
      </c>
      <c r="D35">
        <f>B35*1.73</f>
        <v>0.57666666666666666</v>
      </c>
      <c r="E35" s="215" t="s">
        <v>741</v>
      </c>
      <c r="G35" s="502" t="s">
        <v>773</v>
      </c>
    </row>
    <row r="36" spans="2:12">
      <c r="B36" s="503"/>
      <c r="C36" s="434"/>
      <c r="D36" s="434"/>
      <c r="E36" s="500"/>
      <c r="F36" s="488" t="s">
        <v>735</v>
      </c>
      <c r="G36" s="22" t="s">
        <v>771</v>
      </c>
    </row>
    <row r="37" spans="2:12" ht="14.25">
      <c r="B37" s="501">
        <v>1</v>
      </c>
      <c r="C37" t="s">
        <v>27</v>
      </c>
      <c r="D37" s="10">
        <f>B37/27.68</f>
        <v>3.6127167630057806E-2</v>
      </c>
      <c r="E37" s="215" t="s">
        <v>767</v>
      </c>
      <c r="G37" s="502" t="s">
        <v>774</v>
      </c>
    </row>
    <row r="38" spans="2:12">
      <c r="B38" s="501">
        <v>1</v>
      </c>
      <c r="C38" t="s">
        <v>770</v>
      </c>
      <c r="D38" s="10">
        <f>B38/4.19</f>
        <v>0.2386634844868735</v>
      </c>
      <c r="E38" s="504" t="s">
        <v>769</v>
      </c>
    </row>
    <row r="39" spans="2:12" ht="13.5" thickBot="1">
      <c r="B39" s="505">
        <v>1</v>
      </c>
      <c r="C39" s="220" t="s">
        <v>741</v>
      </c>
      <c r="D39" s="506">
        <f>B39/1.73</f>
        <v>0.5780346820809249</v>
      </c>
      <c r="E39" s="507" t="s">
        <v>772</v>
      </c>
    </row>
    <row r="43" spans="2:12">
      <c r="B43" s="601" t="s">
        <v>818</v>
      </c>
    </row>
    <row r="46" spans="2:12">
      <c r="B46" s="602" t="s">
        <v>819</v>
      </c>
    </row>
    <row r="47" spans="2:12" ht="15.75">
      <c r="B47" s="603" t="s">
        <v>820</v>
      </c>
      <c r="C47" s="604"/>
      <c r="D47" s="603" t="s">
        <v>821</v>
      </c>
      <c r="E47" s="604"/>
      <c r="F47" s="605" t="s">
        <v>67</v>
      </c>
      <c r="G47" s="606" t="s">
        <v>67</v>
      </c>
      <c r="H47" s="607" t="s">
        <v>81</v>
      </c>
      <c r="I47" s="608" t="s">
        <v>785</v>
      </c>
      <c r="J47" s="609" t="s">
        <v>822</v>
      </c>
      <c r="K47" s="116" t="s">
        <v>823</v>
      </c>
      <c r="L47" s="270"/>
    </row>
    <row r="48" spans="2:12">
      <c r="B48" s="610" t="s">
        <v>824</v>
      </c>
      <c r="C48" s="611"/>
      <c r="D48" s="610" t="s">
        <v>825</v>
      </c>
      <c r="E48" s="611"/>
      <c r="F48" s="612"/>
      <c r="G48" s="613"/>
      <c r="H48" s="614"/>
      <c r="I48" s="615"/>
      <c r="J48" s="118"/>
      <c r="K48" s="118"/>
      <c r="L48" s="271"/>
    </row>
    <row r="49" spans="2:12">
      <c r="B49" s="14" t="s">
        <v>826</v>
      </c>
      <c r="C49" s="616" t="s">
        <v>87</v>
      </c>
      <c r="D49" s="14" t="s">
        <v>826</v>
      </c>
      <c r="E49" s="616" t="s">
        <v>87</v>
      </c>
      <c r="F49" s="617" t="s">
        <v>827</v>
      </c>
      <c r="G49" s="618" t="s">
        <v>127</v>
      </c>
      <c r="H49" s="453"/>
      <c r="I49" s="615"/>
      <c r="J49" s="118"/>
      <c r="K49" s="118"/>
      <c r="L49" s="271"/>
    </row>
    <row r="50" spans="2:12">
      <c r="B50" s="12"/>
      <c r="C50" s="619"/>
      <c r="D50" s="12"/>
      <c r="E50" s="619"/>
      <c r="F50" s="12"/>
      <c r="G50" s="619"/>
      <c r="H50" s="12"/>
      <c r="I50" s="620"/>
      <c r="J50" s="26"/>
      <c r="K50" s="26"/>
      <c r="L50" s="28"/>
    </row>
    <row r="51" spans="2:12">
      <c r="B51" s="13">
        <v>24</v>
      </c>
      <c r="C51" s="621">
        <f t="shared" ref="C51:C74" si="1">6.895*B51</f>
        <v>165.48</v>
      </c>
      <c r="D51" s="13">
        <v>43</v>
      </c>
      <c r="E51" s="621">
        <f t="shared" ref="E51:E74" si="2">6.895*D51</f>
        <v>296.48499999999996</v>
      </c>
      <c r="F51" s="622">
        <v>29</v>
      </c>
      <c r="G51" s="621">
        <f>6900*F51</f>
        <v>200100</v>
      </c>
      <c r="H51" s="623">
        <v>0.32</v>
      </c>
      <c r="I51" s="621" t="s">
        <v>828</v>
      </c>
      <c r="J51" s="624" t="s">
        <v>829</v>
      </c>
      <c r="K51" s="624" t="s">
        <v>830</v>
      </c>
      <c r="L51" s="28"/>
    </row>
    <row r="52" spans="2:12">
      <c r="B52" s="13">
        <v>60</v>
      </c>
      <c r="C52" s="621">
        <f t="shared" si="1"/>
        <v>413.7</v>
      </c>
      <c r="D52" s="13">
        <v>72</v>
      </c>
      <c r="E52" s="621">
        <f t="shared" si="2"/>
        <v>496.43999999999994</v>
      </c>
      <c r="F52" s="622">
        <v>29</v>
      </c>
      <c r="G52" s="621">
        <f t="shared" ref="G52:G74" si="3">6900*F52</f>
        <v>200100</v>
      </c>
      <c r="H52" s="623">
        <v>0.32</v>
      </c>
      <c r="I52" s="621" t="s">
        <v>828</v>
      </c>
      <c r="J52" s="624" t="s">
        <v>831</v>
      </c>
      <c r="K52" s="624" t="s">
        <v>830</v>
      </c>
      <c r="L52" s="28"/>
    </row>
    <row r="53" spans="2:12">
      <c r="B53" s="13">
        <v>33</v>
      </c>
      <c r="C53" s="621">
        <f t="shared" si="1"/>
        <v>227.535</v>
      </c>
      <c r="D53" s="13">
        <v>55</v>
      </c>
      <c r="E53" s="621">
        <f t="shared" si="2"/>
        <v>379.22499999999997</v>
      </c>
      <c r="F53" s="622">
        <v>29</v>
      </c>
      <c r="G53" s="621">
        <f t="shared" si="3"/>
        <v>200100</v>
      </c>
      <c r="H53" s="623">
        <v>0.32</v>
      </c>
      <c r="I53" s="621" t="s">
        <v>828</v>
      </c>
      <c r="J53" s="624" t="s">
        <v>832</v>
      </c>
      <c r="K53" s="624" t="s">
        <v>830</v>
      </c>
      <c r="L53" s="28"/>
    </row>
    <row r="54" spans="2:12">
      <c r="B54" s="13">
        <v>35</v>
      </c>
      <c r="C54" s="621">
        <f t="shared" si="1"/>
        <v>241.32499999999999</v>
      </c>
      <c r="D54" s="13">
        <v>50</v>
      </c>
      <c r="E54" s="621">
        <f t="shared" si="2"/>
        <v>344.75</v>
      </c>
      <c r="F54" s="622">
        <v>29</v>
      </c>
      <c r="G54" s="621">
        <f t="shared" si="3"/>
        <v>200100</v>
      </c>
      <c r="H54" s="623">
        <v>0.32</v>
      </c>
      <c r="I54" s="621" t="s">
        <v>828</v>
      </c>
      <c r="J54" s="624" t="s">
        <v>833</v>
      </c>
      <c r="K54" s="624" t="s">
        <v>830</v>
      </c>
      <c r="L54" s="28"/>
    </row>
    <row r="55" spans="2:12">
      <c r="B55" s="13">
        <v>65</v>
      </c>
      <c r="C55" s="621">
        <f t="shared" si="1"/>
        <v>448.17499999999995</v>
      </c>
      <c r="D55" s="13">
        <v>80</v>
      </c>
      <c r="E55" s="621">
        <f t="shared" si="2"/>
        <v>551.59999999999991</v>
      </c>
      <c r="F55" s="622">
        <v>29</v>
      </c>
      <c r="G55" s="621">
        <f>6900*F55</f>
        <v>200100</v>
      </c>
      <c r="H55" s="623">
        <v>0.32</v>
      </c>
      <c r="I55" s="621" t="s">
        <v>828</v>
      </c>
      <c r="J55" s="624" t="s">
        <v>834</v>
      </c>
      <c r="K55" s="624" t="s">
        <v>830</v>
      </c>
      <c r="L55" s="28"/>
    </row>
    <row r="56" spans="2:12" s="417" customFormat="1">
      <c r="B56" s="766">
        <v>45</v>
      </c>
      <c r="C56" s="767">
        <f t="shared" si="1"/>
        <v>310.27499999999998</v>
      </c>
      <c r="D56" s="766">
        <v>67</v>
      </c>
      <c r="E56" s="767">
        <f t="shared" si="2"/>
        <v>461.96499999999997</v>
      </c>
      <c r="F56" s="768">
        <v>29</v>
      </c>
      <c r="G56" s="767">
        <f t="shared" si="3"/>
        <v>200100</v>
      </c>
      <c r="H56" s="769">
        <v>0.32</v>
      </c>
      <c r="I56" s="767" t="s">
        <v>828</v>
      </c>
      <c r="J56" s="770" t="s">
        <v>835</v>
      </c>
      <c r="K56" s="770" t="s">
        <v>830</v>
      </c>
      <c r="L56" s="771"/>
    </row>
    <row r="57" spans="2:12">
      <c r="B57" s="13">
        <v>48</v>
      </c>
      <c r="C57" s="621">
        <f t="shared" si="1"/>
        <v>330.96</v>
      </c>
      <c r="D57" s="13">
        <v>65</v>
      </c>
      <c r="E57" s="621">
        <f t="shared" si="2"/>
        <v>448.17499999999995</v>
      </c>
      <c r="F57" s="622">
        <v>29</v>
      </c>
      <c r="G57" s="621">
        <f t="shared" si="3"/>
        <v>200100</v>
      </c>
      <c r="H57" s="623">
        <v>0.32</v>
      </c>
      <c r="I57" s="621" t="s">
        <v>828</v>
      </c>
      <c r="J57" s="624" t="s">
        <v>836</v>
      </c>
      <c r="K57" s="624" t="s">
        <v>830</v>
      </c>
      <c r="L57" s="28"/>
    </row>
    <row r="58" spans="2:12">
      <c r="B58" s="13">
        <v>70</v>
      </c>
      <c r="C58" s="621">
        <f t="shared" si="1"/>
        <v>482.65</v>
      </c>
      <c r="D58" s="13">
        <v>85</v>
      </c>
      <c r="E58" s="621">
        <f t="shared" si="2"/>
        <v>586.07499999999993</v>
      </c>
      <c r="F58" s="622">
        <v>29</v>
      </c>
      <c r="G58" s="621">
        <f t="shared" si="3"/>
        <v>200100</v>
      </c>
      <c r="H58" s="623">
        <v>0.32</v>
      </c>
      <c r="I58" s="621" t="s">
        <v>828</v>
      </c>
      <c r="J58" s="624" t="s">
        <v>837</v>
      </c>
      <c r="K58" s="624" t="s">
        <v>830</v>
      </c>
      <c r="L58" s="28"/>
    </row>
    <row r="59" spans="2:12">
      <c r="B59" s="13">
        <v>75</v>
      </c>
      <c r="C59" s="621">
        <f t="shared" si="1"/>
        <v>517.125</v>
      </c>
      <c r="D59" s="13">
        <v>105</v>
      </c>
      <c r="E59" s="621">
        <f t="shared" si="2"/>
        <v>723.97499999999991</v>
      </c>
      <c r="F59" s="622">
        <v>27</v>
      </c>
      <c r="G59" s="621">
        <f t="shared" si="3"/>
        <v>186300</v>
      </c>
      <c r="H59" s="623">
        <v>0.27</v>
      </c>
      <c r="I59" s="621" t="s">
        <v>838</v>
      </c>
      <c r="J59" s="624" t="s">
        <v>839</v>
      </c>
      <c r="K59" s="624" t="s">
        <v>840</v>
      </c>
      <c r="L59" s="28"/>
    </row>
    <row r="60" spans="2:12">
      <c r="B60" s="13">
        <v>75</v>
      </c>
      <c r="C60" s="621">
        <f t="shared" si="1"/>
        <v>517.125</v>
      </c>
      <c r="D60" s="13">
        <v>125</v>
      </c>
      <c r="E60" s="621">
        <f t="shared" si="2"/>
        <v>861.875</v>
      </c>
      <c r="F60" s="622">
        <v>27</v>
      </c>
      <c r="G60" s="621">
        <f t="shared" si="3"/>
        <v>186300</v>
      </c>
      <c r="H60" s="623">
        <v>0.27</v>
      </c>
      <c r="I60" s="621" t="s">
        <v>838</v>
      </c>
      <c r="J60" s="625" t="s">
        <v>841</v>
      </c>
      <c r="K60" s="624" t="s">
        <v>830</v>
      </c>
      <c r="L60" s="28"/>
    </row>
    <row r="61" spans="2:12">
      <c r="B61" s="13">
        <v>75</v>
      </c>
      <c r="C61" s="621">
        <f t="shared" si="1"/>
        <v>517.125</v>
      </c>
      <c r="D61" s="13">
        <v>95</v>
      </c>
      <c r="E61" s="621">
        <f t="shared" si="2"/>
        <v>655.02499999999998</v>
      </c>
      <c r="F61" s="622">
        <v>29</v>
      </c>
      <c r="G61" s="621">
        <f t="shared" si="3"/>
        <v>200100</v>
      </c>
      <c r="H61" s="623">
        <v>0.32</v>
      </c>
      <c r="I61" s="621" t="s">
        <v>842</v>
      </c>
      <c r="J61" s="624" t="s">
        <v>843</v>
      </c>
      <c r="K61" s="624" t="s">
        <v>844</v>
      </c>
      <c r="L61" s="28"/>
    </row>
    <row r="62" spans="2:12">
      <c r="B62" s="13">
        <v>90</v>
      </c>
      <c r="C62" s="621">
        <f t="shared" si="1"/>
        <v>620.54999999999995</v>
      </c>
      <c r="D62" s="13">
        <v>100</v>
      </c>
      <c r="E62" s="621">
        <f t="shared" si="2"/>
        <v>689.5</v>
      </c>
      <c r="F62" s="622">
        <v>29</v>
      </c>
      <c r="G62" s="621">
        <f t="shared" si="3"/>
        <v>200100</v>
      </c>
      <c r="H62" s="623">
        <v>0.32</v>
      </c>
      <c r="I62" s="621" t="s">
        <v>842</v>
      </c>
      <c r="J62" s="624" t="s">
        <v>845</v>
      </c>
      <c r="K62" s="624" t="s">
        <v>844</v>
      </c>
      <c r="L62" s="28"/>
    </row>
    <row r="63" spans="2:12">
      <c r="B63" s="13">
        <v>16</v>
      </c>
      <c r="C63" s="621">
        <f t="shared" si="1"/>
        <v>110.32</v>
      </c>
      <c r="D63" s="13">
        <v>30</v>
      </c>
      <c r="E63" s="621">
        <f t="shared" si="2"/>
        <v>206.85</v>
      </c>
      <c r="F63" s="626">
        <v>9.9</v>
      </c>
      <c r="G63" s="621">
        <f t="shared" si="3"/>
        <v>68310</v>
      </c>
      <c r="H63" s="623">
        <v>0.33</v>
      </c>
      <c r="I63" s="627" t="s">
        <v>846</v>
      </c>
      <c r="J63" s="624" t="s">
        <v>847</v>
      </c>
      <c r="K63" s="624" t="s">
        <v>844</v>
      </c>
      <c r="L63" s="28"/>
    </row>
    <row r="64" spans="2:12">
      <c r="B64" s="13">
        <v>35</v>
      </c>
      <c r="C64" s="621">
        <f t="shared" si="1"/>
        <v>241.32499999999999</v>
      </c>
      <c r="D64" s="13">
        <v>42</v>
      </c>
      <c r="E64" s="621">
        <f t="shared" si="2"/>
        <v>289.58999999999997</v>
      </c>
      <c r="F64" s="626">
        <v>9.9</v>
      </c>
      <c r="G64" s="621">
        <f t="shared" si="3"/>
        <v>68310</v>
      </c>
      <c r="H64" s="623">
        <v>0.33</v>
      </c>
      <c r="I64" s="627" t="s">
        <v>846</v>
      </c>
      <c r="J64" s="624" t="s">
        <v>848</v>
      </c>
      <c r="K64" s="624" t="s">
        <v>844</v>
      </c>
      <c r="L64" s="28"/>
    </row>
    <row r="65" spans="2:12">
      <c r="B65" s="13">
        <v>35</v>
      </c>
      <c r="C65" s="621">
        <f t="shared" si="1"/>
        <v>241.32499999999999</v>
      </c>
      <c r="D65" s="13">
        <v>38</v>
      </c>
      <c r="E65" s="621">
        <f t="shared" si="2"/>
        <v>262.01</v>
      </c>
      <c r="F65" s="626">
        <v>9.9</v>
      </c>
      <c r="G65" s="621">
        <f t="shared" si="3"/>
        <v>68310</v>
      </c>
      <c r="H65" s="623">
        <v>0.33</v>
      </c>
      <c r="I65" s="627" t="s">
        <v>846</v>
      </c>
      <c r="J65" s="625" t="s">
        <v>849</v>
      </c>
      <c r="K65" s="624" t="s">
        <v>844</v>
      </c>
      <c r="L65" s="28"/>
    </row>
    <row r="66" spans="2:12">
      <c r="B66" s="13">
        <v>45</v>
      </c>
      <c r="C66" s="621">
        <f t="shared" si="1"/>
        <v>310.27499999999998</v>
      </c>
      <c r="D66" s="13">
        <v>66</v>
      </c>
      <c r="E66" s="621">
        <f t="shared" si="2"/>
        <v>455.07</v>
      </c>
      <c r="F66" s="626">
        <v>10.5</v>
      </c>
      <c r="G66" s="621">
        <f t="shared" si="3"/>
        <v>72450</v>
      </c>
      <c r="H66" s="623">
        <v>0.33</v>
      </c>
      <c r="I66" s="627" t="s">
        <v>846</v>
      </c>
      <c r="J66" s="624" t="s">
        <v>850</v>
      </c>
      <c r="K66" s="624" t="s">
        <v>844</v>
      </c>
      <c r="L66" s="28"/>
    </row>
    <row r="67" spans="2:12">
      <c r="B67" s="13">
        <v>38</v>
      </c>
      <c r="C67" s="621">
        <f t="shared" si="1"/>
        <v>262.01</v>
      </c>
      <c r="D67" s="13">
        <v>62</v>
      </c>
      <c r="E67" s="621">
        <f t="shared" si="2"/>
        <v>427.48999999999995</v>
      </c>
      <c r="F67" s="626">
        <v>10.5</v>
      </c>
      <c r="G67" s="621">
        <f t="shared" si="3"/>
        <v>72450</v>
      </c>
      <c r="H67" s="623">
        <v>0.33</v>
      </c>
      <c r="I67" s="627" t="s">
        <v>846</v>
      </c>
      <c r="J67" s="624" t="s">
        <v>851</v>
      </c>
      <c r="K67" s="624" t="s">
        <v>844</v>
      </c>
      <c r="L67" s="28"/>
    </row>
    <row r="68" spans="2:12">
      <c r="B68" s="13">
        <v>66</v>
      </c>
      <c r="C68" s="621">
        <f t="shared" si="1"/>
        <v>455.07</v>
      </c>
      <c r="D68" s="13">
        <v>77</v>
      </c>
      <c r="E68" s="621">
        <f t="shared" si="2"/>
        <v>530.91499999999996</v>
      </c>
      <c r="F68" s="626">
        <v>10.4</v>
      </c>
      <c r="G68" s="621">
        <f t="shared" si="3"/>
        <v>71760</v>
      </c>
      <c r="H68" s="623">
        <v>0.33</v>
      </c>
      <c r="I68" s="627" t="s">
        <v>846</v>
      </c>
      <c r="J68" s="624" t="s">
        <v>852</v>
      </c>
      <c r="K68" s="26" t="s">
        <v>844</v>
      </c>
      <c r="L68" s="28"/>
    </row>
    <row r="69" spans="2:12">
      <c r="B69" s="13">
        <v>56</v>
      </c>
      <c r="C69" s="621">
        <f t="shared" si="1"/>
        <v>386.12</v>
      </c>
      <c r="D69" s="13">
        <v>66</v>
      </c>
      <c r="E69" s="621">
        <f t="shared" si="2"/>
        <v>455.07</v>
      </c>
      <c r="F69" s="626">
        <v>10.4</v>
      </c>
      <c r="G69" s="621">
        <f t="shared" si="3"/>
        <v>71760</v>
      </c>
      <c r="H69" s="623">
        <v>0.33</v>
      </c>
      <c r="I69" s="627" t="s">
        <v>846</v>
      </c>
      <c r="J69" s="624" t="s">
        <v>853</v>
      </c>
      <c r="K69" s="624" t="s">
        <v>844</v>
      </c>
      <c r="L69" s="28"/>
    </row>
    <row r="70" spans="2:12">
      <c r="B70" s="13">
        <v>6</v>
      </c>
      <c r="C70" s="621">
        <f t="shared" si="1"/>
        <v>41.37</v>
      </c>
      <c r="D70" s="13">
        <v>7.45</v>
      </c>
      <c r="E70" s="621">
        <f t="shared" si="2"/>
        <v>51.367750000000001</v>
      </c>
      <c r="F70" s="623">
        <v>0.42</v>
      </c>
      <c r="G70" s="621">
        <f t="shared" si="3"/>
        <v>2898</v>
      </c>
      <c r="H70" s="623">
        <v>0.41</v>
      </c>
      <c r="I70" s="621" t="s">
        <v>854</v>
      </c>
      <c r="J70" s="624" t="s">
        <v>855</v>
      </c>
      <c r="K70" s="625" t="s">
        <v>856</v>
      </c>
      <c r="L70" s="28"/>
    </row>
    <row r="71" spans="2:12">
      <c r="B71" s="13">
        <v>5.0999999999999996</v>
      </c>
      <c r="C71" s="621">
        <f t="shared" si="1"/>
        <v>35.164499999999997</v>
      </c>
      <c r="D71" s="13">
        <v>5.9</v>
      </c>
      <c r="E71" s="621">
        <f t="shared" si="2"/>
        <v>40.680500000000002</v>
      </c>
      <c r="F71" s="623">
        <v>0.28999999999999998</v>
      </c>
      <c r="G71" s="621">
        <f t="shared" si="3"/>
        <v>2000.9999999999998</v>
      </c>
      <c r="H71" s="628" t="s">
        <v>64</v>
      </c>
      <c r="I71" s="629" t="s">
        <v>857</v>
      </c>
      <c r="J71" s="625" t="s">
        <v>858</v>
      </c>
      <c r="K71" s="625" t="s">
        <v>859</v>
      </c>
      <c r="L71" s="28"/>
    </row>
    <row r="72" spans="2:12">
      <c r="B72" s="44" t="s">
        <v>64</v>
      </c>
      <c r="C72" s="627" t="s">
        <v>64</v>
      </c>
      <c r="D72" s="630">
        <v>2</v>
      </c>
      <c r="E72" s="621">
        <f t="shared" si="2"/>
        <v>13.79</v>
      </c>
      <c r="F72" s="628" t="s">
        <v>64</v>
      </c>
      <c r="G72" s="627" t="s">
        <v>64</v>
      </c>
      <c r="H72" s="628" t="s">
        <v>64</v>
      </c>
      <c r="I72" s="621" t="s">
        <v>860</v>
      </c>
      <c r="J72" s="625" t="s">
        <v>861</v>
      </c>
      <c r="K72" s="631" t="s">
        <v>862</v>
      </c>
      <c r="L72" s="34"/>
    </row>
    <row r="73" spans="2:12">
      <c r="B73" s="13">
        <v>43</v>
      </c>
      <c r="C73" s="621">
        <f t="shared" si="1"/>
        <v>296.48499999999996</v>
      </c>
      <c r="D73" s="13">
        <v>57</v>
      </c>
      <c r="E73" s="621">
        <f t="shared" si="2"/>
        <v>393.01499999999999</v>
      </c>
      <c r="F73" s="622">
        <v>29</v>
      </c>
      <c r="G73" s="621">
        <f t="shared" si="3"/>
        <v>200100</v>
      </c>
      <c r="H73" s="623">
        <v>0.32</v>
      </c>
      <c r="I73" s="621" t="s">
        <v>863</v>
      </c>
      <c r="J73" s="625" t="s">
        <v>864</v>
      </c>
      <c r="K73" s="625" t="s">
        <v>865</v>
      </c>
      <c r="L73" s="28"/>
    </row>
    <row r="74" spans="2:12">
      <c r="B74" s="13">
        <v>45</v>
      </c>
      <c r="C74" s="621">
        <f t="shared" si="1"/>
        <v>310.27499999999998</v>
      </c>
      <c r="D74" s="13">
        <v>60</v>
      </c>
      <c r="E74" s="621">
        <f t="shared" si="2"/>
        <v>413.7</v>
      </c>
      <c r="F74" s="622">
        <v>29</v>
      </c>
      <c r="G74" s="621">
        <f t="shared" si="3"/>
        <v>200100</v>
      </c>
      <c r="H74" s="623">
        <v>0.32</v>
      </c>
      <c r="I74" s="621" t="s">
        <v>866</v>
      </c>
      <c r="J74" s="625" t="s">
        <v>867</v>
      </c>
      <c r="K74" s="631" t="s">
        <v>865</v>
      </c>
      <c r="L74" s="34"/>
    </row>
    <row r="76" spans="2:12">
      <c r="B76" s="632" t="s">
        <v>314</v>
      </c>
    </row>
    <row r="77" spans="2:12" ht="13.5">
      <c r="B77" s="633" t="s">
        <v>868</v>
      </c>
      <c r="C77" s="39"/>
      <c r="D77" s="39"/>
      <c r="E77" s="39"/>
      <c r="F77" s="39"/>
      <c r="G77" s="39"/>
      <c r="H77" s="39"/>
      <c r="L77" s="634"/>
    </row>
    <row r="78" spans="2:12" ht="13.5">
      <c r="B78" s="129" t="s">
        <v>869</v>
      </c>
    </row>
    <row r="79" spans="2:12" ht="13.5">
      <c r="B79" s="633" t="s">
        <v>870</v>
      </c>
    </row>
    <row r="80" spans="2:12">
      <c r="B80" s="129" t="s">
        <v>871</v>
      </c>
    </row>
    <row r="81" spans="2:3">
      <c r="B81" s="129" t="s">
        <v>872</v>
      </c>
    </row>
    <row r="82" spans="2:3">
      <c r="B82" s="129"/>
    </row>
    <row r="83" spans="2:3">
      <c r="B83" s="633" t="s">
        <v>873</v>
      </c>
    </row>
    <row r="85" spans="2:3">
      <c r="B85" s="104"/>
      <c r="C85" s="104"/>
    </row>
    <row r="86" spans="2:3">
      <c r="B86" t="s">
        <v>874</v>
      </c>
    </row>
    <row r="87" spans="2:3">
      <c r="B87" t="s">
        <v>875</v>
      </c>
    </row>
    <row r="88" spans="2:3">
      <c r="B88" t="s">
        <v>876</v>
      </c>
    </row>
    <row r="92" spans="2:3">
      <c r="B92" s="601" t="s">
        <v>877</v>
      </c>
    </row>
    <row r="94" spans="2:3">
      <c r="B94" t="s">
        <v>878</v>
      </c>
    </row>
    <row r="95" spans="2:3">
      <c r="B95" s="634" t="s">
        <v>879</v>
      </c>
    </row>
    <row r="96" spans="2:3">
      <c r="B96" s="634" t="s">
        <v>880</v>
      </c>
    </row>
    <row r="97" spans="2:8">
      <c r="B97" s="634" t="s">
        <v>881</v>
      </c>
    </row>
    <row r="98" spans="2:8">
      <c r="B98" s="634" t="s">
        <v>882</v>
      </c>
      <c r="F98" s="39"/>
      <c r="G98" s="39"/>
      <c r="H98" s="39"/>
    </row>
    <row r="99" spans="2:8">
      <c r="B99" s="634" t="s">
        <v>883</v>
      </c>
    </row>
    <row r="100" spans="2:8">
      <c r="B100" t="s">
        <v>884</v>
      </c>
    </row>
    <row r="101" spans="2:8">
      <c r="B101" t="s">
        <v>885</v>
      </c>
    </row>
    <row r="102" spans="2:8">
      <c r="B102" t="s">
        <v>886</v>
      </c>
    </row>
    <row r="103" spans="2:8">
      <c r="B103" t="s">
        <v>887</v>
      </c>
    </row>
    <row r="104" spans="2:8">
      <c r="B104" s="634" t="s">
        <v>888</v>
      </c>
    </row>
    <row r="105" spans="2:8">
      <c r="B105" s="634" t="s">
        <v>889</v>
      </c>
    </row>
    <row r="106" spans="2:8">
      <c r="B106" s="55" t="s">
        <v>890</v>
      </c>
    </row>
    <row r="107" spans="2:8">
      <c r="B107" s="634" t="s">
        <v>891</v>
      </c>
    </row>
    <row r="108" spans="2:8">
      <c r="B108" s="634" t="s">
        <v>892</v>
      </c>
    </row>
    <row r="110" spans="2:8">
      <c r="B110" s="635" t="s">
        <v>893</v>
      </c>
      <c r="C110" s="636"/>
      <c r="D110" s="637" t="s">
        <v>894</v>
      </c>
      <c r="E110" s="636"/>
      <c r="F110" s="636"/>
      <c r="G110" s="636"/>
      <c r="H110" s="638"/>
    </row>
    <row r="111" spans="2:8">
      <c r="B111" s="639"/>
      <c r="C111" s="22"/>
      <c r="D111" s="22"/>
      <c r="E111" s="640"/>
      <c r="F111" s="640"/>
      <c r="G111" s="640"/>
      <c r="H111" s="641"/>
    </row>
    <row r="112" spans="2:8">
      <c r="B112" s="639"/>
      <c r="C112" s="22"/>
      <c r="D112" s="22"/>
      <c r="E112" s="640"/>
      <c r="F112" s="640"/>
      <c r="G112" s="640"/>
      <c r="H112" s="641"/>
    </row>
    <row r="113" spans="2:8">
      <c r="B113" s="639"/>
      <c r="C113" s="22"/>
      <c r="D113" s="22"/>
      <c r="E113" s="640"/>
      <c r="F113" s="640"/>
      <c r="G113" s="640"/>
      <c r="H113" s="641"/>
    </row>
    <row r="114" spans="2:8">
      <c r="B114" s="639"/>
      <c r="C114" s="22"/>
      <c r="D114" s="22"/>
      <c r="E114" s="640"/>
      <c r="F114" s="640"/>
      <c r="G114" s="640"/>
      <c r="H114" s="641"/>
    </row>
    <row r="115" spans="2:8">
      <c r="B115" s="639"/>
      <c r="C115" s="22"/>
      <c r="D115" s="22"/>
      <c r="E115" s="640"/>
      <c r="F115" s="640"/>
      <c r="G115" s="640"/>
      <c r="H115" s="641"/>
    </row>
    <row r="116" spans="2:8">
      <c r="B116" s="639"/>
      <c r="C116" s="22"/>
      <c r="D116" s="22"/>
      <c r="E116" s="640"/>
      <c r="F116" s="640"/>
      <c r="G116" s="640"/>
      <c r="H116" s="641"/>
    </row>
    <row r="117" spans="2:8">
      <c r="B117" s="639"/>
      <c r="C117" s="22"/>
      <c r="D117" s="22"/>
      <c r="E117" s="640"/>
      <c r="F117" s="640"/>
      <c r="G117" s="640"/>
      <c r="H117" s="641"/>
    </row>
    <row r="118" spans="2:8">
      <c r="B118" s="639"/>
      <c r="C118" s="22"/>
      <c r="D118" s="22"/>
      <c r="E118" s="640"/>
      <c r="F118" s="640"/>
      <c r="G118" s="640"/>
      <c r="H118" s="641"/>
    </row>
    <row r="119" spans="2:8">
      <c r="B119" s="639"/>
      <c r="C119" s="22"/>
      <c r="D119" s="22"/>
      <c r="E119" s="640"/>
      <c r="F119" s="640"/>
      <c r="G119" s="640"/>
      <c r="H119" s="641"/>
    </row>
    <row r="120" spans="2:8">
      <c r="B120" s="639"/>
      <c r="C120" s="22"/>
      <c r="D120" s="22"/>
      <c r="E120" s="640"/>
      <c r="F120" s="640"/>
      <c r="G120" s="640"/>
      <c r="H120" s="641"/>
    </row>
    <row r="121" spans="2:8">
      <c r="B121" s="642"/>
      <c r="C121" s="643" t="s">
        <v>895</v>
      </c>
      <c r="D121" s="644" t="s">
        <v>896</v>
      </c>
      <c r="E121" s="644"/>
      <c r="F121" s="644"/>
      <c r="G121" s="644" t="s">
        <v>897</v>
      </c>
      <c r="H121" s="645" t="s">
        <v>897</v>
      </c>
    </row>
    <row r="122" spans="2:8">
      <c r="B122" s="646"/>
      <c r="C122" s="640" t="s">
        <v>898</v>
      </c>
      <c r="D122" s="22" t="s">
        <v>899</v>
      </c>
      <c r="E122" s="640"/>
      <c r="F122" s="640"/>
      <c r="G122" s="640" t="s">
        <v>900</v>
      </c>
      <c r="H122" s="647" t="s">
        <v>710</v>
      </c>
    </row>
    <row r="123" spans="2:8">
      <c r="B123" s="646" t="s">
        <v>901</v>
      </c>
      <c r="C123" s="640" t="s">
        <v>824</v>
      </c>
      <c r="D123" s="640" t="s">
        <v>824</v>
      </c>
      <c r="E123" s="640"/>
      <c r="F123" s="640" t="s">
        <v>901</v>
      </c>
      <c r="G123" s="640" t="s">
        <v>824</v>
      </c>
      <c r="H123" s="647" t="s">
        <v>824</v>
      </c>
    </row>
    <row r="124" spans="2:8">
      <c r="B124" s="646">
        <v>80</v>
      </c>
      <c r="C124" s="640">
        <v>100</v>
      </c>
      <c r="D124" s="640">
        <v>100</v>
      </c>
      <c r="E124" s="640"/>
      <c r="F124" s="640">
        <v>80</v>
      </c>
      <c r="G124" s="640">
        <v>100</v>
      </c>
      <c r="H124" s="647">
        <v>100</v>
      </c>
    </row>
    <row r="125" spans="2:8">
      <c r="B125" s="646">
        <v>200</v>
      </c>
      <c r="C125" s="640">
        <v>95</v>
      </c>
      <c r="D125" s="640">
        <v>92.5</v>
      </c>
      <c r="E125" s="640"/>
      <c r="F125" s="640">
        <v>200</v>
      </c>
      <c r="G125" s="640">
        <v>94.2</v>
      </c>
      <c r="H125" s="647">
        <v>92.2</v>
      </c>
    </row>
    <row r="126" spans="2:8">
      <c r="B126" s="646">
        <v>400</v>
      </c>
      <c r="C126" s="640">
        <v>87</v>
      </c>
      <c r="D126" s="640">
        <v>86</v>
      </c>
      <c r="E126" s="640"/>
      <c r="F126" s="640">
        <v>300</v>
      </c>
      <c r="G126" s="640">
        <v>87</v>
      </c>
      <c r="H126" s="647">
        <v>83.3</v>
      </c>
    </row>
    <row r="127" spans="2:8">
      <c r="B127" s="646">
        <v>600</v>
      </c>
      <c r="C127" s="640">
        <v>79</v>
      </c>
      <c r="D127" s="640">
        <v>84</v>
      </c>
      <c r="E127" s="640"/>
      <c r="F127" s="640">
        <v>400</v>
      </c>
      <c r="G127" s="640">
        <v>77</v>
      </c>
      <c r="H127" s="647">
        <v>69.5</v>
      </c>
    </row>
    <row r="128" spans="2:8">
      <c r="B128" s="648">
        <v>800</v>
      </c>
      <c r="C128" s="649">
        <v>68.5</v>
      </c>
      <c r="D128" s="649">
        <v>80</v>
      </c>
      <c r="E128" s="649"/>
      <c r="F128" s="649">
        <v>500</v>
      </c>
      <c r="G128" s="649">
        <v>50</v>
      </c>
      <c r="H128" s="650">
        <v>44</v>
      </c>
    </row>
    <row r="129" spans="2:13">
      <c r="B129" s="646"/>
      <c r="C129" s="640"/>
      <c r="D129" s="640"/>
      <c r="E129" s="640"/>
      <c r="F129" s="22"/>
      <c r="G129" s="22"/>
      <c r="H129" s="647"/>
    </row>
    <row r="130" spans="2:13">
      <c r="B130" s="646"/>
      <c r="C130" s="640"/>
      <c r="D130" s="640"/>
      <c r="E130" s="640"/>
      <c r="F130" s="640"/>
      <c r="G130" s="640"/>
      <c r="H130" s="647"/>
    </row>
    <row r="131" spans="2:13">
      <c r="B131" s="646"/>
      <c r="C131" s="651" t="s">
        <v>895</v>
      </c>
      <c r="D131" s="640" t="s">
        <v>896</v>
      </c>
      <c r="E131" s="640"/>
      <c r="F131" s="640"/>
      <c r="G131" s="640" t="s">
        <v>897</v>
      </c>
      <c r="H131" s="647" t="s">
        <v>897</v>
      </c>
    </row>
    <row r="132" spans="2:13">
      <c r="B132" s="646"/>
      <c r="C132" s="640" t="s">
        <v>898</v>
      </c>
      <c r="D132" s="22" t="s">
        <v>899</v>
      </c>
      <c r="E132" s="640"/>
      <c r="F132" s="640"/>
      <c r="G132" s="640" t="s">
        <v>900</v>
      </c>
      <c r="H132" s="647" t="s">
        <v>710</v>
      </c>
    </row>
    <row r="133" spans="2:13">
      <c r="B133" s="646" t="s">
        <v>901</v>
      </c>
      <c r="C133" s="651" t="s">
        <v>825</v>
      </c>
      <c r="D133" s="488" t="s">
        <v>825</v>
      </c>
      <c r="E133" s="640"/>
      <c r="F133" s="640" t="s">
        <v>901</v>
      </c>
      <c r="G133" s="651" t="s">
        <v>825</v>
      </c>
      <c r="H133" s="647" t="s">
        <v>825</v>
      </c>
    </row>
    <row r="134" spans="2:13">
      <c r="B134" s="646">
        <v>80</v>
      </c>
      <c r="C134" s="640">
        <v>100</v>
      </c>
      <c r="D134" s="22">
        <v>100</v>
      </c>
      <c r="E134" s="640"/>
      <c r="F134" s="640">
        <v>80</v>
      </c>
      <c r="G134" s="640">
        <v>100</v>
      </c>
      <c r="H134" s="647">
        <v>100</v>
      </c>
    </row>
    <row r="135" spans="2:13">
      <c r="B135" s="646">
        <v>200</v>
      </c>
      <c r="C135" s="640">
        <v>98</v>
      </c>
      <c r="D135" s="22">
        <v>89.5</v>
      </c>
      <c r="E135" s="640"/>
      <c r="F135" s="640">
        <v>200</v>
      </c>
      <c r="G135" s="640">
        <v>92</v>
      </c>
      <c r="H135" s="647">
        <v>91</v>
      </c>
    </row>
    <row r="136" spans="2:13">
      <c r="B136" s="646">
        <v>400</v>
      </c>
      <c r="C136" s="640">
        <v>95</v>
      </c>
      <c r="D136" s="22">
        <v>79.5</v>
      </c>
      <c r="E136" s="640"/>
      <c r="F136" s="640">
        <v>300</v>
      </c>
      <c r="G136" s="640">
        <v>84</v>
      </c>
      <c r="H136" s="647">
        <v>80</v>
      </c>
    </row>
    <row r="137" spans="2:13">
      <c r="B137" s="646">
        <v>600</v>
      </c>
      <c r="C137" s="640">
        <v>89</v>
      </c>
      <c r="D137" s="22">
        <v>72.5</v>
      </c>
      <c r="E137" s="640"/>
      <c r="F137" s="640">
        <v>400</v>
      </c>
      <c r="G137" s="640">
        <v>75</v>
      </c>
      <c r="H137" s="647">
        <v>64</v>
      </c>
    </row>
    <row r="138" spans="2:13">
      <c r="B138" s="646">
        <v>800</v>
      </c>
      <c r="C138" s="640">
        <v>77</v>
      </c>
      <c r="D138" s="22">
        <v>67.5</v>
      </c>
      <c r="E138" s="640"/>
      <c r="F138" s="640">
        <v>500</v>
      </c>
      <c r="G138" s="640">
        <v>50</v>
      </c>
      <c r="H138" s="647">
        <v>42</v>
      </c>
    </row>
    <row r="139" spans="2:13">
      <c r="B139" s="639"/>
      <c r="C139" s="22"/>
      <c r="D139" s="22"/>
      <c r="E139" s="640"/>
      <c r="F139" s="22"/>
      <c r="G139" s="22"/>
      <c r="H139" s="647"/>
    </row>
    <row r="140" spans="2:13">
      <c r="B140" s="652"/>
      <c r="C140" s="653"/>
      <c r="D140" s="653"/>
      <c r="E140" s="649"/>
      <c r="F140" s="649"/>
      <c r="G140" s="649"/>
      <c r="H140" s="650"/>
    </row>
    <row r="141" spans="2:13">
      <c r="E141" s="39"/>
      <c r="F141" s="39"/>
      <c r="G141" s="39"/>
      <c r="H141" s="39"/>
    </row>
    <row r="142" spans="2:13">
      <c r="B142" s="654"/>
      <c r="C142" s="655"/>
      <c r="D142" s="655" t="s">
        <v>902</v>
      </c>
      <c r="E142" s="655"/>
      <c r="F142" s="656"/>
      <c r="I142" s="654"/>
      <c r="J142" s="655"/>
      <c r="K142" s="657" t="s">
        <v>902</v>
      </c>
      <c r="L142" s="655"/>
      <c r="M142" s="656"/>
    </row>
    <row r="143" spans="2:13">
      <c r="B143" s="658"/>
      <c r="C143" s="659" t="s">
        <v>824</v>
      </c>
      <c r="D143" s="660" t="s">
        <v>903</v>
      </c>
      <c r="E143" s="659" t="s">
        <v>824</v>
      </c>
      <c r="F143" s="660" t="s">
        <v>824</v>
      </c>
      <c r="I143" s="661"/>
      <c r="J143" s="659" t="s">
        <v>825</v>
      </c>
      <c r="K143" s="660" t="s">
        <v>825</v>
      </c>
      <c r="L143" s="659" t="s">
        <v>825</v>
      </c>
      <c r="M143" s="660" t="s">
        <v>825</v>
      </c>
    </row>
    <row r="144" spans="2:13">
      <c r="B144" s="662" t="s">
        <v>901</v>
      </c>
      <c r="C144" s="663" t="s">
        <v>904</v>
      </c>
      <c r="D144" s="664" t="s">
        <v>905</v>
      </c>
      <c r="E144" s="665" t="s">
        <v>906</v>
      </c>
      <c r="F144" s="664" t="s">
        <v>905</v>
      </c>
      <c r="I144" s="666" t="s">
        <v>901</v>
      </c>
      <c r="J144" s="663" t="s">
        <v>904</v>
      </c>
      <c r="K144" s="664" t="s">
        <v>905</v>
      </c>
      <c r="L144" s="665" t="s">
        <v>906</v>
      </c>
      <c r="M144" s="664" t="s">
        <v>905</v>
      </c>
    </row>
    <row r="145" spans="2:13">
      <c r="B145" s="667">
        <v>80</v>
      </c>
      <c r="C145" s="646">
        <v>52.5</v>
      </c>
      <c r="D145" s="641" t="e">
        <f>C145/$S$43*100</f>
        <v>#DIV/0!</v>
      </c>
      <c r="E145" s="646"/>
      <c r="F145" s="641"/>
      <c r="I145" s="667">
        <v>80</v>
      </c>
      <c r="J145" s="646">
        <v>71.3</v>
      </c>
      <c r="K145" s="641" t="e">
        <f>J145/$Z$43*100</f>
        <v>#DIV/0!</v>
      </c>
      <c r="L145" s="646"/>
      <c r="M145" s="641"/>
    </row>
    <row r="146" spans="2:13">
      <c r="B146" s="667">
        <v>100</v>
      </c>
      <c r="C146" s="646">
        <v>52.3</v>
      </c>
      <c r="D146" s="668" t="e">
        <f t="shared" ref="D146:D152" si="4">C146/$S$43*100</f>
        <v>#DIV/0!</v>
      </c>
      <c r="E146" s="646"/>
      <c r="F146" s="641"/>
      <c r="I146" s="667">
        <v>100</v>
      </c>
      <c r="J146" s="646">
        <v>70.3</v>
      </c>
      <c r="K146" s="668" t="e">
        <f t="shared" ref="K146:K153" si="5">J146/$Z$43*100</f>
        <v>#DIV/0!</v>
      </c>
      <c r="L146" s="646"/>
      <c r="M146" s="641"/>
    </row>
    <row r="147" spans="2:13">
      <c r="B147" s="667">
        <v>200</v>
      </c>
      <c r="C147" s="646">
        <v>50.2</v>
      </c>
      <c r="D147" s="668" t="e">
        <f t="shared" si="4"/>
        <v>#DIV/0!</v>
      </c>
      <c r="E147" s="646"/>
      <c r="F147" s="641"/>
      <c r="I147" s="667">
        <v>200</v>
      </c>
      <c r="J147" s="646">
        <v>66.400000000000006</v>
      </c>
      <c r="K147" s="668" t="e">
        <f t="shared" si="5"/>
        <v>#DIV/0!</v>
      </c>
      <c r="L147" s="646"/>
      <c r="M147" s="641"/>
    </row>
    <row r="148" spans="2:13">
      <c r="B148" s="667">
        <v>300</v>
      </c>
      <c r="C148" s="646">
        <v>47.4</v>
      </c>
      <c r="D148" s="668" t="e">
        <f t="shared" si="4"/>
        <v>#DIV/0!</v>
      </c>
      <c r="E148" s="646">
        <v>49.9</v>
      </c>
      <c r="F148" s="668" t="e">
        <f>E148/$S$43*100</f>
        <v>#DIV/0!</v>
      </c>
      <c r="I148" s="667">
        <v>300</v>
      </c>
      <c r="J148" s="646">
        <v>62.2</v>
      </c>
      <c r="K148" s="668" t="e">
        <f t="shared" si="5"/>
        <v>#DIV/0!</v>
      </c>
      <c r="L148" s="646"/>
      <c r="M148" s="641"/>
    </row>
    <row r="149" spans="2:13">
      <c r="B149" s="667">
        <v>400</v>
      </c>
      <c r="C149" s="646">
        <v>44.1</v>
      </c>
      <c r="D149" s="668" t="e">
        <f t="shared" si="4"/>
        <v>#DIV/0!</v>
      </c>
      <c r="E149" s="646">
        <v>45.7</v>
      </c>
      <c r="F149" s="668" t="e">
        <f>E149/$S$43*100</f>
        <v>#DIV/0!</v>
      </c>
      <c r="I149" s="667">
        <v>400</v>
      </c>
      <c r="J149" s="646">
        <v>56.8</v>
      </c>
      <c r="K149" s="668" t="e">
        <f t="shared" si="5"/>
        <v>#DIV/0!</v>
      </c>
      <c r="L149" s="646"/>
      <c r="M149" s="641"/>
    </row>
    <row r="150" spans="2:13">
      <c r="B150" s="667">
        <v>500</v>
      </c>
      <c r="C150" s="646">
        <v>32</v>
      </c>
      <c r="D150" s="668" t="e">
        <f t="shared" si="4"/>
        <v>#DIV/0!</v>
      </c>
      <c r="E150" s="646">
        <v>38.1</v>
      </c>
      <c r="F150" s="668" t="e">
        <f>E150/$S$43*100</f>
        <v>#DIV/0!</v>
      </c>
      <c r="I150" s="667">
        <v>475</v>
      </c>
      <c r="J150" s="646">
        <v>46.2</v>
      </c>
      <c r="K150" s="668" t="e">
        <f t="shared" si="5"/>
        <v>#DIV/0!</v>
      </c>
      <c r="L150" s="646">
        <v>50.1</v>
      </c>
      <c r="M150" s="668" t="e">
        <f>L150/$Z$43*100</f>
        <v>#DIV/0!</v>
      </c>
    </row>
    <row r="151" spans="2:13">
      <c r="B151" s="667">
        <v>600</v>
      </c>
      <c r="C151" s="646">
        <v>17.899999999999999</v>
      </c>
      <c r="D151" s="668" t="e">
        <f t="shared" si="4"/>
        <v>#DIV/0!</v>
      </c>
      <c r="E151" s="646">
        <v>28.8</v>
      </c>
      <c r="F151" s="668" t="e">
        <f>E151/$S$43*100</f>
        <v>#DIV/0!</v>
      </c>
      <c r="I151" s="667">
        <v>500</v>
      </c>
      <c r="J151" s="646">
        <v>36.9</v>
      </c>
      <c r="K151" s="668" t="e">
        <f t="shared" si="5"/>
        <v>#DIV/0!</v>
      </c>
      <c r="L151" s="646">
        <v>46.2</v>
      </c>
      <c r="M151" s="668" t="e">
        <f>L151/$Z$43*100</f>
        <v>#DIV/0!</v>
      </c>
    </row>
    <row r="152" spans="2:13">
      <c r="B152" s="662">
        <v>700</v>
      </c>
      <c r="C152" s="648">
        <v>7.6</v>
      </c>
      <c r="D152" s="669" t="e">
        <f t="shared" si="4"/>
        <v>#DIV/0!</v>
      </c>
      <c r="E152" s="648">
        <v>18.399999999999999</v>
      </c>
      <c r="F152" s="669" t="e">
        <f>E152/$S$43*100</f>
        <v>#DIV/0!</v>
      </c>
      <c r="I152" s="667">
        <v>600</v>
      </c>
      <c r="J152" s="646">
        <v>18.8</v>
      </c>
      <c r="K152" s="668" t="e">
        <f t="shared" si="5"/>
        <v>#DIV/0!</v>
      </c>
      <c r="L152" s="646">
        <v>34.200000000000003</v>
      </c>
      <c r="M152" s="668" t="e">
        <f>L152/$Z$43*100</f>
        <v>#DIV/0!</v>
      </c>
    </row>
    <row r="153" spans="2:13">
      <c r="I153" s="662">
        <v>700</v>
      </c>
      <c r="J153" s="648">
        <v>8.4</v>
      </c>
      <c r="K153" s="669" t="e">
        <f t="shared" si="5"/>
        <v>#DIV/0!</v>
      </c>
      <c r="L153" s="648">
        <v>23.5</v>
      </c>
      <c r="M153" s="669" t="e">
        <f>L153/$Z$43*100</f>
        <v>#DIV/0!</v>
      </c>
    </row>
    <row r="154" spans="2:13">
      <c r="B154" s="670" t="s">
        <v>907</v>
      </c>
      <c r="C154" s="671"/>
      <c r="D154" s="671"/>
      <c r="E154" s="672"/>
    </row>
    <row r="155" spans="2:13">
      <c r="B155" s="673" t="s">
        <v>908</v>
      </c>
      <c r="C155" s="674"/>
      <c r="D155" s="674"/>
      <c r="E155" s="675"/>
    </row>
    <row r="156" spans="2:13">
      <c r="B156" s="676" t="s">
        <v>901</v>
      </c>
      <c r="C156" s="488" t="s">
        <v>824</v>
      </c>
      <c r="D156" s="488" t="s">
        <v>901</v>
      </c>
      <c r="E156" s="677" t="s">
        <v>909</v>
      </c>
    </row>
    <row r="157" spans="2:13">
      <c r="B157" s="639">
        <v>85</v>
      </c>
      <c r="C157" s="22">
        <v>42000</v>
      </c>
      <c r="D157" s="22">
        <v>85</v>
      </c>
      <c r="E157" s="641">
        <v>100</v>
      </c>
    </row>
    <row r="158" spans="2:13">
      <c r="B158" s="639">
        <v>900</v>
      </c>
      <c r="C158" s="22">
        <v>23500</v>
      </c>
      <c r="D158" s="22">
        <v>900</v>
      </c>
      <c r="E158" s="668">
        <v>55.952380952380956</v>
      </c>
    </row>
    <row r="159" spans="2:13">
      <c r="B159" s="639">
        <v>1000</v>
      </c>
      <c r="C159" s="22">
        <v>20100</v>
      </c>
      <c r="D159" s="22">
        <v>1000</v>
      </c>
      <c r="E159" s="668">
        <v>47.857142857142861</v>
      </c>
    </row>
    <row r="160" spans="2:13">
      <c r="B160" s="639">
        <v>1300</v>
      </c>
      <c r="C160" s="22">
        <v>7375</v>
      </c>
      <c r="D160" s="22">
        <v>1300</v>
      </c>
      <c r="E160" s="668">
        <v>17.559523809523807</v>
      </c>
    </row>
    <row r="161" spans="2:12">
      <c r="B161" s="639">
        <v>1400</v>
      </c>
      <c r="C161" s="22">
        <v>3750</v>
      </c>
      <c r="D161" s="22">
        <v>1400</v>
      </c>
      <c r="E161" s="668">
        <v>8.9285714285714288</v>
      </c>
    </row>
    <row r="162" spans="2:12">
      <c r="B162" s="652"/>
      <c r="C162" s="104"/>
      <c r="D162" s="653"/>
      <c r="E162" s="678"/>
    </row>
    <row r="163" spans="2:12">
      <c r="B163" s="116"/>
      <c r="C163" s="269"/>
      <c r="D163" s="269"/>
      <c r="E163" s="270"/>
    </row>
    <row r="164" spans="2:12">
      <c r="B164" s="118"/>
      <c r="C164" s="640" t="s">
        <v>907</v>
      </c>
      <c r="E164" s="271"/>
    </row>
    <row r="165" spans="2:12">
      <c r="B165" s="118"/>
      <c r="C165" s="640" t="s">
        <v>908</v>
      </c>
      <c r="E165" s="271"/>
    </row>
    <row r="166" spans="2:12">
      <c r="B166" s="676" t="s">
        <v>901</v>
      </c>
      <c r="C166" s="488" t="s">
        <v>825</v>
      </c>
      <c r="D166" s="488" t="s">
        <v>901</v>
      </c>
      <c r="E166" s="677" t="s">
        <v>910</v>
      </c>
    </row>
    <row r="167" spans="2:12">
      <c r="B167" s="639">
        <v>85</v>
      </c>
      <c r="C167" s="22">
        <v>62400</v>
      </c>
      <c r="D167" s="22">
        <v>85</v>
      </c>
      <c r="E167" s="641">
        <v>100</v>
      </c>
    </row>
    <row r="168" spans="2:12">
      <c r="B168" s="639">
        <v>900</v>
      </c>
      <c r="C168" s="22">
        <v>45500</v>
      </c>
      <c r="D168" s="22">
        <v>900</v>
      </c>
      <c r="E168" s="668">
        <v>72.916666666666657</v>
      </c>
    </row>
    <row r="169" spans="2:12">
      <c r="B169" s="639">
        <v>1000</v>
      </c>
      <c r="C169" s="22">
        <v>36500</v>
      </c>
      <c r="D169" s="22">
        <v>1000</v>
      </c>
      <c r="E169" s="668">
        <v>58.493589743589745</v>
      </c>
    </row>
    <row r="170" spans="2:12">
      <c r="B170" s="639">
        <v>1200</v>
      </c>
      <c r="C170" s="22">
        <v>20000</v>
      </c>
      <c r="D170" s="22">
        <v>1200</v>
      </c>
      <c r="E170" s="668">
        <v>32.051282051282051</v>
      </c>
    </row>
    <row r="171" spans="2:12">
      <c r="B171" s="639">
        <v>1300</v>
      </c>
      <c r="C171" s="22">
        <v>13500</v>
      </c>
      <c r="D171" s="22">
        <v>1300</v>
      </c>
      <c r="E171" s="668">
        <v>21.634615384615387</v>
      </c>
    </row>
    <row r="172" spans="2:12">
      <c r="B172" s="639">
        <v>1400</v>
      </c>
      <c r="C172" s="22">
        <v>9025</v>
      </c>
      <c r="D172" s="22">
        <v>1400</v>
      </c>
      <c r="E172" s="668">
        <v>14.463141025641027</v>
      </c>
    </row>
    <row r="173" spans="2:12" ht="13.5" thickBot="1">
      <c r="B173" s="679"/>
      <c r="C173" s="220"/>
      <c r="D173" s="220"/>
      <c r="E173" s="680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874</v>
      </c>
    </row>
    <row r="246" spans="2:8">
      <c r="C246" t="s">
        <v>875</v>
      </c>
    </row>
    <row r="247" spans="2:8">
      <c r="C247" t="s">
        <v>975</v>
      </c>
    </row>
    <row r="250" spans="2:8" ht="15.75">
      <c r="B250" s="745" t="s">
        <v>976</v>
      </c>
      <c r="C250" s="746"/>
      <c r="D250" s="746"/>
      <c r="E250" s="746"/>
      <c r="F250" s="747"/>
      <c r="H250" s="22" t="s">
        <v>977</v>
      </c>
    </row>
    <row r="251" spans="2:8">
      <c r="B251" s="610" t="s">
        <v>978</v>
      </c>
      <c r="C251" s="748"/>
      <c r="D251" s="748"/>
      <c r="E251" s="748"/>
      <c r="F251" s="749"/>
      <c r="H251" s="750" t="s">
        <v>979</v>
      </c>
    </row>
    <row r="252" spans="2:8">
      <c r="B252" s="751" t="s">
        <v>980</v>
      </c>
      <c r="C252" s="751"/>
      <c r="F252" s="634"/>
      <c r="H252" s="751" t="s">
        <v>981</v>
      </c>
    </row>
    <row r="253" spans="2:8">
      <c r="B253" s="752"/>
      <c r="C253" s="751"/>
      <c r="F253" s="634"/>
    </row>
    <row r="254" spans="2:8">
      <c r="F254" s="634"/>
    </row>
    <row r="255" spans="2:8">
      <c r="B255" s="718" t="s">
        <v>193</v>
      </c>
    </row>
    <row r="257" spans="2:2">
      <c r="B257" s="634" t="s">
        <v>982</v>
      </c>
    </row>
    <row r="258" spans="2:2">
      <c r="B258" s="634" t="s">
        <v>983</v>
      </c>
    </row>
    <row r="259" spans="2:2">
      <c r="B259" s="634" t="s">
        <v>984</v>
      </c>
    </row>
    <row r="260" spans="2:2">
      <c r="B260" s="634" t="s">
        <v>985</v>
      </c>
    </row>
    <row r="262" spans="2:2">
      <c r="B262" s="634" t="s">
        <v>986</v>
      </c>
    </row>
    <row r="263" spans="2:2">
      <c r="B263" s="634" t="s">
        <v>987</v>
      </c>
    </row>
    <row r="264" spans="2:2">
      <c r="B264" s="634" t="s">
        <v>988</v>
      </c>
    </row>
    <row r="265" spans="2:2">
      <c r="B265" s="634" t="s">
        <v>989</v>
      </c>
    </row>
    <row r="266" spans="2:2">
      <c r="B266" s="634" t="s">
        <v>990</v>
      </c>
    </row>
    <row r="268" spans="2:2">
      <c r="B268" s="634" t="s">
        <v>991</v>
      </c>
    </row>
    <row r="269" spans="2:2">
      <c r="B269" s="634" t="s">
        <v>992</v>
      </c>
    </row>
    <row r="270" spans="2:2">
      <c r="B270" s="634" t="s">
        <v>993</v>
      </c>
    </row>
    <row r="271" spans="2:2">
      <c r="B271" s="55" t="s">
        <v>994</v>
      </c>
    </row>
    <row r="273" spans="2:2">
      <c r="B273" s="634" t="s">
        <v>995</v>
      </c>
    </row>
    <row r="274" spans="2:2">
      <c r="B274" s="634" t="s">
        <v>996</v>
      </c>
    </row>
    <row r="275" spans="2:2">
      <c r="B275" s="634" t="s">
        <v>997</v>
      </c>
    </row>
    <row r="276" spans="2:2">
      <c r="B276" s="634" t="s">
        <v>998</v>
      </c>
    </row>
    <row r="277" spans="2:2">
      <c r="B277" s="55" t="s">
        <v>999</v>
      </c>
    </row>
    <row r="278" spans="2:2">
      <c r="B278" s="634" t="s">
        <v>1000</v>
      </c>
    </row>
    <row r="280" spans="2:2">
      <c r="B280" s="634" t="s">
        <v>1001</v>
      </c>
    </row>
    <row r="281" spans="2:2">
      <c r="B281" s="634" t="s">
        <v>1002</v>
      </c>
    </row>
    <row r="282" spans="2:2">
      <c r="B282" s="634" t="s">
        <v>1003</v>
      </c>
    </row>
    <row r="284" spans="2:2">
      <c r="B284" s="634" t="s">
        <v>1004</v>
      </c>
    </row>
    <row r="285" spans="2:2">
      <c r="B285" s="634" t="s">
        <v>1005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baseColWidth="10" defaultColWidth="8.85546875" defaultRowHeight="12.75"/>
  <sheetData>
    <row r="2" spans="2:21">
      <c r="Q2" s="718" t="s">
        <v>925</v>
      </c>
    </row>
    <row r="3" spans="2:21">
      <c r="D3" s="719"/>
    </row>
    <row r="4" spans="2:21">
      <c r="B4" s="602" t="s">
        <v>934</v>
      </c>
      <c r="D4" s="602"/>
    </row>
    <row r="5" spans="2:21">
      <c r="U5" s="634" t="s">
        <v>926</v>
      </c>
    </row>
    <row r="6" spans="2:21">
      <c r="B6" s="415" t="s">
        <v>935</v>
      </c>
    </row>
    <row r="7" spans="2:21">
      <c r="B7" s="415"/>
    </row>
    <row r="8" spans="2:21">
      <c r="B8" s="720" t="s">
        <v>936</v>
      </c>
      <c r="C8" s="721">
        <f>2.368+2*0.065</f>
        <v>2.4979999999999998</v>
      </c>
      <c r="D8" s="634" t="s">
        <v>937</v>
      </c>
      <c r="E8" t="s">
        <v>938</v>
      </c>
    </row>
    <row r="9" spans="2:21">
      <c r="B9" s="2" t="s">
        <v>939</v>
      </c>
      <c r="C9" s="721">
        <v>6.5000000000000002E-2</v>
      </c>
      <c r="D9" s="634" t="s">
        <v>937</v>
      </c>
      <c r="E9" t="s">
        <v>940</v>
      </c>
      <c r="U9" t="s">
        <v>927</v>
      </c>
    </row>
    <row r="10" spans="2:21" ht="15.75">
      <c r="B10" s="720" t="s">
        <v>941</v>
      </c>
      <c r="C10" s="721">
        <v>1.5</v>
      </c>
      <c r="E10" s="634" t="s">
        <v>942</v>
      </c>
      <c r="F10" s="765"/>
    </row>
    <row r="11" spans="2:21">
      <c r="B11" s="2"/>
      <c r="C11" s="8"/>
    </row>
    <row r="12" spans="2:21">
      <c r="B12" s="722" t="s">
        <v>943</v>
      </c>
      <c r="C12" s="8"/>
    </row>
    <row r="13" spans="2:21">
      <c r="C13" s="8"/>
      <c r="U13" t="s">
        <v>928</v>
      </c>
    </row>
    <row r="14" spans="2:21">
      <c r="B14" s="720" t="s">
        <v>944</v>
      </c>
      <c r="C14" s="721">
        <v>310</v>
      </c>
      <c r="D14" s="634" t="s">
        <v>945</v>
      </c>
      <c r="E14" t="s">
        <v>820</v>
      </c>
    </row>
    <row r="15" spans="2:21">
      <c r="B15" s="720" t="s">
        <v>946</v>
      </c>
      <c r="C15" s="721">
        <v>462</v>
      </c>
      <c r="D15" s="634" t="s">
        <v>945</v>
      </c>
      <c r="E15" s="634" t="s">
        <v>821</v>
      </c>
    </row>
    <row r="16" spans="2:21">
      <c r="B16" s="2" t="s">
        <v>947</v>
      </c>
      <c r="C16" s="721">
        <v>9.9</v>
      </c>
      <c r="D16" s="634" t="s">
        <v>948</v>
      </c>
      <c r="E16" t="s">
        <v>949</v>
      </c>
    </row>
    <row r="17" spans="2:21">
      <c r="B17" s="723" t="s">
        <v>950</v>
      </c>
      <c r="C17" s="721">
        <v>0.32</v>
      </c>
      <c r="E17" t="s">
        <v>951</v>
      </c>
    </row>
    <row r="18" spans="2:21">
      <c r="B18" s="723"/>
      <c r="U18" t="s">
        <v>929</v>
      </c>
    </row>
    <row r="19" spans="2:21">
      <c r="B19" s="723" t="s">
        <v>952</v>
      </c>
      <c r="C19" s="10">
        <f>fty/ftu</f>
        <v>0.67099567099567103</v>
      </c>
      <c r="E19" t="s">
        <v>953</v>
      </c>
    </row>
    <row r="20" spans="2:21">
      <c r="B20" s="720" t="s">
        <v>954</v>
      </c>
      <c r="C20" s="10">
        <f>ca*betaMechanical^4+cb*betaMechanical^3+cc*betaMechanical^2+cd*betaMechanical+ce</f>
        <v>1.5804730506428193</v>
      </c>
      <c r="E20" t="s">
        <v>955</v>
      </c>
    </row>
    <row r="21" spans="2:21">
      <c r="I21" s="724" t="s">
        <v>893</v>
      </c>
      <c r="J21" s="725"/>
      <c r="K21" s="725"/>
      <c r="L21" s="725"/>
      <c r="M21" s="725"/>
      <c r="N21" s="726"/>
    </row>
    <row r="22" spans="2:21">
      <c r="B22" s="415" t="s">
        <v>956</v>
      </c>
      <c r="I22" s="727"/>
      <c r="J22" s="728"/>
      <c r="K22" s="728"/>
      <c r="L22" s="729" t="s">
        <v>957</v>
      </c>
      <c r="M22" s="728"/>
      <c r="N22" s="730"/>
      <c r="U22" t="s">
        <v>930</v>
      </c>
    </row>
    <row r="23" spans="2:21">
      <c r="B23" s="415"/>
      <c r="I23" s="727"/>
      <c r="J23" s="728"/>
      <c r="K23" s="728"/>
      <c r="L23" s="729"/>
      <c r="M23" s="728"/>
      <c r="N23" s="730"/>
    </row>
    <row r="24" spans="2:21" ht="14.25">
      <c r="B24" s="731" t="s">
        <v>958</v>
      </c>
      <c r="C24" s="732">
        <f>2*t*fty*1000/do/s</f>
        <v>564.42577030812333</v>
      </c>
      <c r="D24" s="719" t="s">
        <v>959</v>
      </c>
      <c r="E24" s="733" t="s">
        <v>960</v>
      </c>
      <c r="I24" s="734" t="s">
        <v>441</v>
      </c>
      <c r="J24" s="735" t="s">
        <v>65</v>
      </c>
      <c r="K24" s="728"/>
      <c r="L24" s="735" t="s">
        <v>63</v>
      </c>
      <c r="M24" s="736">
        <v>9.5832999999999995</v>
      </c>
      <c r="N24" s="730"/>
    </row>
    <row r="25" spans="2:21" ht="14.25">
      <c r="B25" s="731" t="s">
        <v>961</v>
      </c>
      <c r="C25" s="732">
        <f>2*t*fty*1000/do*b</f>
        <v>1338.0895785904545</v>
      </c>
      <c r="D25" s="719" t="s">
        <v>959</v>
      </c>
      <c r="E25" s="733" t="s">
        <v>962</v>
      </c>
      <c r="I25" s="727">
        <v>0.5</v>
      </c>
      <c r="J25" s="728">
        <v>2.048</v>
      </c>
      <c r="K25" s="728"/>
      <c r="L25" s="735" t="s">
        <v>65</v>
      </c>
      <c r="M25" s="736">
        <v>-33.527999999999999</v>
      </c>
      <c r="N25" s="730"/>
    </row>
    <row r="26" spans="2:21" ht="14.25">
      <c r="B26" s="731" t="s">
        <v>963</v>
      </c>
      <c r="C26" s="737">
        <f>C25/C24</f>
        <v>2.3707095759642294</v>
      </c>
      <c r="E26" s="733" t="s">
        <v>929</v>
      </c>
      <c r="I26" s="727">
        <f>0.1+I25</f>
        <v>0.6</v>
      </c>
      <c r="J26" s="728">
        <v>1.7350000000000001</v>
      </c>
      <c r="K26" s="728"/>
      <c r="L26" s="735" t="s">
        <v>66</v>
      </c>
      <c r="M26" s="736">
        <v>44.929000000000002</v>
      </c>
      <c r="N26" s="730"/>
      <c r="U26" t="s">
        <v>931</v>
      </c>
    </row>
    <row r="27" spans="2:21">
      <c r="B27" s="731"/>
      <c r="C27" s="737"/>
      <c r="E27" s="733"/>
      <c r="I27" s="727"/>
      <c r="J27" s="728"/>
      <c r="K27" s="728"/>
      <c r="L27" s="735"/>
      <c r="M27" s="736"/>
      <c r="N27" s="730"/>
    </row>
    <row r="28" spans="2:21">
      <c r="B28" s="738" t="s">
        <v>964</v>
      </c>
      <c r="C28" s="737"/>
      <c r="E28" s="733"/>
      <c r="I28" s="727"/>
      <c r="J28" s="728"/>
      <c r="K28" s="728"/>
      <c r="L28" s="735"/>
      <c r="M28" s="736"/>
      <c r="N28" s="730"/>
    </row>
    <row r="29" spans="2:21">
      <c r="B29" s="731"/>
      <c r="C29" s="737"/>
      <c r="E29" s="733"/>
      <c r="I29" s="727"/>
      <c r="J29" s="728"/>
      <c r="K29" s="728"/>
      <c r="L29" s="735"/>
      <c r="M29" s="736"/>
      <c r="N29" s="730"/>
    </row>
    <row r="30" spans="2:21" ht="14.25">
      <c r="B30" s="739" t="s">
        <v>965</v>
      </c>
      <c r="C30" s="740">
        <f>2*py*(do/2)^2/e/10^6/t*(1-nu/2)</f>
        <v>0.83468282828282847</v>
      </c>
      <c r="D30" s="634" t="s">
        <v>966</v>
      </c>
      <c r="E30" s="741" t="s">
        <v>967</v>
      </c>
      <c r="I30" s="727"/>
      <c r="J30" s="728"/>
      <c r="K30" s="728"/>
      <c r="L30" s="735"/>
      <c r="M30" s="736"/>
      <c r="N30" s="730"/>
    </row>
    <row r="31" spans="2:21" ht="14.25">
      <c r="B31" s="739" t="s">
        <v>968</v>
      </c>
      <c r="C31" s="740">
        <f>PI()*deltad</f>
        <v>2.6222334414108848</v>
      </c>
      <c r="D31" s="634" t="s">
        <v>966</v>
      </c>
      <c r="E31" s="741" t="s">
        <v>969</v>
      </c>
      <c r="I31" s="727"/>
      <c r="J31" s="728"/>
      <c r="K31" s="728"/>
      <c r="L31" s="735"/>
      <c r="M31" s="736"/>
      <c r="N31" s="730"/>
      <c r="Q31" s="104"/>
      <c r="R31" s="104"/>
    </row>
    <row r="32" spans="2:21">
      <c r="I32" s="727">
        <f>0.1+I26</f>
        <v>0.7</v>
      </c>
      <c r="J32" s="728">
        <v>1.5269999999999999</v>
      </c>
      <c r="K32" s="728"/>
      <c r="L32" s="735" t="s">
        <v>53</v>
      </c>
      <c r="M32" s="736">
        <v>-28.478999999999999</v>
      </c>
      <c r="N32" s="730"/>
      <c r="Q32" s="634" t="s">
        <v>874</v>
      </c>
    </row>
    <row r="33" spans="2:17">
      <c r="I33" s="727">
        <f>0.1+I32</f>
        <v>0.79999999999999993</v>
      </c>
      <c r="J33" s="728">
        <v>1.379</v>
      </c>
      <c r="K33" s="728"/>
      <c r="L33" s="735" t="s">
        <v>67</v>
      </c>
      <c r="M33" s="736">
        <v>8.6475000000000009</v>
      </c>
      <c r="N33" s="730"/>
      <c r="Q33" s="634" t="s">
        <v>932</v>
      </c>
    </row>
    <row r="34" spans="2:17">
      <c r="B34" s="632" t="s">
        <v>314</v>
      </c>
      <c r="I34" s="727">
        <f>0.1+I33</f>
        <v>0.89999999999999991</v>
      </c>
      <c r="J34" s="728">
        <v>1.254</v>
      </c>
      <c r="K34" s="728"/>
      <c r="L34" s="728"/>
      <c r="M34" s="728"/>
      <c r="N34" s="730"/>
      <c r="Q34" s="634" t="s">
        <v>933</v>
      </c>
    </row>
    <row r="35" spans="2:17">
      <c r="B35" s="633" t="s">
        <v>970</v>
      </c>
      <c r="I35" s="742">
        <f>0.1+I34</f>
        <v>0.99999999999999989</v>
      </c>
      <c r="J35" s="743">
        <v>1.153</v>
      </c>
      <c r="K35" s="743"/>
      <c r="L35" s="743"/>
      <c r="M35" s="743"/>
      <c r="N35" s="744"/>
    </row>
    <row r="36" spans="2:17" ht="13.5">
      <c r="B36" s="633" t="s">
        <v>868</v>
      </c>
    </row>
    <row r="37" spans="2:17" ht="13.5">
      <c r="B37" s="129" t="s">
        <v>869</v>
      </c>
    </row>
    <row r="38" spans="2:17" ht="13.5">
      <c r="B38" s="633" t="s">
        <v>870</v>
      </c>
    </row>
    <row r="39" spans="2:17">
      <c r="B39" s="633"/>
    </row>
    <row r="40" spans="2:17">
      <c r="B40" s="116"/>
      <c r="C40" s="269"/>
      <c r="D40" s="269"/>
      <c r="E40" s="269"/>
      <c r="F40" s="269"/>
      <c r="G40" s="270"/>
    </row>
    <row r="41" spans="2:17">
      <c r="B41" s="118"/>
      <c r="C41" s="634" t="s">
        <v>971</v>
      </c>
      <c r="G41" s="271"/>
    </row>
    <row r="42" spans="2:17">
      <c r="B42" s="118"/>
      <c r="C42" s="634" t="s">
        <v>972</v>
      </c>
      <c r="G42" s="271"/>
    </row>
    <row r="43" spans="2:17">
      <c r="B43" s="118"/>
      <c r="C43" s="634" t="s">
        <v>973</v>
      </c>
      <c r="G43" s="271"/>
    </row>
    <row r="44" spans="2:17">
      <c r="B44" s="118"/>
      <c r="C44" t="s">
        <v>974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28575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28575</xdr:rowOff>
              </from>
              <to>
                <xdr:col>19</xdr:col>
                <xdr:colOff>342900</xdr:colOff>
                <xdr:row>6</xdr:row>
                <xdr:rowOff>161925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66675</xdr:rowOff>
              </from>
              <to>
                <xdr:col>19</xdr:col>
                <xdr:colOff>342900</xdr:colOff>
                <xdr:row>10</xdr:row>
                <xdr:rowOff>161925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47625</xdr:colOff>
                <xdr:row>11</xdr:row>
                <xdr:rowOff>104775</xdr:rowOff>
              </from>
              <to>
                <xdr:col>19</xdr:col>
                <xdr:colOff>352425</xdr:colOff>
                <xdr:row>15</xdr:row>
                <xdr:rowOff>66675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47625</xdr:colOff>
                <xdr:row>15</xdr:row>
                <xdr:rowOff>142875</xdr:rowOff>
              </from>
              <to>
                <xdr:col>19</xdr:col>
                <xdr:colOff>352425</xdr:colOff>
                <xdr:row>19</xdr:row>
                <xdr:rowOff>104775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161925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abSelected="1" topLeftCell="A6" zoomScale="110" zoomScaleNormal="110" workbookViewId="0">
      <selection activeCell="J11" sqref="J11"/>
    </sheetView>
  </sheetViews>
  <sheetFormatPr baseColWidth="10" defaultColWidth="8.85546875" defaultRowHeight="12.75"/>
  <cols>
    <col min="1" max="1" width="2.28515625" customWidth="1"/>
  </cols>
  <sheetData>
    <row r="2" spans="2:5">
      <c r="B2" s="76" t="s">
        <v>332</v>
      </c>
    </row>
    <row r="4" spans="2:5">
      <c r="B4" s="194" t="s">
        <v>334</v>
      </c>
    </row>
    <row r="5" spans="2:5">
      <c r="B5" s="194" t="s">
        <v>333</v>
      </c>
    </row>
    <row r="6" spans="2:5">
      <c r="B6" s="194"/>
    </row>
    <row r="7" spans="2:5">
      <c r="B7" s="196" t="str">
        <f>'Data and Kn'!C6</f>
        <v xml:space="preserve">H412 sample test </v>
      </c>
      <c r="C7" s="197"/>
      <c r="D7" s="195"/>
      <c r="E7" s="163"/>
    </row>
    <row r="8" spans="2:5">
      <c r="B8" s="198" t="str">
        <f>'Data and Kn'!C7</f>
        <v>Motor design for Promesa</v>
      </c>
      <c r="C8" s="199"/>
      <c r="D8" s="170"/>
      <c r="E8" s="167"/>
    </row>
    <row r="9" spans="2:5">
      <c r="B9" s="160"/>
      <c r="C9" s="161" t="s">
        <v>335</v>
      </c>
      <c r="D9" s="162">
        <f>mgrain</f>
        <v>1.1873778681406426</v>
      </c>
      <c r="E9" s="163" t="s">
        <v>28</v>
      </c>
    </row>
    <row r="10" spans="2:5">
      <c r="B10" s="164"/>
      <c r="C10" s="165"/>
      <c r="D10" s="166">
        <f>D9/0.4536</f>
        <v>2.6176760761478013</v>
      </c>
      <c r="E10" s="167" t="s">
        <v>337</v>
      </c>
    </row>
    <row r="11" spans="2:5">
      <c r="B11" s="160"/>
      <c r="C11" s="161" t="s">
        <v>176</v>
      </c>
      <c r="D11" s="168">
        <f>itot</f>
        <v>1365.7243199905058</v>
      </c>
      <c r="E11" s="163" t="s">
        <v>174</v>
      </c>
    </row>
    <row r="12" spans="2:5">
      <c r="B12" s="164"/>
      <c r="C12" s="165"/>
      <c r="D12" s="169">
        <f>D11/4.448</f>
        <v>307.04233812736192</v>
      </c>
      <c r="E12" s="167" t="s">
        <v>338</v>
      </c>
    </row>
    <row r="13" spans="2:5">
      <c r="B13" s="160"/>
      <c r="C13" s="161" t="s">
        <v>339</v>
      </c>
      <c r="D13" s="168">
        <f>Performance!K22</f>
        <v>1284.3036557229209</v>
      </c>
      <c r="E13" s="163" t="s">
        <v>168</v>
      </c>
    </row>
    <row r="14" spans="2:5">
      <c r="B14" s="164"/>
      <c r="C14" s="170"/>
      <c r="D14" s="169">
        <f>Performance!P22</f>
        <v>288.72435046151725</v>
      </c>
      <c r="E14" s="167" t="s">
        <v>337</v>
      </c>
    </row>
    <row r="15" spans="2:5">
      <c r="B15" s="171"/>
      <c r="C15" s="172" t="s">
        <v>340</v>
      </c>
      <c r="D15" s="173">
        <f>Performance!K23</f>
        <v>1.0633967394741659</v>
      </c>
      <c r="E15" s="174" t="s">
        <v>169</v>
      </c>
    </row>
    <row r="16" spans="2:5">
      <c r="B16" s="171"/>
      <c r="C16" s="172" t="s">
        <v>336</v>
      </c>
      <c r="D16" s="175">
        <f>Performance!C18</f>
        <v>117.29573054446215</v>
      </c>
      <c r="E16" s="174" t="s">
        <v>169</v>
      </c>
    </row>
    <row r="17" spans="2:14">
      <c r="B17" s="171"/>
      <c r="C17" s="172" t="s">
        <v>352</v>
      </c>
      <c r="D17" s="200" t="str">
        <f>Performance!C19</f>
        <v>K</v>
      </c>
      <c r="E17" s="201">
        <f>Performance!K22</f>
        <v>1284.3036557229209</v>
      </c>
    </row>
    <row r="19" spans="2:14">
      <c r="B19" s="815" t="s">
        <v>349</v>
      </c>
      <c r="C19" s="816"/>
      <c r="D19" s="816"/>
      <c r="E19" s="817"/>
    </row>
    <row r="20" spans="2:14">
      <c r="B20" s="188" t="s">
        <v>348</v>
      </c>
      <c r="C20" s="189">
        <f>N47</f>
        <v>5.1295161746663105E-2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5.8823853771093698E-2</v>
      </c>
      <c r="D25" s="186">
        <f>Performance!J70</f>
        <v>1134.2056737965561</v>
      </c>
      <c r="E25" s="187">
        <f>Performance!K70</f>
        <v>254.98081781317299</v>
      </c>
      <c r="N25" s="322">
        <f t="shared" ref="N25:N46" si="0">C25-C24</f>
        <v>5.8823853771093698E-2</v>
      </c>
    </row>
    <row r="26" spans="2:14">
      <c r="B26" s="184">
        <f t="shared" ref="B26:B45" si="1">B25+1</f>
        <v>3</v>
      </c>
      <c r="C26" s="185">
        <f>Performance!L71</f>
        <v>6.0110749075789033E-2</v>
      </c>
      <c r="D26" s="186">
        <f>Performance!J71</f>
        <v>1135.4352698922391</v>
      </c>
      <c r="E26" s="187">
        <f>Performance!K71</f>
        <v>255.25724335511873</v>
      </c>
      <c r="N26" s="322">
        <f t="shared" si="0"/>
        <v>1.2868953046953346E-3</v>
      </c>
    </row>
    <row r="27" spans="2:14">
      <c r="B27" s="184">
        <f t="shared" si="1"/>
        <v>4</v>
      </c>
      <c r="C27" s="185">
        <f>Performance!L112</f>
        <v>0.11252672391728767</v>
      </c>
      <c r="D27" s="186">
        <f>Performance!J112</f>
        <v>1183.6756578978082</v>
      </c>
      <c r="E27" s="187">
        <f>Performance!K112</f>
        <v>266.10216669614857</v>
      </c>
      <c r="N27" s="323">
        <f t="shared" si="0"/>
        <v>5.2415974841498639E-2</v>
      </c>
    </row>
    <row r="28" spans="2:14">
      <c r="B28" s="184">
        <f t="shared" si="1"/>
        <v>5</v>
      </c>
      <c r="C28" s="185">
        <f>Performance!L154</f>
        <v>0.16558316545812343</v>
      </c>
      <c r="D28" s="186">
        <f>Performance!J154</f>
        <v>1228.5947318987176</v>
      </c>
      <c r="E28" s="187">
        <f>Performance!K154</f>
        <v>276.20042531781792</v>
      </c>
      <c r="N28" s="323">
        <f t="shared" si="0"/>
        <v>5.3056441540835761E-2</v>
      </c>
    </row>
    <row r="29" spans="2:14">
      <c r="B29" s="184">
        <f t="shared" si="1"/>
        <v>6</v>
      </c>
      <c r="C29" s="185">
        <f>Performance!L196</f>
        <v>0.21808317366567673</v>
      </c>
      <c r="D29" s="186">
        <f>Performance!J196</f>
        <v>1268.8062547431455</v>
      </c>
      <c r="E29" s="187">
        <f>Performance!K196</f>
        <v>285.24037919678648</v>
      </c>
      <c r="N29" s="323">
        <f t="shared" si="0"/>
        <v>5.2500008207553295E-2</v>
      </c>
    </row>
    <row r="30" spans="2:14">
      <c r="B30" s="184">
        <f t="shared" si="1"/>
        <v>7</v>
      </c>
      <c r="C30" s="185">
        <f>Performance!L238</f>
        <v>0.27010871909320466</v>
      </c>
      <c r="D30" s="186">
        <f>Performance!J238</f>
        <v>1304.1750381298436</v>
      </c>
      <c r="E30" s="187">
        <f>Performance!K238</f>
        <v>293.19163664624875</v>
      </c>
      <c r="N30" s="323">
        <f t="shared" si="0"/>
        <v>5.2025545427527936E-2</v>
      </c>
    </row>
    <row r="31" spans="2:14">
      <c r="B31" s="184">
        <f t="shared" si="1"/>
        <v>8</v>
      </c>
      <c r="C31" s="185">
        <f>Performance!L280</f>
        <v>0.32173529924971539</v>
      </c>
      <c r="D31" s="186">
        <f>Performance!J280</f>
        <v>1334.5862826422526</v>
      </c>
      <c r="E31" s="187">
        <f>Performance!K280</f>
        <v>300.02838960529039</v>
      </c>
      <c r="N31" s="323">
        <f t="shared" si="0"/>
        <v>5.1626580156510726E-2</v>
      </c>
    </row>
    <row r="32" spans="2:14">
      <c r="B32" s="184">
        <f t="shared" si="1"/>
        <v>9</v>
      </c>
      <c r="C32" s="185">
        <f>Performance!L322</f>
        <v>0.37303322446018539</v>
      </c>
      <c r="D32" s="186">
        <f>Performance!J322</f>
        <v>1359.943964324772</v>
      </c>
      <c r="E32" s="187">
        <f>Performance!K322</f>
        <v>305.72905092504203</v>
      </c>
      <c r="N32" s="323">
        <f t="shared" si="0"/>
        <v>5.1297925210469997E-2</v>
      </c>
    </row>
    <row r="33" spans="2:14">
      <c r="B33" s="184">
        <f t="shared" si="1"/>
        <v>10</v>
      </c>
      <c r="C33" s="185">
        <f>Performance!L364</f>
        <v>0.42406870531550073</v>
      </c>
      <c r="D33" s="186">
        <f>Performance!J364</f>
        <v>1380.1695258531236</v>
      </c>
      <c r="E33" s="187">
        <f>Performance!K364</f>
        <v>310.27596013064243</v>
      </c>
      <c r="N33" s="323">
        <f t="shared" si="0"/>
        <v>5.1035480855315341E-2</v>
      </c>
    </row>
    <row r="34" spans="2:14">
      <c r="B34" s="184">
        <f t="shared" si="1"/>
        <v>11</v>
      </c>
      <c r="C34" s="185">
        <f>Performance!L406</f>
        <v>0.47490479205536701</v>
      </c>
      <c r="D34" s="186">
        <f>Performance!J406</f>
        <v>1395.200835821179</v>
      </c>
      <c r="E34" s="187">
        <f>Performance!K406</f>
        <v>313.65514945847286</v>
      </c>
      <c r="N34" s="323">
        <f t="shared" si="0"/>
        <v>5.0836086739866282E-2</v>
      </c>
    </row>
    <row r="35" spans="2:14">
      <c r="B35" s="184">
        <f t="shared" si="1"/>
        <v>12</v>
      </c>
      <c r="C35" s="185">
        <f>Performance!L448</f>
        <v>0.52560220521730117</v>
      </c>
      <c r="D35" s="186">
        <f>Performance!J448</f>
        <v>1404.9913887819919</v>
      </c>
      <c r="E35" s="187">
        <f>Performance!K448</f>
        <v>315.85616401735354</v>
      </c>
      <c r="N35" s="323">
        <f t="shared" si="0"/>
        <v>5.0697413161934157E-2</v>
      </c>
    </row>
    <row r="36" spans="2:14">
      <c r="B36" s="184">
        <f t="shared" si="1"/>
        <v>13</v>
      </c>
      <c r="C36" s="185">
        <f>Performance!L490</f>
        <v>0.57622008927093027</v>
      </c>
      <c r="D36" s="186">
        <f>Performance!J490</f>
        <v>1409.5097260817772</v>
      </c>
      <c r="E36" s="187">
        <f>Performance!K490</f>
        <v>316.87193158620954</v>
      </c>
      <c r="N36" s="323">
        <f t="shared" si="0"/>
        <v>5.0617884053629103E-2</v>
      </c>
    </row>
    <row r="37" spans="2:14">
      <c r="B37" s="184">
        <f t="shared" si="1"/>
        <v>14</v>
      </c>
      <c r="C37" s="185">
        <f>Performance!L532</f>
        <v>0.62681671582471743</v>
      </c>
      <c r="D37" s="186">
        <f>Performance!J532</f>
        <v>1408.7390637381325</v>
      </c>
      <c r="E37" s="187">
        <f>Performance!K532</f>
        <v>316.69867895736087</v>
      </c>
      <c r="N37" s="323">
        <f t="shared" si="0"/>
        <v>5.0596626553787161E-2</v>
      </c>
    </row>
    <row r="38" spans="2:14">
      <c r="B38" s="184">
        <f t="shared" si="1"/>
        <v>15</v>
      </c>
      <c r="C38" s="185">
        <f>Performance!L574</f>
        <v>0.67745015976050305</v>
      </c>
      <c r="D38" s="186">
        <f>Performance!J574</f>
        <v>1402.6771190567349</v>
      </c>
      <c r="E38" s="187">
        <f>Performance!K574</f>
        <v>315.33589295821565</v>
      </c>
      <c r="N38" s="323">
        <f t="shared" si="0"/>
        <v>5.0633443935785616E-2</v>
      </c>
    </row>
    <row r="39" spans="2:14">
      <c r="B39" s="184">
        <f t="shared" si="1"/>
        <v>16</v>
      </c>
      <c r="C39" s="185">
        <f>Performance!L616</f>
        <v>0.72817896997018683</v>
      </c>
      <c r="D39" s="186">
        <f>Performance!J616</f>
        <v>1391.3361326782826</v>
      </c>
      <c r="E39" s="187">
        <f>Performance!K616</f>
        <v>312.78632540764414</v>
      </c>
      <c r="N39" s="323">
        <f t="shared" si="0"/>
        <v>5.0728810209683783E-2</v>
      </c>
    </row>
    <row r="40" spans="2:14">
      <c r="B40" s="184">
        <f t="shared" si="1"/>
        <v>17</v>
      </c>
      <c r="C40" s="185">
        <f>Performance!L658</f>
        <v>0.7790628560627092</v>
      </c>
      <c r="D40" s="186">
        <f>Performance!J658</f>
        <v>1374.7430875848625</v>
      </c>
      <c r="E40" s="187">
        <f>Performance!K658</f>
        <v>309.05604235080762</v>
      </c>
      <c r="N40" s="323">
        <f t="shared" si="0"/>
        <v>5.0883886092522368E-2</v>
      </c>
    </row>
    <row r="41" spans="2:14">
      <c r="B41" s="184">
        <f t="shared" si="1"/>
        <v>18</v>
      </c>
      <c r="C41" s="185">
        <f>Performance!L700</f>
        <v>0.83016341344853828</v>
      </c>
      <c r="D41" s="186">
        <f>Performance!J700</f>
        <v>1352.9401315331188</v>
      </c>
      <c r="E41" s="187">
        <f>Performance!K700</f>
        <v>304.15451902637443</v>
      </c>
      <c r="N41" s="323">
        <f t="shared" si="0"/>
        <v>5.1100557385829082E-2</v>
      </c>
    </row>
    <row r="42" spans="2:14">
      <c r="B42" s="184">
        <f t="shared" si="1"/>
        <v>19</v>
      </c>
      <c r="C42" s="185">
        <f>Performance!L742</f>
        <v>0.88154491170493987</v>
      </c>
      <c r="D42" s="186">
        <f>Performance!J742</f>
        <v>1325.985214700403</v>
      </c>
      <c r="E42" s="187">
        <f>Performance!K742</f>
        <v>298.09478321577336</v>
      </c>
      <c r="N42" s="323">
        <f t="shared" si="0"/>
        <v>5.1381498256401592E-2</v>
      </c>
    </row>
    <row r="43" spans="2:14">
      <c r="B43" s="184">
        <f t="shared" si="1"/>
        <v>20</v>
      </c>
      <c r="C43" s="185">
        <f>Performance!L784</f>
        <v>0.93327517535001403</v>
      </c>
      <c r="D43" s="186">
        <f>Performance!J784</f>
        <v>1293.9529603437957</v>
      </c>
      <c r="E43" s="187">
        <f>Performance!K784</f>
        <v>290.89361097607923</v>
      </c>
      <c r="N43" s="323">
        <f t="shared" si="0"/>
        <v>5.1730263645074159E-2</v>
      </c>
    </row>
    <row r="44" spans="2:14">
      <c r="B44" s="184">
        <f t="shared" si="1"/>
        <v>21</v>
      </c>
      <c r="C44" s="185">
        <f>Performance!L826</f>
        <v>0.98542659258297216</v>
      </c>
      <c r="D44" s="186">
        <f>Performance!J826</f>
        <v>1256.935793368722</v>
      </c>
      <c r="E44" s="187">
        <f>Performance!K826</f>
        <v>282.57178035356367</v>
      </c>
      <c r="N44" s="323">
        <f t="shared" si="0"/>
        <v>5.215141723295813E-2</v>
      </c>
    </row>
    <row r="45" spans="2:14">
      <c r="B45" s="184">
        <f t="shared" si="1"/>
        <v>22</v>
      </c>
      <c r="C45" s="185">
        <f>Performance!L868</f>
        <v>1.034718822262388</v>
      </c>
      <c r="D45" s="186">
        <f>Performance!J868</f>
        <v>919.94687878713921</v>
      </c>
      <c r="E45" s="187">
        <f>Performance!K868</f>
        <v>206.81329049663665</v>
      </c>
      <c r="N45" s="323">
        <f t="shared" si="0"/>
        <v>4.9292229679415822E-2</v>
      </c>
    </row>
    <row r="46" spans="2:14">
      <c r="B46" s="184">
        <v>23</v>
      </c>
      <c r="C46" s="185">
        <f>Performance!L910</f>
        <v>1.0640962008695751</v>
      </c>
      <c r="D46" s="186">
        <f>Performance!J910</f>
        <v>0</v>
      </c>
      <c r="E46" s="187">
        <f>Performance!K910</f>
        <v>0</v>
      </c>
      <c r="N46" s="323">
        <f t="shared" si="0"/>
        <v>2.9377378607187143E-2</v>
      </c>
    </row>
    <row r="47" spans="2:14">
      <c r="N47" s="324">
        <f>AVERAGE(N27:N45)</f>
        <v>5.1295161746663105E-2</v>
      </c>
    </row>
    <row r="48" spans="2:14">
      <c r="B48" s="103" t="s">
        <v>350</v>
      </c>
      <c r="N48" s="57"/>
    </row>
    <row r="49" spans="2:9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>
    <tabColor rgb="FF92D050"/>
  </sheetPr>
  <dimension ref="A2:H27"/>
  <sheetViews>
    <sheetView showGridLines="0" topLeftCell="C4" workbookViewId="0">
      <selection activeCell="F15" sqref="F15"/>
    </sheetView>
  </sheetViews>
  <sheetFormatPr baseColWidth="10" defaultColWidth="8.85546875" defaultRowHeight="12.75"/>
  <cols>
    <col min="1" max="1" width="8.85546875" hidden="1" customWidth="1"/>
    <col min="2" max="2" width="0" hidden="1" customWidth="1"/>
  </cols>
  <sheetData>
    <row r="2" spans="1:8" ht="13.5" thickBot="1"/>
    <row r="3" spans="1:8" ht="15">
      <c r="C3" s="818" t="s">
        <v>59</v>
      </c>
      <c r="D3" s="819"/>
      <c r="E3" s="819"/>
      <c r="F3" s="820"/>
    </row>
    <row r="4" spans="1:8" ht="14.25">
      <c r="C4" s="365" t="s">
        <v>60</v>
      </c>
      <c r="D4" s="821" t="s">
        <v>61</v>
      </c>
      <c r="E4" s="822"/>
      <c r="F4" s="823"/>
    </row>
    <row r="5" spans="1:8" ht="14.25">
      <c r="C5" s="366"/>
      <c r="D5" s="824" t="s">
        <v>62</v>
      </c>
      <c r="E5" s="825"/>
      <c r="F5" s="826"/>
    </row>
    <row r="6" spans="1:8" ht="15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5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5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5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5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5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5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5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5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5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5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5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5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5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5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5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5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5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5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5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5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5.7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baseColWidth="10" defaultColWidth="8.85546875" defaultRowHeight="12.75"/>
  <cols>
    <col min="1" max="1" width="4.85546875" customWidth="1"/>
    <col min="2" max="2" width="26.7109375" customWidth="1"/>
    <col min="3" max="3" width="6.7109375" customWidth="1"/>
    <col min="4" max="4" width="8.140625" customWidth="1"/>
    <col min="5" max="5" width="5.42578125" customWidth="1"/>
    <col min="6" max="6" width="13.28515625" customWidth="1"/>
    <col min="7" max="7" width="12.42578125" customWidth="1"/>
    <col min="8" max="9" width="11.7109375" customWidth="1"/>
    <col min="10" max="10" width="11" customWidth="1"/>
    <col min="11" max="11" width="10.5703125" customWidth="1"/>
    <col min="12" max="12" width="9.140625" customWidth="1"/>
    <col min="13" max="13" width="13.28515625" customWidth="1"/>
  </cols>
  <sheetData>
    <row r="3" spans="2:12">
      <c r="B3" s="76" t="s">
        <v>199</v>
      </c>
      <c r="D3" s="39"/>
      <c r="E3" s="39"/>
    </row>
    <row r="6" spans="2:12">
      <c r="B6" s="827" t="s">
        <v>135</v>
      </c>
      <c r="C6" s="828"/>
      <c r="D6" s="828"/>
      <c r="E6" s="828"/>
      <c r="F6" s="828"/>
      <c r="G6" s="828"/>
      <c r="H6" s="828"/>
      <c r="I6" s="828"/>
      <c r="J6" s="828"/>
      <c r="K6" s="828"/>
      <c r="L6" s="829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.5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2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.5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>
    <tabColor rgb="FFFFC000"/>
  </sheetPr>
  <dimension ref="B2:AJ107"/>
  <sheetViews>
    <sheetView showGridLines="0" zoomScale="70" zoomScaleNormal="70" workbookViewId="0">
      <selection activeCell="P40" sqref="P40"/>
    </sheetView>
  </sheetViews>
  <sheetFormatPr baseColWidth="10" defaultColWidth="8.85546875" defaultRowHeight="12.75"/>
  <cols>
    <col min="1" max="1" width="9" customWidth="1"/>
    <col min="2" max="2" width="7.140625" customWidth="1"/>
    <col min="3" max="3" width="4.140625" customWidth="1"/>
    <col min="4" max="4" width="7.5703125" customWidth="1"/>
    <col min="5" max="5" width="9.140625" customWidth="1"/>
    <col min="6" max="6" width="10.85546875" customWidth="1"/>
    <col min="7" max="7" width="7.85546875" customWidth="1"/>
    <col min="8" max="8" width="4.140625" customWidth="1"/>
    <col min="9" max="9" width="7.42578125" customWidth="1"/>
    <col min="10" max="11" width="9.140625" customWidth="1"/>
    <col min="12" max="12" width="22.140625" customWidth="1"/>
  </cols>
  <sheetData>
    <row r="2" spans="2:36">
      <c r="B2" s="76" t="s">
        <v>200</v>
      </c>
    </row>
    <row r="4" spans="2:36">
      <c r="L4" s="8"/>
    </row>
    <row r="5" spans="2:36">
      <c r="B5" s="838" t="s">
        <v>365</v>
      </c>
      <c r="C5" s="839"/>
      <c r="D5" s="839"/>
      <c r="E5" s="839"/>
      <c r="F5" s="839"/>
      <c r="G5" s="839"/>
      <c r="H5" s="839"/>
      <c r="I5" s="839"/>
      <c r="J5" s="839"/>
      <c r="K5" s="840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33"/>
      <c r="C6" s="833"/>
      <c r="D6" s="833"/>
      <c r="E6" s="25" t="s">
        <v>80</v>
      </c>
      <c r="F6" s="25" t="s">
        <v>81</v>
      </c>
      <c r="G6" s="833"/>
      <c r="H6" s="833"/>
      <c r="I6" s="833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.5" thickBot="1">
      <c r="B7" s="834" t="s">
        <v>82</v>
      </c>
      <c r="C7" s="834"/>
      <c r="D7" s="834"/>
      <c r="E7" s="834" t="s">
        <v>83</v>
      </c>
      <c r="F7" s="834"/>
      <c r="G7" s="834" t="s">
        <v>84</v>
      </c>
      <c r="H7" s="834"/>
      <c r="I7" s="834"/>
      <c r="J7" s="834" t="s">
        <v>85</v>
      </c>
      <c r="K7" s="834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.5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>
      <c r="B16" s="830" t="s">
        <v>401</v>
      </c>
      <c r="C16" s="831"/>
      <c r="D16" s="831"/>
      <c r="E16" s="831"/>
      <c r="F16" s="831"/>
      <c r="G16" s="831"/>
      <c r="H16" s="831"/>
      <c r="I16" s="831"/>
      <c r="J16" s="831"/>
      <c r="K16" s="832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33"/>
      <c r="C17" s="833"/>
      <c r="D17" s="833"/>
      <c r="E17" s="25" t="s">
        <v>80</v>
      </c>
      <c r="F17" s="25" t="s">
        <v>81</v>
      </c>
      <c r="G17" s="833"/>
      <c r="H17" s="833"/>
      <c r="I17" s="833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.5" thickBot="1">
      <c r="B18" s="834" t="s">
        <v>82</v>
      </c>
      <c r="C18" s="834"/>
      <c r="D18" s="834"/>
      <c r="E18" s="834" t="s">
        <v>83</v>
      </c>
      <c r="F18" s="834"/>
      <c r="G18" s="835" t="s">
        <v>84</v>
      </c>
      <c r="H18" s="836"/>
      <c r="I18" s="837"/>
      <c r="J18" s="835" t="s">
        <v>85</v>
      </c>
      <c r="K18" s="837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.5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>
      <c r="B25" s="830" t="s">
        <v>475</v>
      </c>
      <c r="C25" s="831"/>
      <c r="D25" s="831"/>
      <c r="E25" s="831"/>
      <c r="F25" s="831"/>
      <c r="G25" s="831"/>
      <c r="H25" s="831"/>
      <c r="I25" s="831"/>
      <c r="J25" s="831"/>
      <c r="K25" s="832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33"/>
      <c r="C26" s="833"/>
      <c r="D26" s="833"/>
      <c r="E26" s="25" t="s">
        <v>80</v>
      </c>
      <c r="F26" s="25" t="s">
        <v>81</v>
      </c>
      <c r="G26" s="833"/>
      <c r="H26" s="833"/>
      <c r="I26" s="833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.5" thickBot="1">
      <c r="B27" s="834" t="s">
        <v>82</v>
      </c>
      <c r="C27" s="834"/>
      <c r="D27" s="834"/>
      <c r="E27" s="834" t="s">
        <v>83</v>
      </c>
      <c r="F27" s="834"/>
      <c r="G27" s="835" t="s">
        <v>84</v>
      </c>
      <c r="H27" s="836"/>
      <c r="I27" s="837"/>
      <c r="J27" s="835" t="s">
        <v>85</v>
      </c>
      <c r="K27" s="837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.5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>
      <c r="B30" s="830" t="s">
        <v>366</v>
      </c>
      <c r="C30" s="831"/>
      <c r="D30" s="831"/>
      <c r="E30" s="831"/>
      <c r="F30" s="831"/>
      <c r="G30" s="831"/>
      <c r="H30" s="831"/>
      <c r="I30" s="831"/>
      <c r="J30" s="831"/>
      <c r="K30" s="832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33"/>
      <c r="C31" s="833"/>
      <c r="D31" s="833"/>
      <c r="E31" s="25" t="s">
        <v>80</v>
      </c>
      <c r="F31" s="25" t="s">
        <v>81</v>
      </c>
      <c r="G31" s="833"/>
      <c r="H31" s="833"/>
      <c r="I31" s="833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.5" thickBot="1">
      <c r="B32" s="834" t="s">
        <v>82</v>
      </c>
      <c r="C32" s="834"/>
      <c r="D32" s="834"/>
      <c r="E32" s="834" t="s">
        <v>83</v>
      </c>
      <c r="F32" s="834"/>
      <c r="G32" s="835" t="s">
        <v>84</v>
      </c>
      <c r="H32" s="836"/>
      <c r="I32" s="837"/>
      <c r="J32" s="835" t="s">
        <v>85</v>
      </c>
      <c r="K32" s="837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.5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.5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.5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>
      <c r="B48" s="830" t="s">
        <v>476</v>
      </c>
      <c r="C48" s="831"/>
      <c r="D48" s="831"/>
      <c r="E48" s="831"/>
      <c r="F48" s="831"/>
      <c r="G48" s="831"/>
      <c r="H48" s="831"/>
      <c r="I48" s="831"/>
      <c r="J48" s="831"/>
      <c r="K48" s="832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>
      <c r="B49" s="830"/>
      <c r="C49" s="831"/>
      <c r="D49" s="831"/>
      <c r="E49" s="831"/>
      <c r="F49" s="831"/>
      <c r="G49" s="831"/>
      <c r="H49" s="831"/>
      <c r="I49" s="831"/>
      <c r="J49" s="831"/>
      <c r="K49" s="832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41"/>
      <c r="C50" s="842"/>
      <c r="D50" s="843"/>
      <c r="E50" s="25" t="s">
        <v>80</v>
      </c>
      <c r="F50" s="25" t="s">
        <v>81</v>
      </c>
      <c r="G50" s="841"/>
      <c r="H50" s="842"/>
      <c r="I50" s="843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.5" thickBot="1">
      <c r="B51" s="835" t="s">
        <v>82</v>
      </c>
      <c r="C51" s="836"/>
      <c r="D51" s="837"/>
      <c r="E51" s="835" t="s">
        <v>83</v>
      </c>
      <c r="F51" s="837"/>
      <c r="G51" s="835" t="s">
        <v>84</v>
      </c>
      <c r="H51" s="836"/>
      <c r="I51" s="837"/>
      <c r="J51" s="835" t="s">
        <v>85</v>
      </c>
      <c r="K51" s="837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.5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>
      <c r="B54" s="830" t="s">
        <v>519</v>
      </c>
      <c r="C54" s="831"/>
      <c r="D54" s="831"/>
      <c r="E54" s="831"/>
      <c r="F54" s="831"/>
      <c r="G54" s="831"/>
      <c r="H54" s="831"/>
      <c r="I54" s="831"/>
      <c r="J54" s="831"/>
      <c r="K54" s="832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>
      <c r="B55" s="830"/>
      <c r="C55" s="831"/>
      <c r="D55" s="831"/>
      <c r="E55" s="831"/>
      <c r="F55" s="831"/>
      <c r="G55" s="831"/>
      <c r="H55" s="831"/>
      <c r="I55" s="831"/>
      <c r="J55" s="831"/>
      <c r="K55" s="832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41"/>
      <c r="C56" s="842"/>
      <c r="D56" s="843"/>
      <c r="E56" s="25" t="s">
        <v>80</v>
      </c>
      <c r="F56" s="25" t="s">
        <v>81</v>
      </c>
      <c r="G56" s="841"/>
      <c r="H56" s="842"/>
      <c r="I56" s="843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.5" thickBot="1">
      <c r="B57" s="835" t="s">
        <v>82</v>
      </c>
      <c r="C57" s="836"/>
      <c r="D57" s="837"/>
      <c r="E57" s="835" t="s">
        <v>83</v>
      </c>
      <c r="F57" s="837"/>
      <c r="G57" s="835" t="s">
        <v>84</v>
      </c>
      <c r="H57" s="836"/>
      <c r="I57" s="837"/>
      <c r="J57" s="835" t="s">
        <v>85</v>
      </c>
      <c r="K57" s="837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.5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>
      <c r="B60" s="830" t="s">
        <v>535</v>
      </c>
      <c r="C60" s="831"/>
      <c r="D60" s="831"/>
      <c r="E60" s="831"/>
      <c r="F60" s="831"/>
      <c r="G60" s="831"/>
      <c r="H60" s="831"/>
      <c r="I60" s="831"/>
      <c r="J60" s="831"/>
      <c r="K60" s="832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>
      <c r="B61" s="830"/>
      <c r="C61" s="831"/>
      <c r="D61" s="831"/>
      <c r="E61" s="831"/>
      <c r="F61" s="831"/>
      <c r="G61" s="831"/>
      <c r="H61" s="831"/>
      <c r="I61" s="831"/>
      <c r="J61" s="831"/>
      <c r="K61" s="832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41"/>
      <c r="C62" s="842"/>
      <c r="D62" s="843"/>
      <c r="E62" s="25" t="s">
        <v>80</v>
      </c>
      <c r="F62" s="25" t="s">
        <v>81</v>
      </c>
      <c r="G62" s="841"/>
      <c r="H62" s="842"/>
      <c r="I62" s="843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.5" thickBot="1">
      <c r="B63" s="835" t="s">
        <v>82</v>
      </c>
      <c r="C63" s="836"/>
      <c r="D63" s="837"/>
      <c r="E63" s="835" t="s">
        <v>83</v>
      </c>
      <c r="F63" s="837"/>
      <c r="G63" s="835" t="s">
        <v>84</v>
      </c>
      <c r="H63" s="836"/>
      <c r="I63" s="837"/>
      <c r="J63" s="835" t="s">
        <v>85</v>
      </c>
      <c r="K63" s="837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.5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baseColWidth="10" defaultColWidth="8.85546875" defaultRowHeight="12.75"/>
  <cols>
    <col min="1" max="1" width="2.85546875" customWidth="1"/>
    <col min="2" max="2" width="15" customWidth="1"/>
    <col min="3" max="6" width="9.140625" customWidth="1"/>
    <col min="7" max="7" width="2.7109375" customWidth="1"/>
    <col min="8" max="8" width="15.42578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>
      <c r="B5" s="844" t="s">
        <v>231</v>
      </c>
      <c r="C5" s="845"/>
      <c r="D5" s="845"/>
      <c r="E5" s="845"/>
      <c r="F5" s="845"/>
      <c r="H5" s="845" t="s">
        <v>232</v>
      </c>
      <c r="I5" s="845"/>
      <c r="J5" s="845"/>
      <c r="K5" s="845"/>
      <c r="L5" s="846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baseColWidth="10" defaultColWidth="8.85546875" defaultRowHeight="12.75"/>
  <cols>
    <col min="1" max="1" width="5.140625" customWidth="1"/>
    <col min="2" max="3" width="9.140625" customWidth="1"/>
    <col min="4" max="4" width="16.7109375" customWidth="1"/>
    <col min="5" max="5" width="70.5703125" customWidth="1"/>
  </cols>
  <sheetData>
    <row r="2" spans="2:6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.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158</vt:i4>
      </vt:variant>
    </vt:vector>
  </HeadingPairs>
  <TitlesOfParts>
    <vt:vector size="177" baseType="lpstr">
      <vt:lpstr>Intro</vt:lpstr>
      <vt:lpstr>Rocket Performance</vt:lpstr>
      <vt:lpstr>OutputOR</vt:lpstr>
      <vt:lpstr>Heat Transfer</vt:lpstr>
      <vt:lpstr>Mechanical Joints</vt:lpstr>
      <vt:lpstr>First iteration &amp; Mechanical</vt:lpstr>
      <vt:lpstr>Data and Kn</vt:lpstr>
      <vt:lpstr>Pressure</vt:lpstr>
      <vt:lpstr>Performance</vt:lpstr>
      <vt:lpstr>Nozzle Design</vt:lpstr>
      <vt:lpstr>Nozzle Parameters</vt:lpstr>
      <vt:lpstr>Thermomechanical materials</vt:lpstr>
      <vt:lpstr>Thermomechanical analysis</vt:lpstr>
      <vt:lpstr>Output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'Data and Kn'!Área_de_impresión</vt:lpstr>
      <vt:lpstr>Output!Área_de_impresión</vt:lpstr>
      <vt:lpstr>Performance!Área_de_impresión</vt:lpstr>
      <vt:lpstr>Pressure!Área_de_impresión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screwLocation</vt:lpstr>
      <vt:lpstr>Sf_operativeScrewISO</vt:lpstr>
      <vt:lpstr>Sf_operativeScrewSAE</vt:lpstr>
      <vt:lpstr>Sf_plateTensileFailure</vt:lpstr>
      <vt:lpstr>Sf_shearFailureBolts</vt:lpstr>
      <vt:lpstr>Sf_shearFailureScrewSAE</vt:lpstr>
      <vt:lpstr>Sf_tensilePlates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DELL</cp:lastModifiedBy>
  <cp:lastPrinted>2013-12-11T16:19:33Z</cp:lastPrinted>
  <dcterms:created xsi:type="dcterms:W3CDTF">1999-11-21T17:16:22Z</dcterms:created>
  <dcterms:modified xsi:type="dcterms:W3CDTF">2025-10-06T23:41:30Z</dcterms:modified>
</cp:coreProperties>
</file>