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DDF3B2EF-E542-4004-B722-84FB977A0FF7}" xr6:coauthVersionLast="47" xr6:coauthVersionMax="47" xr10:uidLastSave="{00000000-0000-0000-0000-000000000000}"/>
  <bookViews>
    <workbookView xWindow="-80" yWindow="-80" windowWidth="19360" windowHeight="11440" tabRatio="864" firstSheet="1" activeTab="3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6" l="1"/>
  <c r="D85" i="25" l="1"/>
  <c r="C28" i="16"/>
  <c r="C24" i="16"/>
  <c r="N53" i="16"/>
  <c r="N41" i="16"/>
  <c r="L41" i="16"/>
  <c r="N36" i="16"/>
  <c r="L35" i="16"/>
  <c r="N35" i="16" s="1"/>
  <c r="N39" i="16" s="1"/>
  <c r="N42" i="16" s="1"/>
  <c r="L36" i="16"/>
  <c r="B32" i="25"/>
  <c r="B25" i="25"/>
  <c r="C20" i="25"/>
  <c r="C19" i="25" s="1"/>
  <c r="C21" i="25" s="1"/>
  <c r="G132" i="25"/>
  <c r="I132" i="25"/>
  <c r="G133" i="25"/>
  <c r="I133" i="25"/>
  <c r="G134" i="25"/>
  <c r="I134" i="25"/>
  <c r="G135" i="25"/>
  <c r="I135" i="25"/>
  <c r="G136" i="25"/>
  <c r="I136" i="25"/>
  <c r="G137" i="25"/>
  <c r="I137" i="25"/>
  <c r="G138" i="25"/>
  <c r="I138" i="25"/>
  <c r="G139" i="25"/>
  <c r="I139" i="25"/>
  <c r="G140" i="25"/>
  <c r="I140" i="25"/>
  <c r="I131" i="25"/>
  <c r="G131" i="25"/>
  <c r="D134" i="25"/>
  <c r="H134" i="25" s="1"/>
  <c r="D135" i="25"/>
  <c r="H135" i="25" s="1"/>
  <c r="D136" i="25"/>
  <c r="H136" i="25" s="1"/>
  <c r="D137" i="25"/>
  <c r="H137" i="25" s="1"/>
  <c r="D138" i="25"/>
  <c r="H138" i="25" s="1"/>
  <c r="D139" i="25"/>
  <c r="H139" i="25" s="1"/>
  <c r="D140" i="25"/>
  <c r="H140" i="25" s="1"/>
  <c r="D132" i="25"/>
  <c r="H132" i="25" s="1"/>
  <c r="D133" i="25"/>
  <c r="H133" i="25" s="1"/>
  <c r="D131" i="25"/>
  <c r="H131" i="25" s="1"/>
  <c r="N52" i="16"/>
  <c r="L52" i="16" s="1"/>
  <c r="B69" i="22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L42" i="16" l="1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78C2A387-C615-4590-861E-624BA088B013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B129" authorId="0" shapeId="0" xr:uid="{4E5BFA6B-9164-4375-AAB4-1D4D2FE8ECE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<sst xmlns="http://schemas.openxmlformats.org/spreadsheetml/2006/main" count="1185" uniqueCount="742">
  <si>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</si>
  <si>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</si>
  <si>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</si>
  <si>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</si>
  <si>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</si>
  <si>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</si>
  <si>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</si>
  <si>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</si>
  <si>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</si>
  <si>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</si>
  <si>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</si>
  <si>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</si>
  <si>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</si>
  <si>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</si>
  <si>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</si>
  <si>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</si>
  <si>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</si>
  <si>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</si>
  <si>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</si>
  <si>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</si>
  <si>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</si>
  <si>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</si>
  <si>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</si>
  <si>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</si>
  <si>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</si>
  <si>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</si>
  <si>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</si>
  <si>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</si>
  <si>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</si>
  <si>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</si>
  <si>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</si>
  <si>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</si>
  <si>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</si>
  <si>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</si>
  <si>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</si>
  <si>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</si>
  <si>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</si>
  <si>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</si>
  <si>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</si>
  <si>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</si>
  <si>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</si>
  <si>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</si>
  <si>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</si>
  <si>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</si>
  <si>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</si>
  <si>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</si>
  <si>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</si>
  <si>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</si>
  <si>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</si>
  <si>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</si>
  <si>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</si>
  <si>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</si>
  <si>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</si>
  <si>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</si>
  <si>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</si>
  <si>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</si>
  <si>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</si>
  <si>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</si>
  <si>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</si>
  <si>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</si>
  <si>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</si>
  <si>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</si>
  <si>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</si>
  <si>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</si>
  <si>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</si>
  <si>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</si>
  <si>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</si>
  <si>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</si>
  <si>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</si>
  <si>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</si>
  <si>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</si>
  <si>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</si>
  <si>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</si>
  <si>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</si>
  <si>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</si>
  <si>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</si>
  <si>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</si>
  <si>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</si>
  <si>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</si>
  <si>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</si>
  <si>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</si>
  <si>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</si>
  <si>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</si>
  <si>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</si>
  <si>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</si>
  <si>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</si>
  <si>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</si>
  <si>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</si>
  <si>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</si>
  <si>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</si>
  <si>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</si>
  <si>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</si>
  <si>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</si>
  <si>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</si>
  <si>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</si>
  <si>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</si>
  <si>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</si>
  <si>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</si>
  <si>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</si>
  <si>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</si>
  <si>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</si>
  <si>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</si>
  <si>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</si>
  <si>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</si>
  <si>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</si>
  <si>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</si>
  <si>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</si>
  <si>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</si>
  <si>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</si>
  <si>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</si>
  <si>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</si>
  <si>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</si>
  <si>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</si>
  <si>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</si>
  <si>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</si>
  <si>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</si>
  <si>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</si>
  <si>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</si>
  <si>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</si>
  <si>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</si>
  <si>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</si>
  <si>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</si>
  <si>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</si>
  <si>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</si>
  <si>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</si>
  <si>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</si>
  <si>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</si>
  <si>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</si>
  <si>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</si>
  <si>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</si>
  <si>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</si>
  <si>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</si>
  <si>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</si>
  <si>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</si>
  <si>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</si>
  <si>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</si>
  <si>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</si>
  <si>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</si>
  <si>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</si>
  <si>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</si>
  <si>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</si>
  <si>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</si>
  <si>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</si>
  <si>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</si>
  <si>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</si>
  <si>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</si>
  <si>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</si>
  <si>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</si>
  <si>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</si>
  <si>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</si>
  <si>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</si>
  <si>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</si>
  <si>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</si>
  <si>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</si>
  <si>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</si>
  <si>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</si>
  <si>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</si>
  <si>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</si>
  <si>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</si>
  <si>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</si>
  <si>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</si>
  <si>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</si>
  <si>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</si>
  <si>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</si>
  <si>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</si>
  <si>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</si>
  <si>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</si>
  <si>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</si>
  <si>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</si>
  <si>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</si>
  <si>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</si>
  <si>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</si>
  <si>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</si>
  <si>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</si>
  <si>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</si>
  <si>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</si>
  <si>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</si>
  <si>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</si>
  <si>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</si>
  <si>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</si>
  <si>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</si>
  <si>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</si>
  <si>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</si>
  <si>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</si>
  <si>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</si>
  <si>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</si>
  <si>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</si>
  <si>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</si>
  <si>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</si>
  <si>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</si>
  <si>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</si>
  <si>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</si>
  <si>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</si>
  <si>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</si>
  <si>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</si>
  <si>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</si>
  <si>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</si>
  <si>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</si>
  <si>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</si>
  <si>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</si>
  <si>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</si>
  <si>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</si>
  <si>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</si>
  <si>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</si>
  <si>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</si>
  <si>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</si>
  <si>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</si>
  <si>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</si>
  <si>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</si>
  <si>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</si>
  <si>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</si>
  <si>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</si>
  <si>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</si>
  <si>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</si>
  <si>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</si>
  <si>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</si>
  <si>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</si>
  <si>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</si>
  <si>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</si>
  <si>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</si>
  <si>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</si>
  <si>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</si>
  <si>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</si>
  <si>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</si>
  <si>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</si>
  <si>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</si>
  <si>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</si>
  <si>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</si>
  <si>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</si>
  <si>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</si>
  <si>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</si>
  <si>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</si>
  <si>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</si>
  <si>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</si>
  <si>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</si>
  <si>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</si>
  <si>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</si>
  <si>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</si>
  <si>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</si>
  <si>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</si>
  <si>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</si>
  <si>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</si>
  <si>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</si>
  <si>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</si>
  <si>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</si>
  <si>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</si>
  <si>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</si>
  <si>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</si>
  <si>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</si>
  <si>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</si>
  <si>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</si>
  <si>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</si>
  <si>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</si>
  <si>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</si>
  <si>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</si>
  <si>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</si>
  <si>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</si>
  <si>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</si>
  <si>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</si>
  <si>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</si>
  <si>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</si>
  <si>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</si>
  <si>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</si>
  <si>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</si>
  <si>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</si>
  <si>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</si>
  <si>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</si>
  <si>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</si>
  <si>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</si>
  <si>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</si>
  <si>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</si>
  <si>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</si>
  <si>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</si>
  <si>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</si>
  <si>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</si>
  <si>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</si>
  <si>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</si>
  <si>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</si>
  <si>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</si>
  <si>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</si>
  <si>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</si>
  <si>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</si>
  <si>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</si>
  <si>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</si>
  <si>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</si>
  <si>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</si>
  <si>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</si>
  <si>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</si>
  <si>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</si>
  <si>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</si>
  <si>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</si>
  <si>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</si>
  <si>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</si>
  <si>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</si>
  <si>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</si>
  <si>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</si>
  <si>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</si>
  <si>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</si>
  <si>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</si>
  <si>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</si>
  <si>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</si>
  <si>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</si>
  <si>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</si>
  <si>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</si>
  <si>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</si>
  <si>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</si>
  <si>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</si>
  <si>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</si>
  <si>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</si>
  <si>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</si>
  <si>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</si>
  <si>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</si>
  <si>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</si>
  <si>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</si>
  <si>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</si>
  <si>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</si>
  <si>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</si>
  <si>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</si>
  <si>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</si>
  <si>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</si>
  <si>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</si>
  <si>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</si>
  <si>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</si>
  <si>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</si>
  <si>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</si>
  <si>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</si>
  <si>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</si>
  <si>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</si>
  <si>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</si>
  <si>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</si>
  <si>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</si>
  <si>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</si>
  <si>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</si>
  <si>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</si>
  <si>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</si>
  <si>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</si>
  <si>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</si>
  <si>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</si>
  <si>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</si>
  <si>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</si>
  <si>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</si>
  <si>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</si>
  <si>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</si>
  <si>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</si>
  <si>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</si>
  <si>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</si>
  <si>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</si>
  <si>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</si>
  <si>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</si>
  <si>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</si>
  <si>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</si>
  <si>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</si>
  <si>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</si>
  <si>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</si>
  <si>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</si>
  <si>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</si>
  <si>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</si>
  <si>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</si>
  <si>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</si>
  <si>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</si>
  <si>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</si>
  <si>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</si>
  <si>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</si>
  <si>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</si>
  <si>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</si>
  <si>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</si>
  <si>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</si>
  <si>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</si>
  <si>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</si>
  <si>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</si>
  <si>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</si>
  <si>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</si>
  <si>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</si>
  <si>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</si>
  <si>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</si>
  <si>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</si>
  <si>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</si>
  <si>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</si>
  <si>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</si>
  <si>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</si>
  <si>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</si>
  <si>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</si>
  <si>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</si>
  <si>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</si>
  <si>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</si>
  <si>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</si>
  <si>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</si>
  <si>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</si>
  <si>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</si>
  <si>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</si>
  <si>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</si>
  <si>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</si>
  <si>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</si>
  <si>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</si>
  <si>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</si>
  <si>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</si>
  <si>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</si>
  <si>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</si>
  <si>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</si>
  <si>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</si>
  <si>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</si>
  <si>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</si>
  <si>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</si>
  <si>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</si>
  <si>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</si>
  <si>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</si>
  <si>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</si>
  <si>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</si>
  <si>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</si>
  <si>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</si>
  <si>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</si>
  <si>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</si>
  <si>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</si>
  <si>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</si>
  <si>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</si>
  <si>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</si>
  <si>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</si>
  <si>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</si>
  <si>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</si>
  <si>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</si>
  <si>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</si>
  <si>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</si>
  <si>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</si>
  <si>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</si>
  <si>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</si>
  <si>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</si>
  <si>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</si>
  <si>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</si>
  <si>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</si>
  <si>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</si>
  <si>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</si>
  <si>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</si>
  <si>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</si>
  <si>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</si>
  <si>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</si>
  <si>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</si>
  <si>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</si>
  <si>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</si>
  <si>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</si>
  <si>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</si>
  <si>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</si>
  <si>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</si>
  <si>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</si>
  <si>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</si>
  <si>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</si>
  <si>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</si>
  <si>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</si>
  <si>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</si>
  <si>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</si>
  <si>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</si>
  <si>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</si>
  <si>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</si>
  <si>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</si>
  <si>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</si>
  <si>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</si>
  <si>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</si>
  <si>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</si>
  <si>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</si>
  <si>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</si>
  <si>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</si>
  <si>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</si>
  <si>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</si>
  <si>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</si>
  <si>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</si>
  <si>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</si>
  <si>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</si>
  <si>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</si>
  <si>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</si>
  <si>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</si>
  <si>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</si>
  <si>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</si>
  <si>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</si>
  <si>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</si>
  <si>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</si>
  <si>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</si>
  <si>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</si>
  <si>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</si>
  <si>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</si>
  <si>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</si>
  <si>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</si>
  <si>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</si>
  <si>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</si>
  <si>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</si>
  <si>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</si>
  <si>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</si>
  <si>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</si>
  <si>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</si>
  <si>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</si>
  <si>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</si>
  <si>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</si>
  <si>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</si>
  <si>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</si>
  <si>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</si>
  <si>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</si>
  <si>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</si>
  <si>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</si>
  <si>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</si>
  <si>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</si>
  <si>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</si>
  <si>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</si>
  <si>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</si>
  <si>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</si>
  <si>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</si>
  <si>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</si>
  <si>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</si>
  <si>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</si>
  <si>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</si>
  <si>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</si>
  <si>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</si>
  <si>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</si>
  <si>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</si>
  <si>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</si>
  <si>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</si>
  <si>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</si>
  <si>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</si>
  <si>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</si>
  <si>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</si>
  <si>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</si>
  <si>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</si>
  <si>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</si>
  <si>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</si>
  <si>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</si>
  <si>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</si>
  <si>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</si>
  <si>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</si>
  <si>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</si>
  <si>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</si>
  <si>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</si>
  <si>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</si>
  <si>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</si>
  <si>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</si>
  <si>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</si>
  <si>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</si>
  <si>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</si>
  <si>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</si>
  <si>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</si>
  <si>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</si>
  <si>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</si>
  <si>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</si>
  <si>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</si>
  <si>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</si>
  <si>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</si>
  <si>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</si>
  <si>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</si>
  <si>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</si>
  <si>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</si>
  <si>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</si>
  <si>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</si>
  <si>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</si>
  <si>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</si>
  <si>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</si>
  <si>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</si>
  <si>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</si>
  <si>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</si>
  <si>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</si>
  <si>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</si>
  <si>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</si>
  <si>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</si>
  <si>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</si>
  <si>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</si>
  <si>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</si>
  <si>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</si>
  <si>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</si>
  <si>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</si>
  <si>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</si>
  <si>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</si>
  <si>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</si>
  <si>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</si>
  <si>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</si>
  <si>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</si>
  <si>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</si>
  <si>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</si>
  <si>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</si>
  <si>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</si>
  <si>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</si>
  <si>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</si>
  <si>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</si>
  <si>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</si>
  <si>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</si>
  <si>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</si>
  <si>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</si>
  <si>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</si>
  <si>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</si>
  <si>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</si>
  <si>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</si>
  <si>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</si>
  <si>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</si>
  <si>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</si>
  <si>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</si>
  <si>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</si>
  <si>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</si>
  <si>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</si>
  <si>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</si>
  <si>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</si>
  <si>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</si>
  <si>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</si>
  <si>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</si>
  <si>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</si>
  <si>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</si>
  <si>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</si>
  <si>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</si>
  <si>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</si>
  <si>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</si>
  <si>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</si>
  <si>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</si>
  <si>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</si>
  <si>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</si>
  <si>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</si>
  <si>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</si>
  <si>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</si>
  <si>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</si>
  <si>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</si>
  <si>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</si>
  <si>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</si>
  <si>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</si>
  <si>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</si>
  <si>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</si>
  <si>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</si>
  <si>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</si>
  <si>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</si>
  <si>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</si>
  <si>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</si>
  <si>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</si>
  <si>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</si>
  <si>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</si>
  <si>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</si>
  <si>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</si>
  <si>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</si>
  <si>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</si>
  <si>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</si>
  <si>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</si>
  <si>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</si>
  <si>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</si>
  <si>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</si>
  <si>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</si>
  <si>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</si>
  <si>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</si>
  <si>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</si>
  <si>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</si>
  <si>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</si>
  <si>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</si>
  <si>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</si>
  <si>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</si>
  <si>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</si>
  <si>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</si>
  <si>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</si>
  <si>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</si>
  <si>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</si>
  <si>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</si>
  <si>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</si>
  <si>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</si>
  <si>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</si>
  <si>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</si>
  <si>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</si>
  <si>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</si>
  <si>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</si>
  <si>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</si>
  <si>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</si>
  <si>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</si>
  <si>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</si>
  <si>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</si>
  <si>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</si>
  <si>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</si>
  <si>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</si>
  <si>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</si>
  <si>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</si>
  <si>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</si>
  <si>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</si>
  <si>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</si>
  <si>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</si>
  <si>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</si>
  <si>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</si>
  <si>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</si>
  <si>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</si>
  <si>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</si>
  <si>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</si>
  <si>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</si>
  <si>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</si>
  <si>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</si>
  <si>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</si>
  <si>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</si>
  <si>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</si>
  <si>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</si>
  <si>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</si>
  <si>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Spreadsheet to determine material, joints and dimensions for geometries with composites</t>
  </si>
  <si>
    <t>Last update</t>
  </si>
  <si>
    <t>Historical revision</t>
  </si>
  <si>
    <t>First release, due to tight deadlines, severe assimilations are taken into account</t>
  </si>
  <si>
    <t>IPS aluminum tube will be used from supplier "La Paloma Metales"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</si>
  <si>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</si>
  <si>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</si>
  <si>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</si>
  <si>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</si>
  <si>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</si>
  <si>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</si>
  <si>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</si>
  <si>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</si>
  <si>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</si>
  <si>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</si>
  <si>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</si>
  <si>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</si>
  <si>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</si>
  <si>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</si>
  <si>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</si>
  <si>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</si>
  <si>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</si>
  <si>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</si>
  <si>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</si>
  <si>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</si>
  <si>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Radial loads (N)</t>
  </si>
  <si>
    <t>Axial loads (N)</t>
  </si>
  <si>
    <t>Bending moments</t>
  </si>
  <si>
    <t>Location (mm)</t>
  </si>
  <si>
    <t>OD</t>
  </si>
  <si>
    <t>ID</t>
  </si>
  <si>
    <t>Mean D</t>
  </si>
  <si>
    <t>graph for shear</t>
  </si>
  <si>
    <t>graph for bending</t>
  </si>
  <si>
    <t xml:space="preserve">Mechanical joints </t>
  </si>
  <si>
    <t>Shoulder connections and shear pins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</si>
  <si>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</si>
  <si>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</si>
  <si>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</si>
  <si>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</si>
  <si>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</si>
  <si>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Compression and buckling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</si>
  <si>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</si>
  <si>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</si>
  <si>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</si>
  <si>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</si>
  <si>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</si>
  <si>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</si>
  <si>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</si>
  <si>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</si>
  <si>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</si>
  <si>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</si>
  <si>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</si>
  <si>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</si>
  <si>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E (long)</t>
  </si>
  <si>
    <t>Stensile (long)</t>
  </si>
  <si>
    <t>E (trans)</t>
  </si>
  <si>
    <t>Stensile (trans)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</si>
</sst>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2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2" applyFont="1"/>
    <xf numFmtId="9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41136"/>
        <c:axId val="487443880"/>
      </c:scatterChart>
      <c:valAx>
        <c:axId val="48744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3880"/>
        <c:crosses val="autoZero"/>
        <c:crossBetween val="midCat"/>
        <c:majorUnit val="0.30000000000000004"/>
        <c:minorUnit val="0.30000000000000004"/>
      </c:valAx>
      <c:valAx>
        <c:axId val="4874438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33688"/>
        <c:axId val="487439176"/>
      </c:scatterChart>
      <c:valAx>
        <c:axId val="487433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9176"/>
        <c:crossesAt val="0"/>
        <c:crossBetween val="midCat"/>
      </c:valAx>
      <c:valAx>
        <c:axId val="48743917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3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98576"/>
        <c:axId val="583908768"/>
      </c:scatterChart>
      <c:valAx>
        <c:axId val="58389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908768"/>
        <c:crosses val="autoZero"/>
        <c:crossBetween val="midCat"/>
      </c:valAx>
      <c:valAx>
        <c:axId val="5839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89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15824"/>
        <c:axId val="583916608"/>
      </c:scatterChart>
      <c:valAx>
        <c:axId val="583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6608"/>
        <c:crosses val="autoZero"/>
        <c:crossBetween val="midCat"/>
      </c:valAx>
      <c:valAx>
        <c:axId val="583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5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89560"/>
        <c:axId val="583891912"/>
      </c:scatterChart>
      <c:valAx>
        <c:axId val="583889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91912"/>
        <c:crosses val="autoZero"/>
        <c:crossBetween val="midCat"/>
      </c:valAx>
      <c:valAx>
        <c:axId val="58389191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89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4400"/>
        <c:axId val="330950480"/>
      </c:scatterChart>
      <c:valAx>
        <c:axId val="3309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480"/>
        <c:crosses val="autoZero"/>
        <c:crossBetween val="midCat"/>
      </c:valAx>
      <c:valAx>
        <c:axId val="3309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0872"/>
        <c:axId val="330951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30950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1264"/>
        <c:crosses val="autoZero"/>
        <c:crossBetween val="midCat"/>
      </c:valAx>
      <c:valAx>
        <c:axId val="3309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3616"/>
        <c:axId val="330954008"/>
      </c:scatterChart>
      <c:valAx>
        <c:axId val="3309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008"/>
        <c:crosses val="autoZero"/>
        <c:crossBetween val="midCat"/>
      </c:valAx>
      <c:valAx>
        <c:axId val="3309540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5184"/>
        <c:axId val="330948128"/>
      </c:scatterChart>
      <c:valAx>
        <c:axId val="3309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48128"/>
        <c:crosses val="autoZero"/>
        <c:crossBetween val="midCat"/>
      </c:valAx>
      <c:valAx>
        <c:axId val="3309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9480"/>
        <c:axId val="333617520"/>
      </c:scatterChart>
      <c:valAx>
        <c:axId val="333619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7520"/>
        <c:crosses val="autoZero"/>
        <c:crossBetween val="midCat"/>
      </c:valAx>
      <c:valAx>
        <c:axId val="33361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21832"/>
        <c:axId val="333615168"/>
      </c:scatterChart>
      <c:valAx>
        <c:axId val="333621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168"/>
        <c:crosses val="autoZero"/>
        <c:crossBetween val="midCat"/>
      </c:valAx>
      <c:valAx>
        <c:axId val="3336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21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8696"/>
        <c:axId val="333615560"/>
      </c:scatterChart>
      <c:valAx>
        <c:axId val="33361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560"/>
        <c:crosses val="autoZero"/>
        <c:crossBetween val="midCat"/>
      </c:valAx>
      <c:valAx>
        <c:axId val="33361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09504"/>
        <c:axId val="332711072"/>
      </c:scatterChart>
      <c:valAx>
        <c:axId val="332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1072"/>
        <c:crosses val="autoZero"/>
        <c:crossBetween val="midCat"/>
      </c:valAx>
      <c:valAx>
        <c:axId val="332711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2248"/>
        <c:axId val="332712640"/>
      </c:scatterChart>
      <c:valAx>
        <c:axId val="332712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640"/>
        <c:crosses val="autoZero"/>
        <c:crossBetween val="midCat"/>
      </c:valAx>
      <c:valAx>
        <c:axId val="3327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3424"/>
        <c:axId val="332713816"/>
      </c:scatterChart>
      <c:valAx>
        <c:axId val="3327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816"/>
        <c:crosses val="autoZero"/>
        <c:crossBetween val="midCat"/>
      </c:valAx>
      <c:valAx>
        <c:axId val="3327138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65248"/>
        <c:axId val="335070344"/>
      </c:scatterChart>
      <c:valAx>
        <c:axId val="33506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344"/>
        <c:crosses val="autoZero"/>
        <c:crossBetween val="midCat"/>
      </c:valAx>
      <c:valAx>
        <c:axId val="3350703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6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70736"/>
        <c:axId val="335071128"/>
      </c:scatterChart>
      <c:valAx>
        <c:axId val="3350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1128"/>
        <c:crosses val="autoZero"/>
        <c:crossBetween val="midCat"/>
      </c:valAx>
      <c:valAx>
        <c:axId val="33507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59888"/>
        <c:axId val="331860672"/>
      </c:scatterChart>
      <c:valAx>
        <c:axId val="3318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60672"/>
        <c:crosses val="autoZero"/>
        <c:crossBetween val="midCat"/>
      </c:valAx>
      <c:valAx>
        <c:axId val="331860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911856"/>
        <c:axId val="1905909936"/>
      </c:scatterChart>
      <c:valAx>
        <c:axId val="190591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09936"/>
        <c:crosses val="autoZero"/>
        <c:crossBetween val="midCat"/>
      </c:valAx>
      <c:valAx>
        <c:axId val="19059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1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61456"/>
        <c:axId val="331861848"/>
      </c:scatterChart>
      <c:valAx>
        <c:axId val="33186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848"/>
        <c:crosses val="autoZero"/>
        <c:crossBetween val="midCat"/>
      </c:valAx>
      <c:valAx>
        <c:axId val="33186184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099488"/>
        <c:axId val="482102232"/>
      </c:scatterChart>
      <c:valAx>
        <c:axId val="4820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02232"/>
        <c:crosses val="autoZero"/>
        <c:crossBetween val="midCat"/>
      </c:valAx>
      <c:valAx>
        <c:axId val="482102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095176"/>
        <c:axId val="48209713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807872"/>
        <c:axId val="482095960"/>
      </c:lineChart>
      <c:catAx>
        <c:axId val="48209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7136"/>
        <c:crosses val="autoZero"/>
        <c:auto val="1"/>
        <c:lblAlgn val="ctr"/>
        <c:lblOffset val="100"/>
        <c:noMultiLvlLbl val="0"/>
      </c:catAx>
      <c:valAx>
        <c:axId val="4820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5176"/>
        <c:crosses val="autoZero"/>
        <c:crossBetween val="between"/>
      </c:valAx>
      <c:valAx>
        <c:axId val="4820959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7872"/>
        <c:crosses val="max"/>
        <c:crossBetween val="between"/>
      </c:valAx>
      <c:catAx>
        <c:axId val="40580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2095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11792"/>
        <c:axId val="405805520"/>
      </c:scatterChart>
      <c:valAx>
        <c:axId val="4058117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5520"/>
        <c:crosses val="autoZero"/>
        <c:crossBetween val="midCat"/>
      </c:valAx>
      <c:valAx>
        <c:axId val="4058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chart" Target="../charts/chart18.xml"/><Relationship Id="rId7" Type="http://schemas.openxmlformats.org/officeDocument/2006/relationships/image" Target="../media/image13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image" Target="../media/image1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3" Type="http://schemas.openxmlformats.org/officeDocument/2006/relationships/chart" Target="../charts/chart22.xml"/><Relationship Id="rId7" Type="http://schemas.openxmlformats.org/officeDocument/2006/relationships/image" Target="../media/image21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20.png"/><Relationship Id="rId5" Type="http://schemas.openxmlformats.org/officeDocument/2006/relationships/image" Target="../media/image19.png"/><Relationship Id="rId4" Type="http://schemas.openxmlformats.org/officeDocument/2006/relationships/chart" Target="../charts/chart2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88900</xdr:colOff>
      <xdr:row>0</xdr:row>
      <xdr:rowOff>95250</xdr:rowOff>
    </xdr:from>
    <xdr:to>
      <xdr:col>3</xdr:col>
      <xdr:colOff>450512</xdr:colOff>
      <xdr:row>4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95250"/>
          <a:ext cx="1841162" cy="730250"/>
        </a:xfrm>
        <a:prstGeom prst="rect">
          <a:avLst/>
        </a:prstGeom>
      </xdr:spPr>
    </xdr:pic>
    <xdr:clientData/>
  </xdr:twoCellAnchor>
  <xdr:twoCellAnchor editAs="oneCell">
    <xdr:from>
      <xdr:col>6</xdr:col>
      <xdr:colOff>838200</xdr:colOff>
      <xdr:row>80</xdr:row>
      <xdr:rowOff>95250</xdr:rowOff>
    </xdr:from>
    <xdr:to>
      <xdr:col>11</xdr:col>
      <xdr:colOff>368739</xdr:colOff>
      <xdr:row>87</xdr:row>
      <xdr:rowOff>63675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7F03F6-0A1E-7FC7-8370-D06174F11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86300" y="13246100"/>
          <a:ext cx="3143689" cy="1257475"/>
        </a:xfrm>
        <a:prstGeom prst="rect">
          <a:avLst/>
        </a:prstGeom>
      </xdr:spPr>
    </xdr:pic>
    <xdr:clientData/>
  </xdr:twoCellAnchor>
  <xdr:twoCellAnchor editAs="oneCell">
    <xdr:from>
      <xdr:col>7</xdr:col>
      <xdr:colOff>133350</xdr:colOff>
      <xdr:row>88</xdr:row>
      <xdr:rowOff>0</xdr:rowOff>
    </xdr:from>
    <xdr:to>
      <xdr:col>10</xdr:col>
      <xdr:colOff>492469</xdr:colOff>
      <xdr:row>91</xdr:row>
      <xdr:rowOff>123919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58EA4A-A0AD-7549-333F-C0FE1742E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14624050"/>
          <a:ext cx="2467319" cy="676369"/>
        </a:xfrm>
        <a:prstGeom prst="rect">
          <a:avLst/>
        </a:prstGeom>
      </xdr:spPr>
    </xdr:pic>
    <xdr:clientData/>
  </xdr:twoCellAnchor>
  <xdr:twoCellAnchor editAs="oneCell">
    <xdr:from>
      <xdr:col>7</xdr:col>
      <xdr:colOff>114300</xdr:colOff>
      <xdr:row>91</xdr:row>
      <xdr:rowOff>177800</xdr:rowOff>
    </xdr:from>
    <xdr:to>
      <xdr:col>10</xdr:col>
      <xdr:colOff>597262</xdr:colOff>
      <xdr:row>94</xdr:row>
      <xdr:rowOff>54035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BFA6B4-8939-E60C-FB98-12BC158A3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57750" y="15354300"/>
          <a:ext cx="2591162" cy="428685"/>
        </a:xfrm>
        <a:prstGeom prst="rect">
          <a:avLst/>
        </a:prstGeom>
      </xdr:spPr>
    </xdr:pic>
    <xdr:clientData/>
  </xdr:twoCellAnchor>
  <xdr:twoCellAnchor editAs="oneCell">
    <xdr:from>
      <xdr:col>11</xdr:col>
      <xdr:colOff>565151</xdr:colOff>
      <xdr:row>80</xdr:row>
      <xdr:rowOff>25401</xdr:rowOff>
    </xdr:from>
    <xdr:to>
      <xdr:col>17</xdr:col>
      <xdr:colOff>330201</xdr:colOff>
      <xdr:row>83</xdr:row>
      <xdr:rowOff>174035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3A052F7-29FA-2828-A076-D28422BF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26401" y="13176251"/>
          <a:ext cx="3219450" cy="70108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25870649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5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5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5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5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5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5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5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5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5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57" t="s">
        <v>113</v>
      </c>
      <c r="D243" s="358"/>
      <c r="E243" s="358"/>
      <c r="F243" s="358"/>
      <c r="G243" s="35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57" t="s">
        <v>123</v>
      </c>
      <c r="D247" s="358"/>
      <c r="E247" s="358"/>
      <c r="F247" s="358"/>
      <c r="G247" s="35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6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61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5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56"/>
      <c r="B264" s="158" t="s">
        <v>136</v>
      </c>
      <c r="L264" s="149"/>
    </row>
    <row r="265" spans="1:12" ht="13" thickBot="1">
      <c r="A265" s="35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62" t="s">
        <v>182</v>
      </c>
      <c r="C2" s="363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6" t="s">
        <v>185</v>
      </c>
      <c r="D12" s="367"/>
      <c r="E12" s="367"/>
      <c r="F12" s="367"/>
      <c r="G12" s="368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66" t="s">
        <v>189</v>
      </c>
      <c r="P12" s="367"/>
      <c r="Q12" s="367"/>
      <c r="R12" s="367"/>
      <c r="S12" s="368"/>
      <c r="T12" s="1" t="s">
        <v>186</v>
      </c>
      <c r="U12" s="1" t="s">
        <v>187</v>
      </c>
      <c r="V12" s="1" t="s">
        <v>188</v>
      </c>
    </row>
    <row r="13" spans="2:22">
      <c r="B13" s="364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64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65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65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5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65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5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65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5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65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5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65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5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65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5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65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5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65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5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6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73" t="s">
        <v>191</v>
      </c>
      <c r="C23" s="65"/>
      <c r="D23" s="64" t="s">
        <v>186</v>
      </c>
      <c r="E23" s="64"/>
      <c r="F23" s="64"/>
      <c r="G23" s="64"/>
      <c r="K23" s="371"/>
      <c r="N23" s="372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73"/>
      <c r="C24" s="66" t="s">
        <v>193</v>
      </c>
      <c r="D24" s="1">
        <f>(F25/2)/(F26)</f>
        <v>0.13333333333333333</v>
      </c>
      <c r="K24" s="371"/>
      <c r="N24" s="373"/>
      <c r="O24" s="66" t="s">
        <v>193</v>
      </c>
      <c r="P24" s="1" t="s">
        <v>194</v>
      </c>
    </row>
    <row r="25" spans="2:22">
      <c r="B25" s="373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71"/>
      <c r="N25" s="373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73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71"/>
      <c r="N26" s="373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74" t="s">
        <v>200</v>
      </c>
      <c r="D27" s="374"/>
      <c r="E27" s="374"/>
      <c r="F27" s="374"/>
      <c r="G27" s="374"/>
      <c r="L27" s="63"/>
      <c r="M27" s="63"/>
      <c r="N27" s="2" t="s">
        <v>199</v>
      </c>
      <c r="O27" s="374" t="s">
        <v>200</v>
      </c>
      <c r="P27" s="374"/>
      <c r="Q27" s="374"/>
      <c r="R27" s="374"/>
      <c r="S27" s="374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64" t="s">
        <v>203</v>
      </c>
      <c r="C31" s="362"/>
      <c r="D31" s="375"/>
      <c r="E31" s="375"/>
      <c r="F31" s="375"/>
      <c r="G31" s="36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5"/>
      <c r="C32" s="376"/>
      <c r="D32" s="370"/>
      <c r="E32" s="370"/>
      <c r="F32" s="370"/>
      <c r="G32" s="37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5"/>
      <c r="C33" s="376"/>
      <c r="D33" s="370"/>
      <c r="E33" s="370"/>
      <c r="F33" s="370"/>
      <c r="G33" s="37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5"/>
      <c r="C34" s="376"/>
      <c r="D34" s="370"/>
      <c r="E34" s="370"/>
      <c r="F34" s="370"/>
      <c r="G34" s="37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5"/>
      <c r="C35" s="376"/>
      <c r="D35" s="370"/>
      <c r="E35" s="370"/>
      <c r="F35" s="370"/>
      <c r="G35" s="37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5"/>
      <c r="C36" s="376"/>
      <c r="D36" s="370"/>
      <c r="E36" s="370"/>
      <c r="F36" s="370"/>
      <c r="G36" s="37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5"/>
      <c r="C37" s="376"/>
      <c r="D37" s="370"/>
      <c r="E37" s="370"/>
      <c r="F37" s="370"/>
      <c r="G37" s="37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5"/>
      <c r="C38" s="376"/>
      <c r="D38" s="370"/>
      <c r="E38" s="370"/>
      <c r="F38" s="370"/>
      <c r="G38" s="37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65"/>
      <c r="C39" s="376"/>
      <c r="D39" s="370"/>
      <c r="E39" s="370"/>
      <c r="F39" s="370"/>
      <c r="G39" s="37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69"/>
      <c r="C40" s="378"/>
      <c r="D40" s="379"/>
      <c r="E40" s="379"/>
      <c r="F40" s="379"/>
      <c r="G40" s="38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74" t="s">
        <v>191</v>
      </c>
      <c r="C41" s="1" t="s">
        <v>204</v>
      </c>
      <c r="H41" s="12"/>
    </row>
    <row r="42" spans="2:24">
      <c r="B42" s="370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70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70" t="s">
        <v>206</v>
      </c>
      <c r="D44" s="370"/>
      <c r="E44" s="370"/>
      <c r="F44" s="370"/>
      <c r="G44" s="370"/>
    </row>
    <row r="45" spans="2:24">
      <c r="B45" s="370" t="s">
        <v>201</v>
      </c>
    </row>
    <row r="46" spans="2:24">
      <c r="B46" s="370"/>
    </row>
    <row r="47" spans="2:24" ht="15" thickBot="1">
      <c r="B47" s="370"/>
    </row>
    <row r="48" spans="2:24" ht="15" customHeight="1" thickBot="1">
      <c r="K48" s="381" t="s">
        <v>207</v>
      </c>
      <c r="L48" s="383"/>
      <c r="W48" s="371" t="s">
        <v>207</v>
      </c>
      <c r="X48" s="371"/>
    </row>
    <row r="49" spans="2:24" ht="15" thickBot="1">
      <c r="B49" s="8" t="s">
        <v>184</v>
      </c>
      <c r="C49" s="381" t="s">
        <v>208</v>
      </c>
      <c r="D49" s="382"/>
      <c r="E49" s="382"/>
      <c r="F49" s="382"/>
      <c r="G49" s="38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81" t="s">
        <v>212</v>
      </c>
      <c r="P49" s="382"/>
      <c r="Q49" s="382"/>
      <c r="R49" s="382"/>
      <c r="S49" s="38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64" t="s">
        <v>214</v>
      </c>
      <c r="C50" s="362"/>
      <c r="D50" s="375"/>
      <c r="E50" s="375"/>
      <c r="F50" s="375"/>
      <c r="G50" s="363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64" t="s">
        <v>214</v>
      </c>
      <c r="O50" s="362"/>
      <c r="P50" s="375"/>
      <c r="Q50" s="375"/>
      <c r="R50" s="375"/>
      <c r="S50" s="36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5"/>
      <c r="C51" s="376"/>
      <c r="D51" s="370"/>
      <c r="E51" s="370"/>
      <c r="F51" s="370"/>
      <c r="G51" s="37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65"/>
      <c r="O51" s="376"/>
      <c r="P51" s="370"/>
      <c r="Q51" s="370"/>
      <c r="R51" s="370"/>
      <c r="S51" s="37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5"/>
      <c r="C52" s="376"/>
      <c r="D52" s="370"/>
      <c r="E52" s="370"/>
      <c r="F52" s="370"/>
      <c r="G52" s="37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65"/>
      <c r="O52" s="376"/>
      <c r="P52" s="370"/>
      <c r="Q52" s="370"/>
      <c r="R52" s="370"/>
      <c r="S52" s="37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5"/>
      <c r="C53" s="376"/>
      <c r="D53" s="370"/>
      <c r="E53" s="370"/>
      <c r="F53" s="370"/>
      <c r="G53" s="37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65"/>
      <c r="O53" s="376"/>
      <c r="P53" s="370"/>
      <c r="Q53" s="370"/>
      <c r="R53" s="370"/>
      <c r="S53" s="37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5"/>
      <c r="C54" s="376"/>
      <c r="D54" s="370"/>
      <c r="E54" s="370"/>
      <c r="F54" s="370"/>
      <c r="G54" s="37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65"/>
      <c r="O54" s="376"/>
      <c r="P54" s="370"/>
      <c r="Q54" s="370"/>
      <c r="R54" s="370"/>
      <c r="S54" s="37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5"/>
      <c r="C55" s="376"/>
      <c r="D55" s="370"/>
      <c r="E55" s="370"/>
      <c r="F55" s="370"/>
      <c r="G55" s="37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65"/>
      <c r="O55" s="376"/>
      <c r="P55" s="370"/>
      <c r="Q55" s="370"/>
      <c r="R55" s="370"/>
      <c r="S55" s="37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5"/>
      <c r="C56" s="376"/>
      <c r="D56" s="370"/>
      <c r="E56" s="370"/>
      <c r="F56" s="370"/>
      <c r="G56" s="37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65"/>
      <c r="O56" s="376"/>
      <c r="P56" s="370"/>
      <c r="Q56" s="370"/>
      <c r="R56" s="370"/>
      <c r="S56" s="37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5"/>
      <c r="C57" s="376"/>
      <c r="D57" s="370"/>
      <c r="E57" s="370"/>
      <c r="F57" s="370"/>
      <c r="G57" s="37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65"/>
      <c r="O57" s="376"/>
      <c r="P57" s="370"/>
      <c r="Q57" s="370"/>
      <c r="R57" s="370"/>
      <c r="S57" s="37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5"/>
      <c r="C58" s="376"/>
      <c r="D58" s="370"/>
      <c r="E58" s="370"/>
      <c r="F58" s="370"/>
      <c r="G58" s="37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65"/>
      <c r="O58" s="376"/>
      <c r="P58" s="370"/>
      <c r="Q58" s="370"/>
      <c r="R58" s="370"/>
      <c r="S58" s="37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69"/>
      <c r="C59" s="384"/>
      <c r="D59" s="385"/>
      <c r="E59" s="385"/>
      <c r="F59" s="385"/>
      <c r="G59" s="386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69"/>
      <c r="O59" s="378"/>
      <c r="P59" s="379"/>
      <c r="Q59" s="379"/>
      <c r="R59" s="379"/>
      <c r="S59" s="38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7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92" t="s">
        <v>218</v>
      </c>
      <c r="I60" s="393"/>
      <c r="J60" s="394"/>
      <c r="K60" s="81" t="s">
        <v>219</v>
      </c>
      <c r="L60" s="57">
        <f>K67^2/K68</f>
        <v>1.1707317073170729</v>
      </c>
      <c r="N60" s="374" t="s">
        <v>191</v>
      </c>
      <c r="O60" s="1" t="s">
        <v>220</v>
      </c>
    </row>
    <row r="61" spans="2:24" ht="16.149999999999999" customHeight="1" thickBot="1">
      <c r="B61" s="388"/>
      <c r="C61" s="80" t="s">
        <v>221</v>
      </c>
      <c r="D61" s="82">
        <f>-I50+D60*H50</f>
        <v>23.499999999999979</v>
      </c>
      <c r="E61" s="77"/>
      <c r="F61" s="61"/>
      <c r="G61" s="62"/>
      <c r="H61" s="395"/>
      <c r="I61" s="396"/>
      <c r="J61" s="397"/>
      <c r="K61" s="80"/>
      <c r="L61" s="62"/>
      <c r="N61" s="374"/>
    </row>
    <row r="62" spans="2:24" ht="27.65" customHeight="1">
      <c r="B62" s="388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74"/>
    </row>
    <row r="63" spans="2:24" ht="27.65" customHeight="1">
      <c r="B63" s="388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74"/>
    </row>
    <row r="64" spans="2:24">
      <c r="B64" s="389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7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90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70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90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70"/>
    </row>
    <row r="67" spans="2:19">
      <c r="B67" s="390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70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91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70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74" t="s">
        <v>237</v>
      </c>
      <c r="D69" s="374"/>
      <c r="E69" s="374"/>
      <c r="F69" s="374"/>
      <c r="G69" s="374"/>
      <c r="N69" s="2" t="s">
        <v>199</v>
      </c>
      <c r="O69" s="370" t="s">
        <v>238</v>
      </c>
      <c r="P69" s="370"/>
      <c r="Q69" s="370"/>
      <c r="R69" s="370"/>
      <c r="S69" s="370"/>
    </row>
    <row r="70" spans="2:19">
      <c r="B70" s="370" t="s">
        <v>201</v>
      </c>
      <c r="C70" s="65"/>
      <c r="D70" s="64"/>
      <c r="E70" s="64"/>
      <c r="F70" s="64"/>
      <c r="G70" s="93"/>
      <c r="N70" s="370" t="s">
        <v>201</v>
      </c>
    </row>
    <row r="71" spans="2:19">
      <c r="B71" s="370"/>
      <c r="C71" s="66"/>
      <c r="G71" s="94"/>
      <c r="N71" s="370"/>
    </row>
    <row r="72" spans="2:19">
      <c r="B72" s="370"/>
      <c r="C72" s="67"/>
      <c r="D72" s="68"/>
      <c r="E72" s="68"/>
      <c r="F72" s="68"/>
      <c r="G72" s="95"/>
      <c r="N72" s="370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64" t="s">
        <v>246</v>
      </c>
      <c r="C88" s="362"/>
      <c r="D88" s="375"/>
      <c r="E88" s="375"/>
      <c r="F88" s="375"/>
      <c r="G88" s="36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5"/>
      <c r="C89" s="376"/>
      <c r="D89" s="370"/>
      <c r="E89" s="370"/>
      <c r="F89" s="370"/>
      <c r="G89" s="37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5"/>
      <c r="C90" s="376"/>
      <c r="D90" s="370"/>
      <c r="E90" s="370"/>
      <c r="F90" s="370"/>
      <c r="G90" s="37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5"/>
      <c r="C91" s="376"/>
      <c r="D91" s="370"/>
      <c r="E91" s="370"/>
      <c r="F91" s="370"/>
      <c r="G91" s="37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5"/>
      <c r="C92" s="376"/>
      <c r="D92" s="370"/>
      <c r="E92" s="370"/>
      <c r="F92" s="370"/>
      <c r="G92" s="37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5"/>
      <c r="C93" s="376"/>
      <c r="D93" s="370"/>
      <c r="E93" s="370"/>
      <c r="F93" s="370"/>
      <c r="G93" s="37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5"/>
      <c r="C94" s="376"/>
      <c r="D94" s="370"/>
      <c r="E94" s="370"/>
      <c r="F94" s="370"/>
      <c r="G94" s="37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5"/>
      <c r="C95" s="376"/>
      <c r="D95" s="370"/>
      <c r="E95" s="370"/>
      <c r="F95" s="370"/>
      <c r="G95" s="37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5"/>
      <c r="C96" s="376"/>
      <c r="D96" s="370"/>
      <c r="E96" s="370"/>
      <c r="F96" s="370"/>
      <c r="G96" s="37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69"/>
      <c r="C97" s="378"/>
      <c r="D97" s="379"/>
      <c r="E97" s="379"/>
      <c r="F97" s="379"/>
      <c r="G97" s="38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7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70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70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70" t="s">
        <v>249</v>
      </c>
      <c r="D101" s="370"/>
      <c r="E101" s="370"/>
      <c r="F101" s="370"/>
      <c r="G101" s="370"/>
    </row>
    <row r="102" spans="2:10">
      <c r="B102" s="370" t="s">
        <v>201</v>
      </c>
    </row>
    <row r="103" spans="2:10">
      <c r="B103" s="370"/>
    </row>
    <row r="104" spans="2:10">
      <c r="B104" s="370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tabSelected="1" topLeftCell="A32"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01" t="s">
        <v>252</v>
      </c>
      <c r="U15" s="402"/>
      <c r="V15" s="403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04" t="s">
        <v>252</v>
      </c>
      <c r="U23" s="405"/>
      <c r="V23" s="40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07" t="s">
        <v>722</v>
      </c>
      <c r="L33" s="408"/>
      <c r="M33" s="408"/>
      <c r="N33" s="408"/>
      <c r="O33" s="408"/>
      <c r="P33" s="408"/>
      <c r="Q33" s="408"/>
      <c r="R33" s="408"/>
      <c r="S33" s="40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07" t="s">
        <v>723</v>
      </c>
      <c r="L44" s="408"/>
      <c r="M44" s="408"/>
      <c r="N44" s="408"/>
      <c r="O44" s="408"/>
      <c r="P44" s="408"/>
      <c r="Q44" s="408"/>
      <c r="R44" s="408"/>
      <c r="S44" s="409"/>
    </row>
    <row r="45" spans="2:19" ht="15" thickBot="1">
      <c r="B45" s="398" t="s">
        <v>311</v>
      </c>
      <c r="C45" s="399"/>
      <c r="D45" s="399"/>
      <c r="E45" s="399"/>
      <c r="F45" s="40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5D4DA-DF87-48A7-A3DC-3B8BDD7CC2B0}">
  <dimension ref="B2:K143"/>
  <sheetViews>
    <sheetView topLeftCell="A67" workbookViewId="0">
      <selection activeCell="B90" sqref="B90"/>
    </sheetView>
  </sheetViews>
  <sheetFormatPr defaultRowHeight="14.5" outlineLevelRow="1"/>
  <cols>
    <col min="1" max="1" width="2.54296875" customWidth="1"/>
    <col min="2" max="2" width="9.90625" customWidth="1"/>
    <col min="6" max="6" width="16.453125" bestFit="1" customWidth="1"/>
    <col min="7" max="7" width="12.81640625" customWidth="1"/>
    <col min="10" max="10" width="12.7265625" customWidth="1"/>
    <col min="15" max="15" width="4.1796875" customWidth="1"/>
    <col min="16" max="16" width="10.36328125" customWidth="1"/>
  </cols>
  <sheetData>
    <row r="2" spans="2:8" ht="20.5" customHeight="1">
      <c r="E2" s="354" t="s">
        <v>724</v>
      </c>
      <c r="F2" s="351"/>
    </row>
    <row r="3" spans="2:8">
      <c r="E3" s="410" t="s">
        <v>684</v>
      </c>
      <c r="F3" s="410"/>
      <c r="G3" s="410"/>
      <c r="H3" s="410"/>
    </row>
    <row r="4" spans="2:8">
      <c r="E4" s="410"/>
      <c r="F4" s="410"/>
      <c r="G4" s="410"/>
      <c r="H4" s="410"/>
    </row>
    <row r="6" spans="2:8">
      <c r="B6" t="s">
        <v>707</v>
      </c>
      <c r="G6" t="s">
        <v>685</v>
      </c>
      <c r="H6" s="352">
        <v>45902</v>
      </c>
    </row>
    <row r="7" spans="2:8" hidden="1" outlineLevel="1">
      <c r="B7" t="s">
        <v>686</v>
      </c>
    </row>
    <row r="8" spans="2:8" hidden="1" outlineLevel="1">
      <c r="B8" s="352">
        <v>45902</v>
      </c>
      <c r="C8" t="s">
        <v>687</v>
      </c>
    </row>
    <row r="9" spans="2:8" hidden="1" outlineLevel="1"/>
    <row r="10" spans="2:8" hidden="1" outlineLevel="1">
      <c r="B10" t="s">
        <v>409</v>
      </c>
    </row>
    <row r="11" spans="2:8" hidden="1" outlineLevel="1">
      <c r="B11" t="s">
        <v>688</v>
      </c>
    </row>
    <row r="12" spans="2:8" hidden="1" outlineLevel="1">
      <c r="B12" t="s">
        <v>704</v>
      </c>
    </row>
    <row r="13" spans="2:8" hidden="1" outlineLevel="1">
      <c r="B13" t="s">
        <v>703</v>
      </c>
    </row>
    <row r="14" spans="2:8" hidden="1" outlineLevel="1"/>
    <row r="15" spans="2:8" hidden="1" outlineLevel="1">
      <c r="B15" t="s">
        <v>705</v>
      </c>
    </row>
    <row r="16" spans="2:8" collapsed="1"/>
    <row r="17" spans="2:11">
      <c r="B17" s="186" t="s">
        <v>708</v>
      </c>
      <c r="C17" s="186"/>
      <c r="D17" s="186"/>
    </row>
    <row r="18" spans="2:11">
      <c r="B18" t="s">
        <v>205</v>
      </c>
      <c r="C18">
        <v>100</v>
      </c>
      <c r="D18" t="s">
        <v>196</v>
      </c>
      <c r="F18" t="s">
        <v>716</v>
      </c>
    </row>
    <row r="19" spans="2:11">
      <c r="B19" t="s">
        <v>713</v>
      </c>
      <c r="C19">
        <f>C20+2*2</f>
        <v>77.024999999999991</v>
      </c>
      <c r="D19" t="s">
        <v>227</v>
      </c>
    </row>
    <row r="20" spans="2:11">
      <c r="B20" t="s">
        <v>714</v>
      </c>
      <c r="C20">
        <f>25.4*2.875</f>
        <v>73.024999999999991</v>
      </c>
      <c r="D20" t="s">
        <v>227</v>
      </c>
    </row>
    <row r="21" spans="2:11">
      <c r="B21" t="s">
        <v>715</v>
      </c>
      <c r="C21">
        <f>(C19+C20)*0.5</f>
        <v>75.024999999999991</v>
      </c>
      <c r="D21" t="s">
        <v>227</v>
      </c>
    </row>
    <row r="22" spans="2:11">
      <c r="B22" t="s">
        <v>323</v>
      </c>
      <c r="D22" t="s">
        <v>227</v>
      </c>
    </row>
    <row r="23" spans="2:11">
      <c r="B23" t="s">
        <v>710</v>
      </c>
      <c r="D23" t="s">
        <v>712</v>
      </c>
    </row>
    <row r="24" spans="2:11">
      <c r="B24">
        <v>6</v>
      </c>
      <c r="D24">
        <v>0</v>
      </c>
    </row>
    <row r="25" spans="2:11">
      <c r="B25">
        <f>2.5*9.81</f>
        <v>24.525000000000002</v>
      </c>
      <c r="D25">
        <v>0</v>
      </c>
      <c r="K25" t="s">
        <v>88</v>
      </c>
    </row>
    <row r="27" spans="2:11">
      <c r="B27" t="s">
        <v>709</v>
      </c>
      <c r="D27" t="s">
        <v>712</v>
      </c>
    </row>
    <row r="28" spans="2:11">
      <c r="B28">
        <v>20</v>
      </c>
      <c r="D28">
        <v>10</v>
      </c>
    </row>
    <row r="29" spans="2:11">
      <c r="B29">
        <v>50</v>
      </c>
      <c r="D29">
        <v>70</v>
      </c>
      <c r="F29" t="s">
        <v>88</v>
      </c>
    </row>
    <row r="31" spans="2:11">
      <c r="B31" t="s">
        <v>711</v>
      </c>
      <c r="F31" t="s">
        <v>717</v>
      </c>
    </row>
    <row r="32" spans="2:11">
      <c r="B32">
        <f>B2</f>
        <v>0</v>
      </c>
      <c r="F32" t="s">
        <v>88</v>
      </c>
    </row>
    <row r="40" spans="2:2">
      <c r="B40" t="s">
        <v>725</v>
      </c>
    </row>
    <row r="55" spans="2:2">
      <c r="B55" t="s">
        <v>719</v>
      </c>
    </row>
    <row r="70" spans="2:2">
      <c r="B70" t="s">
        <v>718</v>
      </c>
    </row>
    <row r="82" spans="2:6">
      <c r="B82" s="186" t="s">
        <v>726</v>
      </c>
      <c r="C82" s="186"/>
      <c r="D82" s="186"/>
      <c r="E82" s="186"/>
      <c r="F82" s="186"/>
    </row>
    <row r="83" spans="2:6">
      <c r="B83" t="s">
        <v>727</v>
      </c>
      <c r="D83" s="14">
        <v>1790</v>
      </c>
      <c r="E83" t="s">
        <v>314</v>
      </c>
      <c r="F83" s="414">
        <v>0.6</v>
      </c>
    </row>
    <row r="84" spans="2:6">
      <c r="B84" t="s">
        <v>728</v>
      </c>
      <c r="D84" s="14">
        <v>1090</v>
      </c>
      <c r="E84" t="s">
        <v>314</v>
      </c>
      <c r="F84" s="414">
        <v>0.4</v>
      </c>
    </row>
    <row r="85" spans="2:6">
      <c r="B85" t="s">
        <v>729</v>
      </c>
      <c r="D85">
        <f>D83*(F83)+D84*(F84)</f>
        <v>1510</v>
      </c>
      <c r="E85" t="s">
        <v>314</v>
      </c>
      <c r="F85" s="415"/>
    </row>
    <row r="86" spans="2:6">
      <c r="B86" t="s">
        <v>738</v>
      </c>
    </row>
    <row r="87" spans="2:6">
      <c r="B87" t="s">
        <v>739</v>
      </c>
    </row>
    <row r="88" spans="2:6">
      <c r="B88" t="s">
        <v>740</v>
      </c>
    </row>
    <row r="89" spans="2:6">
      <c r="B89" t="s">
        <v>741</v>
      </c>
    </row>
    <row r="91" spans="2:6">
      <c r="B91" t="s">
        <v>730</v>
      </c>
      <c r="E91" t="s">
        <v>197</v>
      </c>
    </row>
    <row r="92" spans="2:6">
      <c r="B92" t="s">
        <v>731</v>
      </c>
      <c r="E92" t="s">
        <v>197</v>
      </c>
    </row>
    <row r="93" spans="2:6">
      <c r="B93" t="s">
        <v>732</v>
      </c>
      <c r="E93" t="s">
        <v>197</v>
      </c>
    </row>
    <row r="94" spans="2:6">
      <c r="B94" t="s">
        <v>733</v>
      </c>
      <c r="E94" t="s">
        <v>223</v>
      </c>
    </row>
    <row r="95" spans="2:6">
      <c r="B95" t="s">
        <v>734</v>
      </c>
      <c r="E95" t="s">
        <v>735</v>
      </c>
    </row>
    <row r="96" spans="2:6">
      <c r="B96" t="s">
        <v>736</v>
      </c>
    </row>
    <row r="97" spans="2:2">
      <c r="B97" t="s">
        <v>737</v>
      </c>
    </row>
    <row r="101" spans="2:2">
      <c r="B101" t="s">
        <v>720</v>
      </c>
    </row>
    <row r="117" spans="2:2">
      <c r="B117" t="s">
        <v>721</v>
      </c>
    </row>
    <row r="129" spans="2:9">
      <c r="B129" s="291" t="s">
        <v>689</v>
      </c>
      <c r="C129" s="186"/>
      <c r="D129" s="186"/>
      <c r="E129" s="186"/>
      <c r="F129" s="186"/>
      <c r="G129" s="186"/>
      <c r="H129" s="186"/>
      <c r="I129" s="186"/>
    </row>
    <row r="130" spans="2:9" ht="29">
      <c r="B130" t="s">
        <v>692</v>
      </c>
      <c r="C130" t="s">
        <v>690</v>
      </c>
      <c r="D130" t="s">
        <v>693</v>
      </c>
      <c r="E130" t="s">
        <v>694</v>
      </c>
      <c r="F130" s="353" t="s">
        <v>698</v>
      </c>
      <c r="G130" t="s">
        <v>691</v>
      </c>
      <c r="H130" t="s">
        <v>696</v>
      </c>
      <c r="I130" t="s">
        <v>697</v>
      </c>
    </row>
    <row r="131" spans="2:9">
      <c r="B131">
        <v>2</v>
      </c>
      <c r="C131">
        <v>2.375</v>
      </c>
      <c r="D131">
        <f>C131-2*E131</f>
        <v>2.0670000000000002</v>
      </c>
      <c r="E131">
        <v>0.154</v>
      </c>
      <c r="F131" t="s">
        <v>699</v>
      </c>
      <c r="G131">
        <f>C131*25.4</f>
        <v>60.324999999999996</v>
      </c>
      <c r="H131">
        <f t="shared" ref="H131:I131" si="0">D131*25.4</f>
        <v>52.501800000000003</v>
      </c>
      <c r="I131">
        <f t="shared" si="0"/>
        <v>3.9115999999999995</v>
      </c>
    </row>
    <row r="132" spans="2:9">
      <c r="B132">
        <v>2</v>
      </c>
      <c r="C132">
        <v>2.375</v>
      </c>
      <c r="D132">
        <f t="shared" ref="D132:D140" si="1">C132-2*E132</f>
        <v>1.9390000000000001</v>
      </c>
      <c r="E132">
        <v>0.218</v>
      </c>
      <c r="F132" t="s">
        <v>700</v>
      </c>
      <c r="G132">
        <f t="shared" ref="G132:G140" si="2">C132*25.4</f>
        <v>60.324999999999996</v>
      </c>
      <c r="H132">
        <f t="shared" ref="H132:H140" si="3">D132*25.4</f>
        <v>49.250599999999999</v>
      </c>
      <c r="I132">
        <f t="shared" ref="I132:I140" si="4">E132*25.4</f>
        <v>5.5371999999999995</v>
      </c>
    </row>
    <row r="133" spans="2:9">
      <c r="B133">
        <v>2.5</v>
      </c>
      <c r="C133">
        <v>2.875</v>
      </c>
      <c r="D133">
        <f t="shared" si="1"/>
        <v>2.4689999999999999</v>
      </c>
      <c r="E133">
        <v>0.20300000000000001</v>
      </c>
      <c r="F133" t="s">
        <v>699</v>
      </c>
      <c r="G133">
        <f t="shared" si="2"/>
        <v>73.024999999999991</v>
      </c>
      <c r="H133">
        <f t="shared" si="3"/>
        <v>62.712599999999995</v>
      </c>
      <c r="I133">
        <f t="shared" si="4"/>
        <v>5.1562000000000001</v>
      </c>
    </row>
    <row r="134" spans="2:9">
      <c r="B134">
        <v>2.5</v>
      </c>
      <c r="C134">
        <v>2.875</v>
      </c>
      <c r="D134">
        <f t="shared" si="1"/>
        <v>2.323</v>
      </c>
      <c r="E134">
        <v>0.27600000000000002</v>
      </c>
      <c r="F134" t="s">
        <v>700</v>
      </c>
      <c r="G134">
        <f t="shared" si="2"/>
        <v>73.024999999999991</v>
      </c>
      <c r="H134">
        <f t="shared" si="3"/>
        <v>59.004199999999997</v>
      </c>
      <c r="I134">
        <f t="shared" si="4"/>
        <v>7.0104000000000006</v>
      </c>
    </row>
    <row r="135" spans="2:9">
      <c r="B135">
        <v>3</v>
      </c>
      <c r="C135">
        <v>3.5</v>
      </c>
      <c r="D135">
        <f t="shared" si="1"/>
        <v>3.0680000000000001</v>
      </c>
      <c r="E135">
        <v>0.216</v>
      </c>
      <c r="F135" t="s">
        <v>699</v>
      </c>
      <c r="G135">
        <f t="shared" si="2"/>
        <v>88.899999999999991</v>
      </c>
      <c r="H135">
        <f t="shared" si="3"/>
        <v>77.927199999999999</v>
      </c>
      <c r="I135">
        <f t="shared" si="4"/>
        <v>5.4863999999999997</v>
      </c>
    </row>
    <row r="136" spans="2:9">
      <c r="B136">
        <v>3</v>
      </c>
      <c r="C136">
        <v>3.5</v>
      </c>
      <c r="D136">
        <f t="shared" si="1"/>
        <v>2.9</v>
      </c>
      <c r="E136">
        <v>0.3</v>
      </c>
      <c r="F136" t="s">
        <v>700</v>
      </c>
      <c r="G136">
        <f t="shared" si="2"/>
        <v>88.899999999999991</v>
      </c>
      <c r="H136">
        <f t="shared" si="3"/>
        <v>73.66</v>
      </c>
      <c r="I136">
        <f t="shared" si="4"/>
        <v>7.6199999999999992</v>
      </c>
    </row>
    <row r="137" spans="2:9">
      <c r="B137">
        <v>3.5</v>
      </c>
      <c r="C137">
        <v>4</v>
      </c>
      <c r="D137">
        <f t="shared" si="1"/>
        <v>3.548</v>
      </c>
      <c r="E137">
        <v>0.22600000000000001</v>
      </c>
      <c r="F137" t="s">
        <v>699</v>
      </c>
      <c r="G137">
        <f t="shared" si="2"/>
        <v>101.6</v>
      </c>
      <c r="H137">
        <f t="shared" si="3"/>
        <v>90.119199999999992</v>
      </c>
      <c r="I137">
        <f t="shared" si="4"/>
        <v>5.7404000000000002</v>
      </c>
    </row>
    <row r="138" spans="2:9">
      <c r="B138">
        <v>3.5</v>
      </c>
      <c r="C138">
        <v>4</v>
      </c>
      <c r="D138">
        <f t="shared" si="1"/>
        <v>3.3639999999999999</v>
      </c>
      <c r="E138">
        <v>0.318</v>
      </c>
      <c r="F138" t="s">
        <v>700</v>
      </c>
      <c r="G138">
        <f t="shared" si="2"/>
        <v>101.6</v>
      </c>
      <c r="H138">
        <f t="shared" si="3"/>
        <v>85.445599999999999</v>
      </c>
      <c r="I138">
        <f t="shared" si="4"/>
        <v>8.0771999999999995</v>
      </c>
    </row>
    <row r="139" spans="2:9">
      <c r="B139">
        <v>4</v>
      </c>
      <c r="C139">
        <v>4.5</v>
      </c>
      <c r="D139">
        <f t="shared" si="1"/>
        <v>4.0259999999999998</v>
      </c>
      <c r="E139">
        <v>0.23699999999999999</v>
      </c>
      <c r="F139" t="s">
        <v>699</v>
      </c>
      <c r="G139">
        <f t="shared" si="2"/>
        <v>114.3</v>
      </c>
      <c r="H139">
        <f t="shared" si="3"/>
        <v>102.26039999999999</v>
      </c>
      <c r="I139">
        <f t="shared" si="4"/>
        <v>6.0197999999999992</v>
      </c>
    </row>
    <row r="140" spans="2:9">
      <c r="B140">
        <v>4</v>
      </c>
      <c r="C140">
        <v>4.5</v>
      </c>
      <c r="D140">
        <f t="shared" si="1"/>
        <v>3.8260000000000001</v>
      </c>
      <c r="E140">
        <v>0.33700000000000002</v>
      </c>
      <c r="F140" t="s">
        <v>700</v>
      </c>
      <c r="G140">
        <f t="shared" si="2"/>
        <v>114.3</v>
      </c>
      <c r="H140">
        <f t="shared" si="3"/>
        <v>97.180399999999992</v>
      </c>
      <c r="I140">
        <f t="shared" si="4"/>
        <v>8.5597999999999992</v>
      </c>
    </row>
    <row r="142" spans="2:9">
      <c r="B142" t="s">
        <v>695</v>
      </c>
      <c r="C142" t="s">
        <v>701</v>
      </c>
    </row>
    <row r="143" spans="2:9">
      <c r="B143" t="s">
        <v>706</v>
      </c>
      <c r="C143" t="s">
        <v>702</v>
      </c>
    </row>
  </sheetData>
  <mergeCells count="1">
    <mergeCell ref="E3:H4"/>
  </mergeCells>
  <pageMargins left="0.25" right="0.25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5429687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11" t="s">
        <v>539</v>
      </c>
      <c r="B1" s="41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11" t="s">
        <v>540</v>
      </c>
      <c r="B6" s="41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1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1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1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13"/>
      <c r="C5" s="413"/>
      <c r="D5" s="413"/>
      <c r="E5" s="41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2025-09-06T02:14:58Z</cp:lastPrinted>
  <dcterms:created xsi:type="dcterms:W3CDTF">2024-07-02T19:27:32Z</dcterms:created>
  <dcterms:modified xsi:type="dcterms:W3CDTF">2025-09-07T00:12:01Z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