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FINANCIAL MODELING(TATA MOTORS)\ITC\"/>
    </mc:Choice>
  </mc:AlternateContent>
  <xr:revisionPtr revIDLastSave="0" documentId="13_ncr:1_{7AC30135-405D-46A2-8741-CBFC0E1CA879}" xr6:coauthVersionLast="47" xr6:coauthVersionMax="47" xr10:uidLastSave="{00000000-0000-0000-0000-000000000000}"/>
  <bookViews>
    <workbookView xWindow="-108" yWindow="-108" windowWidth="23256" windowHeight="12576" firstSheet="8" activeTab="8" xr2:uid="{0FF1AEE0-43C9-4C7C-8BB0-78B61E9A9CCD}"/>
  </bookViews>
  <sheets>
    <sheet name="WACC" sheetId="1" r:id="rId1"/>
    <sheet name="DATA" sheetId="3" r:id="rId2"/>
    <sheet name="Beta Regression - (itc)" sheetId="4" r:id="rId3"/>
    <sheet name="beta regression - (HUL)" sheetId="5" r:id="rId4"/>
    <sheet name="beta regression - (Nest)" sheetId="6" r:id="rId5"/>
    <sheet name="beta comps" sheetId="8" r:id="rId6"/>
    <sheet name="Rm" sheetId="9" r:id="rId7"/>
    <sheet name="FOOTBALL " sheetId="17" r:id="rId8"/>
    <sheet name="DCF" sheetId="2" r:id="rId9"/>
    <sheet name="(Comps val)" sheetId="15" r:id="rId10"/>
    <sheet name="Sheet2" sheetId="16" r:id="rId11"/>
    <sheet name="intrinsic growth" sheetId="10" r:id="rId12"/>
    <sheet name="raw data" sheetId="11" r:id="rId13"/>
    <sheet name="Historical FS" sheetId="14" r:id="rId14"/>
    <sheet name="DATA SHEET" sheetId="13" r:id="rId15"/>
    <sheet name="Altzaman Z score" sheetId="20" r:id="rId16"/>
    <sheet name="data room" sheetId="7" r:id="rId17"/>
    <sheet name="DUPONT ANALYSIS" sheetId="18" r:id="rId18"/>
  </sheets>
  <externalReferences>
    <externalReference r:id="rId19"/>
  </externalReferences>
  <definedNames>
    <definedName name="_xlnm.Print_Area" localSheetId="15">'Altzaman Z score'!$A$1:$J$86</definedName>
    <definedName name="_xlnm.Print_Area" localSheetId="8">DCF!$A$1:$K$50</definedName>
    <definedName name="_xlnm.Print_Area" localSheetId="17">'DUPONT ANALYSIS'!$A$1:$J$119</definedName>
    <definedName name="_xlnm.Print_Area" localSheetId="7">'FOOTBALL '!$A$1:$M$38</definedName>
    <definedName name="_xlnm.Print_Area" localSheetId="11">'intrinsic growth'!$A$1:$K$76</definedName>
    <definedName name="_xlnm.Print_Area" localSheetId="0">WACC!$A$1:$L$57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8" i="2" l="1"/>
  <c r="D29" i="2"/>
  <c r="D65" i="20" l="1"/>
  <c r="D70" i="20" s="1"/>
  <c r="D71" i="20" s="1"/>
  <c r="E65" i="20"/>
  <c r="E70" i="20" s="1"/>
  <c r="E71" i="20" s="1"/>
  <c r="F65" i="20"/>
  <c r="F70" i="20" s="1"/>
  <c r="F71" i="20" s="1"/>
  <c r="G65" i="20"/>
  <c r="G70" i="20" s="1"/>
  <c r="G71" i="20" s="1"/>
  <c r="H65" i="20"/>
  <c r="H70" i="20" s="1"/>
  <c r="H71" i="20" s="1"/>
  <c r="I65" i="20"/>
  <c r="I70" i="20" s="1"/>
  <c r="I71" i="20" s="1"/>
  <c r="C65" i="20"/>
  <c r="D61" i="20"/>
  <c r="E61" i="20"/>
  <c r="F61" i="20"/>
  <c r="G61" i="20"/>
  <c r="H61" i="20"/>
  <c r="I61" i="20"/>
  <c r="C61" i="20"/>
  <c r="D60" i="20"/>
  <c r="E60" i="20"/>
  <c r="F60" i="20"/>
  <c r="G60" i="20"/>
  <c r="H60" i="20"/>
  <c r="I60" i="20"/>
  <c r="C60" i="20"/>
  <c r="D46" i="20"/>
  <c r="E46" i="20"/>
  <c r="E51" i="20" s="1"/>
  <c r="E56" i="20" s="1"/>
  <c r="E66" i="20" s="1"/>
  <c r="F46" i="20"/>
  <c r="F51" i="20" s="1"/>
  <c r="G46" i="20"/>
  <c r="H46" i="20"/>
  <c r="H51" i="20" s="1"/>
  <c r="I46" i="20"/>
  <c r="I51" i="20" s="1"/>
  <c r="I56" i="20" s="1"/>
  <c r="I66" i="20" s="1"/>
  <c r="C46" i="20"/>
  <c r="D45" i="20"/>
  <c r="E45" i="20"/>
  <c r="F45" i="20"/>
  <c r="G45" i="20"/>
  <c r="H45" i="20"/>
  <c r="I45" i="20"/>
  <c r="C45" i="20"/>
  <c r="B4" i="20"/>
  <c r="B94" i="18"/>
  <c r="H77" i="18"/>
  <c r="H80" i="18" s="1"/>
  <c r="G77" i="18"/>
  <c r="G89" i="18" s="1"/>
  <c r="G99" i="18" s="1"/>
  <c r="F77" i="18"/>
  <c r="F89" i="18" s="1"/>
  <c r="F99" i="18" s="1"/>
  <c r="E77" i="18"/>
  <c r="E89" i="18" s="1"/>
  <c r="E99" i="18" s="1"/>
  <c r="D77" i="18"/>
  <c r="D80" i="18" s="1"/>
  <c r="C77" i="18"/>
  <c r="C89" i="18" s="1"/>
  <c r="C99" i="18" s="1"/>
  <c r="I77" i="18"/>
  <c r="I89" i="18" s="1"/>
  <c r="I99" i="18" s="1"/>
  <c r="D73" i="18"/>
  <c r="D76" i="18" s="1"/>
  <c r="E73" i="18"/>
  <c r="E76" i="18" s="1"/>
  <c r="F73" i="18"/>
  <c r="F95" i="18" s="1"/>
  <c r="F98" i="18" s="1"/>
  <c r="G73" i="18"/>
  <c r="G95" i="18" s="1"/>
  <c r="G98" i="18" s="1"/>
  <c r="H73" i="18"/>
  <c r="H76" i="18" s="1"/>
  <c r="I73" i="18"/>
  <c r="I76" i="18" s="1"/>
  <c r="C73" i="18"/>
  <c r="C76" i="18" s="1"/>
  <c r="C78" i="18" s="1"/>
  <c r="B72" i="18"/>
  <c r="H67" i="18"/>
  <c r="H81" i="18" s="1"/>
  <c r="G67" i="18"/>
  <c r="G81" i="18" s="1"/>
  <c r="F67" i="18"/>
  <c r="F81" i="18" s="1"/>
  <c r="E67" i="18"/>
  <c r="E81" i="18" s="1"/>
  <c r="D67" i="18"/>
  <c r="D81" i="18" s="1"/>
  <c r="C67" i="18"/>
  <c r="C81" i="18" s="1"/>
  <c r="I67" i="18"/>
  <c r="I81" i="18" s="1"/>
  <c r="H66" i="18"/>
  <c r="G66" i="18"/>
  <c r="G72" i="18" s="1"/>
  <c r="F66" i="18"/>
  <c r="F72" i="18" s="1"/>
  <c r="E66" i="18"/>
  <c r="D66" i="18"/>
  <c r="C66" i="18"/>
  <c r="C72" i="18" s="1"/>
  <c r="I66" i="18"/>
  <c r="I72" i="18" s="1"/>
  <c r="I74" i="18" s="1"/>
  <c r="B5" i="18"/>
  <c r="M16" i="15"/>
  <c r="M17" i="15"/>
  <c r="M18" i="15"/>
  <c r="M19" i="15"/>
  <c r="M15" i="15"/>
  <c r="K16" i="15"/>
  <c r="K17" i="15"/>
  <c r="K18" i="15"/>
  <c r="K19" i="15"/>
  <c r="K15" i="15"/>
  <c r="E16" i="15"/>
  <c r="E17" i="15"/>
  <c r="E18" i="15"/>
  <c r="E19" i="15"/>
  <c r="E15" i="15"/>
  <c r="D16" i="15"/>
  <c r="D17" i="15"/>
  <c r="D18" i="15"/>
  <c r="D19" i="15"/>
  <c r="D15" i="15"/>
  <c r="I4" i="16"/>
  <c r="G16" i="15" s="1"/>
  <c r="I5" i="16"/>
  <c r="G17" i="15" s="1"/>
  <c r="I6" i="16"/>
  <c r="G18" i="15" s="1"/>
  <c r="I7" i="16"/>
  <c r="G19" i="15" s="1"/>
  <c r="F4" i="16"/>
  <c r="J4" i="16" s="1"/>
  <c r="L4" i="16" s="1"/>
  <c r="L16" i="15" s="1"/>
  <c r="F5" i="16"/>
  <c r="J5" i="16" s="1"/>
  <c r="L5" i="16" s="1"/>
  <c r="L17" i="15" s="1"/>
  <c r="F6" i="16"/>
  <c r="J6" i="16" s="1"/>
  <c r="L6" i="16" s="1"/>
  <c r="L18" i="15" s="1"/>
  <c r="F7" i="16"/>
  <c r="J7" i="16" s="1"/>
  <c r="L7" i="16" s="1"/>
  <c r="L19" i="15" s="1"/>
  <c r="I22" i="1"/>
  <c r="H22" i="1"/>
  <c r="K22" i="1" s="1"/>
  <c r="G4" i="8"/>
  <c r="H56" i="20" l="1"/>
  <c r="H66" i="20" s="1"/>
  <c r="I47" i="20"/>
  <c r="F56" i="20"/>
  <c r="F66" i="20" s="1"/>
  <c r="H47" i="20"/>
  <c r="D47" i="20"/>
  <c r="D51" i="20"/>
  <c r="F62" i="20"/>
  <c r="C51" i="20"/>
  <c r="C47" i="20"/>
  <c r="F47" i="20"/>
  <c r="E47" i="20"/>
  <c r="G51" i="20"/>
  <c r="G47" i="20"/>
  <c r="H62" i="20"/>
  <c r="E62" i="20"/>
  <c r="I62" i="20"/>
  <c r="D68" i="18"/>
  <c r="H68" i="18"/>
  <c r="D82" i="18"/>
  <c r="H82" i="18"/>
  <c r="G80" i="18"/>
  <c r="G82" i="18" s="1"/>
  <c r="E68" i="18"/>
  <c r="G76" i="18"/>
  <c r="G78" i="18" s="1"/>
  <c r="I78" i="18"/>
  <c r="E78" i="18"/>
  <c r="D89" i="18"/>
  <c r="D99" i="18" s="1"/>
  <c r="H78" i="18"/>
  <c r="D78" i="18"/>
  <c r="C95" i="18"/>
  <c r="C98" i="18" s="1"/>
  <c r="C100" i="18" s="1"/>
  <c r="I68" i="18"/>
  <c r="F76" i="18"/>
  <c r="F78" i="18" s="1"/>
  <c r="E72" i="18"/>
  <c r="E88" i="18" s="1"/>
  <c r="E90" i="18" s="1"/>
  <c r="H89" i="18"/>
  <c r="H99" i="18" s="1"/>
  <c r="F74" i="18"/>
  <c r="F88" i="18"/>
  <c r="C74" i="18"/>
  <c r="C88" i="18"/>
  <c r="G88" i="18"/>
  <c r="G74" i="18"/>
  <c r="F100" i="18"/>
  <c r="C68" i="18"/>
  <c r="F68" i="18"/>
  <c r="H72" i="18"/>
  <c r="D72" i="18"/>
  <c r="F80" i="18"/>
  <c r="F82" i="18" s="1"/>
  <c r="I88" i="18"/>
  <c r="I95" i="18"/>
  <c r="I98" i="18" s="1"/>
  <c r="I100" i="18" s="1"/>
  <c r="E95" i="18"/>
  <c r="E98" i="18" s="1"/>
  <c r="E100" i="18" s="1"/>
  <c r="G68" i="18"/>
  <c r="C80" i="18"/>
  <c r="C82" i="18" s="1"/>
  <c r="I80" i="18"/>
  <c r="I82" i="18" s="1"/>
  <c r="E80" i="18"/>
  <c r="E82" i="18" s="1"/>
  <c r="H95" i="18"/>
  <c r="H98" i="18" s="1"/>
  <c r="D95" i="18"/>
  <c r="D98" i="18" s="1"/>
  <c r="G100" i="18"/>
  <c r="I3" i="16"/>
  <c r="P33" i="15"/>
  <c r="B15" i="15"/>
  <c r="F3" i="16"/>
  <c r="J3" i="16" s="1"/>
  <c r="L3" i="16" s="1"/>
  <c r="L15" i="15" s="1"/>
  <c r="D40" i="2"/>
  <c r="D39" i="2"/>
  <c r="G16" i="2"/>
  <c r="H16" i="2" s="1"/>
  <c r="I16" i="2" s="1"/>
  <c r="J16" i="2" s="1"/>
  <c r="F14" i="2"/>
  <c r="G14" i="2" s="1"/>
  <c r="H14" i="2" s="1"/>
  <c r="I14" i="2" s="1"/>
  <c r="E9" i="2"/>
  <c r="F9" i="2" s="1"/>
  <c r="G9" i="2" s="1"/>
  <c r="H9" i="2" s="1"/>
  <c r="I9" i="2" s="1"/>
  <c r="J9" i="2" s="1"/>
  <c r="H51" i="10"/>
  <c r="I51" i="10"/>
  <c r="J51" i="10"/>
  <c r="K51" i="10"/>
  <c r="G51" i="10"/>
  <c r="H41" i="10"/>
  <c r="I41" i="10"/>
  <c r="J41" i="10"/>
  <c r="K41" i="10"/>
  <c r="G41" i="10"/>
  <c r="H40" i="10"/>
  <c r="I40" i="10"/>
  <c r="I42" i="10" s="1"/>
  <c r="J40" i="10"/>
  <c r="K40" i="10"/>
  <c r="G40" i="10"/>
  <c r="B41" i="10"/>
  <c r="B40" i="10"/>
  <c r="H30" i="10"/>
  <c r="I30" i="10"/>
  <c r="J30" i="10"/>
  <c r="K30" i="10"/>
  <c r="H31" i="10"/>
  <c r="I31" i="10"/>
  <c r="J31" i="10"/>
  <c r="K31" i="10"/>
  <c r="H32" i="10"/>
  <c r="I32" i="10"/>
  <c r="J32" i="10"/>
  <c r="K32" i="10"/>
  <c r="H33" i="10"/>
  <c r="I33" i="10"/>
  <c r="J33" i="10"/>
  <c r="K33" i="10"/>
  <c r="H34" i="10"/>
  <c r="I34" i="10"/>
  <c r="J34" i="10"/>
  <c r="K34" i="10"/>
  <c r="H35" i="10"/>
  <c r="I35" i="10"/>
  <c r="J35" i="10"/>
  <c r="K35" i="10"/>
  <c r="H36" i="10"/>
  <c r="I36" i="10"/>
  <c r="J36" i="10"/>
  <c r="K36" i="10"/>
  <c r="H37" i="10"/>
  <c r="I37" i="10"/>
  <c r="J37" i="10"/>
  <c r="K37" i="10"/>
  <c r="H38" i="10"/>
  <c r="I38" i="10"/>
  <c r="J38" i="10"/>
  <c r="K38" i="10"/>
  <c r="G31" i="10"/>
  <c r="G32" i="10"/>
  <c r="G33" i="10"/>
  <c r="G34" i="10"/>
  <c r="G35" i="10"/>
  <c r="G36" i="10"/>
  <c r="G37" i="10"/>
  <c r="G38" i="10"/>
  <c r="B38" i="10"/>
  <c r="B31" i="10"/>
  <c r="B32" i="10"/>
  <c r="B33" i="10"/>
  <c r="B34" i="10"/>
  <c r="B35" i="10"/>
  <c r="B36" i="10"/>
  <c r="B37" i="10"/>
  <c r="G30" i="10"/>
  <c r="B30" i="10"/>
  <c r="H22" i="10"/>
  <c r="I22" i="10"/>
  <c r="J22" i="10"/>
  <c r="K22" i="10"/>
  <c r="H23" i="10"/>
  <c r="I23" i="10"/>
  <c r="J23" i="10"/>
  <c r="K23" i="10"/>
  <c r="H24" i="10"/>
  <c r="I24" i="10"/>
  <c r="J24" i="10"/>
  <c r="K24" i="10"/>
  <c r="G23" i="10"/>
  <c r="G24" i="10"/>
  <c r="G22" i="10"/>
  <c r="B24" i="10"/>
  <c r="B23" i="10"/>
  <c r="B22" i="10"/>
  <c r="H15" i="10"/>
  <c r="I15" i="10"/>
  <c r="J15" i="10"/>
  <c r="K15" i="10"/>
  <c r="H16" i="10"/>
  <c r="I16" i="10"/>
  <c r="J16" i="10"/>
  <c r="K16" i="10"/>
  <c r="H17" i="10"/>
  <c r="I17" i="10"/>
  <c r="J17" i="10"/>
  <c r="K17" i="10"/>
  <c r="H18" i="10"/>
  <c r="I18" i="10"/>
  <c r="J18" i="10"/>
  <c r="K18" i="10"/>
  <c r="G18" i="10"/>
  <c r="G17" i="10"/>
  <c r="G16" i="10"/>
  <c r="G15" i="10"/>
  <c r="B17" i="10"/>
  <c r="B18" i="10"/>
  <c r="B16" i="10"/>
  <c r="B15" i="10"/>
  <c r="L114" i="14"/>
  <c r="K114" i="14"/>
  <c r="J114" i="14"/>
  <c r="I114" i="14"/>
  <c r="H114" i="14"/>
  <c r="G114" i="14"/>
  <c r="F114" i="14"/>
  <c r="E114" i="14"/>
  <c r="D114" i="14"/>
  <c r="C114" i="14"/>
  <c r="M112" i="14"/>
  <c r="L112" i="14"/>
  <c r="K112" i="14"/>
  <c r="J112" i="14"/>
  <c r="I112" i="14"/>
  <c r="H112" i="14"/>
  <c r="G112" i="14"/>
  <c r="F112" i="14"/>
  <c r="E112" i="14"/>
  <c r="D112" i="14"/>
  <c r="C112" i="14"/>
  <c r="L110" i="14"/>
  <c r="K110" i="14"/>
  <c r="J110" i="14"/>
  <c r="I110" i="14"/>
  <c r="H110" i="14"/>
  <c r="G110" i="14"/>
  <c r="G116" i="14" s="1"/>
  <c r="F110" i="14"/>
  <c r="E110" i="14"/>
  <c r="D110" i="14"/>
  <c r="C110" i="14"/>
  <c r="C116" i="14" s="1"/>
  <c r="L103" i="14"/>
  <c r="K103" i="14"/>
  <c r="J103" i="14"/>
  <c r="I103" i="14"/>
  <c r="H103" i="14"/>
  <c r="G103" i="14"/>
  <c r="F103" i="14"/>
  <c r="E103" i="14"/>
  <c r="D103" i="14"/>
  <c r="C103" i="14"/>
  <c r="L102" i="14"/>
  <c r="K102" i="14"/>
  <c r="J102" i="14"/>
  <c r="I102" i="14"/>
  <c r="H102" i="14"/>
  <c r="G102" i="14"/>
  <c r="F102" i="14"/>
  <c r="E102" i="14"/>
  <c r="D102" i="14"/>
  <c r="C102" i="14"/>
  <c r="L101" i="14"/>
  <c r="K101" i="14"/>
  <c r="J101" i="14"/>
  <c r="I101" i="14"/>
  <c r="H101" i="14"/>
  <c r="G101" i="14"/>
  <c r="F101" i="14"/>
  <c r="E101" i="14"/>
  <c r="D101" i="14"/>
  <c r="C101" i="14"/>
  <c r="L100" i="14"/>
  <c r="K100" i="14"/>
  <c r="J100" i="14"/>
  <c r="I100" i="14"/>
  <c r="H100" i="14"/>
  <c r="G100" i="14"/>
  <c r="F100" i="14"/>
  <c r="E100" i="14"/>
  <c r="D100" i="14"/>
  <c r="C100" i="14"/>
  <c r="L99" i="14"/>
  <c r="K99" i="14"/>
  <c r="J99" i="14"/>
  <c r="I99" i="14"/>
  <c r="H99" i="14"/>
  <c r="G99" i="14"/>
  <c r="F99" i="14"/>
  <c r="E99" i="14"/>
  <c r="D99" i="14"/>
  <c r="C99" i="14"/>
  <c r="L98" i="14"/>
  <c r="K98" i="14"/>
  <c r="J98" i="14"/>
  <c r="I98" i="14"/>
  <c r="H98" i="14"/>
  <c r="G98" i="14"/>
  <c r="F98" i="14"/>
  <c r="E98" i="14"/>
  <c r="D98" i="14"/>
  <c r="C98" i="14"/>
  <c r="L97" i="14"/>
  <c r="K97" i="14"/>
  <c r="J97" i="14"/>
  <c r="I97" i="14"/>
  <c r="H97" i="14"/>
  <c r="G97" i="14"/>
  <c r="F97" i="14"/>
  <c r="E97" i="14"/>
  <c r="D97" i="14"/>
  <c r="C97" i="14"/>
  <c r="L96" i="14"/>
  <c r="K96" i="14"/>
  <c r="K105" i="14" s="1"/>
  <c r="J96" i="14"/>
  <c r="I96" i="14"/>
  <c r="H96" i="14"/>
  <c r="G96" i="14"/>
  <c r="G105" i="14" s="1"/>
  <c r="F96" i="14"/>
  <c r="E96" i="14"/>
  <c r="D96" i="14"/>
  <c r="C96" i="14"/>
  <c r="C105" i="14" s="1"/>
  <c r="L92" i="14"/>
  <c r="K92" i="14"/>
  <c r="J92" i="14"/>
  <c r="I92" i="14"/>
  <c r="H92" i="14"/>
  <c r="G92" i="14"/>
  <c r="F92" i="14"/>
  <c r="E92" i="14"/>
  <c r="D92" i="14"/>
  <c r="C92" i="14"/>
  <c r="L89" i="14"/>
  <c r="K89" i="14"/>
  <c r="J89" i="14"/>
  <c r="I89" i="14"/>
  <c r="H89" i="14"/>
  <c r="G89" i="14"/>
  <c r="F89" i="14"/>
  <c r="E89" i="14"/>
  <c r="D89" i="14"/>
  <c r="C89" i="14"/>
  <c r="B89" i="14"/>
  <c r="L88" i="14"/>
  <c r="K88" i="14"/>
  <c r="J88" i="14"/>
  <c r="I88" i="14"/>
  <c r="H88" i="14"/>
  <c r="G88" i="14"/>
  <c r="F88" i="14"/>
  <c r="E88" i="14"/>
  <c r="D88" i="14"/>
  <c r="C88" i="14"/>
  <c r="L87" i="14"/>
  <c r="K87" i="14"/>
  <c r="J87" i="14"/>
  <c r="I87" i="14"/>
  <c r="H87" i="14"/>
  <c r="G87" i="14"/>
  <c r="F87" i="14"/>
  <c r="E87" i="14"/>
  <c r="D87" i="14"/>
  <c r="C87" i="14"/>
  <c r="L86" i="14"/>
  <c r="K86" i="14"/>
  <c r="J86" i="14"/>
  <c r="I86" i="14"/>
  <c r="H86" i="14"/>
  <c r="G86" i="14"/>
  <c r="F86" i="14"/>
  <c r="E86" i="14"/>
  <c r="D86" i="14"/>
  <c r="C86" i="14"/>
  <c r="L85" i="14"/>
  <c r="K85" i="14"/>
  <c r="J85" i="14"/>
  <c r="I85" i="14"/>
  <c r="H85" i="14"/>
  <c r="G85" i="14"/>
  <c r="F85" i="14"/>
  <c r="E85" i="14"/>
  <c r="D85" i="14"/>
  <c r="C85" i="14"/>
  <c r="L84" i="14"/>
  <c r="K84" i="14"/>
  <c r="J84" i="14"/>
  <c r="I84" i="14"/>
  <c r="H84" i="14"/>
  <c r="G84" i="14"/>
  <c r="F84" i="14"/>
  <c r="E84" i="14"/>
  <c r="D84" i="14"/>
  <c r="C84" i="14"/>
  <c r="L83" i="14"/>
  <c r="K83" i="14"/>
  <c r="J83" i="14"/>
  <c r="I83" i="14"/>
  <c r="H83" i="14"/>
  <c r="G83" i="14"/>
  <c r="F83" i="14"/>
  <c r="E83" i="14"/>
  <c r="D83" i="14"/>
  <c r="C83" i="14"/>
  <c r="L82" i="14"/>
  <c r="K82" i="14"/>
  <c r="J82" i="14"/>
  <c r="I82" i="14"/>
  <c r="H82" i="14"/>
  <c r="G82" i="14"/>
  <c r="F82" i="14"/>
  <c r="E82" i="14"/>
  <c r="D82" i="14"/>
  <c r="C82" i="14"/>
  <c r="L81" i="14"/>
  <c r="K81" i="14"/>
  <c r="J81" i="14"/>
  <c r="I81" i="14"/>
  <c r="H81" i="14"/>
  <c r="G81" i="14"/>
  <c r="F81" i="14"/>
  <c r="E81" i="14"/>
  <c r="D81" i="14"/>
  <c r="C81" i="14"/>
  <c r="L77" i="14"/>
  <c r="K77" i="14"/>
  <c r="J77" i="14"/>
  <c r="I77" i="14"/>
  <c r="H77" i="14"/>
  <c r="G77" i="14"/>
  <c r="F77" i="14"/>
  <c r="E77" i="14"/>
  <c r="D77" i="14"/>
  <c r="C77" i="14"/>
  <c r="L76" i="14"/>
  <c r="K76" i="14"/>
  <c r="J76" i="14"/>
  <c r="I76" i="14"/>
  <c r="H76" i="14"/>
  <c r="G76" i="14"/>
  <c r="F76" i="14"/>
  <c r="E76" i="14"/>
  <c r="D76" i="14"/>
  <c r="L75" i="14"/>
  <c r="K75" i="14"/>
  <c r="J75" i="14"/>
  <c r="I75" i="14"/>
  <c r="H75" i="14"/>
  <c r="G75" i="14"/>
  <c r="F75" i="14"/>
  <c r="C75" i="14"/>
  <c r="L74" i="14"/>
  <c r="K74" i="14"/>
  <c r="J74" i="14"/>
  <c r="I74" i="14"/>
  <c r="H74" i="14"/>
  <c r="G74" i="14"/>
  <c r="F74" i="14"/>
  <c r="E74" i="14"/>
  <c r="D74" i="14"/>
  <c r="C74" i="14"/>
  <c r="L73" i="14"/>
  <c r="K73" i="14"/>
  <c r="J73" i="14"/>
  <c r="I73" i="14"/>
  <c r="H73" i="14"/>
  <c r="G73" i="14"/>
  <c r="F73" i="14"/>
  <c r="E73" i="14"/>
  <c r="D73" i="14"/>
  <c r="C73" i="14"/>
  <c r="L72" i="14"/>
  <c r="K72" i="14"/>
  <c r="J72" i="14"/>
  <c r="I72" i="14"/>
  <c r="H72" i="14"/>
  <c r="G72" i="14"/>
  <c r="F72" i="14"/>
  <c r="E72" i="14"/>
  <c r="D72" i="14"/>
  <c r="C72" i="14"/>
  <c r="L71" i="14"/>
  <c r="K71" i="14"/>
  <c r="J71" i="14"/>
  <c r="I71" i="14"/>
  <c r="H71" i="14"/>
  <c r="G71" i="14"/>
  <c r="F71" i="14"/>
  <c r="E71" i="14"/>
  <c r="D71" i="14"/>
  <c r="C71" i="14"/>
  <c r="C78" i="14" s="1"/>
  <c r="L70" i="14"/>
  <c r="K70" i="14"/>
  <c r="J70" i="14"/>
  <c r="I70" i="14"/>
  <c r="I78" i="14" s="1"/>
  <c r="H70" i="14"/>
  <c r="G70" i="14"/>
  <c r="F70" i="14"/>
  <c r="E70" i="14"/>
  <c r="E78" i="14" s="1"/>
  <c r="D70" i="14"/>
  <c r="C70" i="14"/>
  <c r="L61" i="14"/>
  <c r="K61" i="14"/>
  <c r="J61" i="14"/>
  <c r="I61" i="14"/>
  <c r="H61" i="14"/>
  <c r="G61" i="14"/>
  <c r="F61" i="14"/>
  <c r="E61" i="14"/>
  <c r="D61" i="14"/>
  <c r="C61" i="14"/>
  <c r="L60" i="14"/>
  <c r="K60" i="14"/>
  <c r="J60" i="14"/>
  <c r="I60" i="14"/>
  <c r="H60" i="14"/>
  <c r="G60" i="14"/>
  <c r="F60" i="14"/>
  <c r="E60" i="14"/>
  <c r="D60" i="14"/>
  <c r="C60" i="14"/>
  <c r="L59" i="14"/>
  <c r="K59" i="14"/>
  <c r="J59" i="14"/>
  <c r="I59" i="14"/>
  <c r="H59" i="14"/>
  <c r="G59" i="14"/>
  <c r="F59" i="14"/>
  <c r="E59" i="14"/>
  <c r="D59" i="14"/>
  <c r="C59" i="14"/>
  <c r="L56" i="14"/>
  <c r="K56" i="14"/>
  <c r="J56" i="14"/>
  <c r="I56" i="14"/>
  <c r="H56" i="14"/>
  <c r="G56" i="14"/>
  <c r="F56" i="14"/>
  <c r="E56" i="14"/>
  <c r="D56" i="14"/>
  <c r="C56" i="14"/>
  <c r="L55" i="14"/>
  <c r="K55" i="14"/>
  <c r="J55" i="14"/>
  <c r="I55" i="14"/>
  <c r="H55" i="14"/>
  <c r="G55" i="14"/>
  <c r="F55" i="14"/>
  <c r="E55" i="14"/>
  <c r="D55" i="14"/>
  <c r="C55" i="14"/>
  <c r="L54" i="14"/>
  <c r="K54" i="14"/>
  <c r="J54" i="14"/>
  <c r="I54" i="14"/>
  <c r="H54" i="14"/>
  <c r="G54" i="14"/>
  <c r="F54" i="14"/>
  <c r="E54" i="14"/>
  <c r="D54" i="14"/>
  <c r="C54" i="14"/>
  <c r="L53" i="14"/>
  <c r="K53" i="14"/>
  <c r="K57" i="14" s="1"/>
  <c r="J53" i="14"/>
  <c r="I53" i="14"/>
  <c r="H53" i="14"/>
  <c r="G53" i="14"/>
  <c r="G57" i="14" s="1"/>
  <c r="F53" i="14"/>
  <c r="E53" i="14"/>
  <c r="D53" i="14"/>
  <c r="D57" i="14" s="1"/>
  <c r="C53" i="14"/>
  <c r="C57" i="14" s="1"/>
  <c r="L51" i="14"/>
  <c r="K51" i="14"/>
  <c r="J51" i="14"/>
  <c r="I51" i="14"/>
  <c r="H51" i="14"/>
  <c r="G51" i="14"/>
  <c r="F51" i="14"/>
  <c r="E51" i="14"/>
  <c r="D51" i="14"/>
  <c r="C51" i="14"/>
  <c r="L50" i="14"/>
  <c r="K50" i="14"/>
  <c r="J50" i="14"/>
  <c r="I50" i="14"/>
  <c r="H50" i="14"/>
  <c r="G50" i="14"/>
  <c r="F50" i="14"/>
  <c r="E50" i="14"/>
  <c r="D50" i="14"/>
  <c r="C50" i="14"/>
  <c r="L49" i="14"/>
  <c r="K49" i="14"/>
  <c r="J49" i="14"/>
  <c r="I49" i="14"/>
  <c r="H49" i="14"/>
  <c r="G49" i="14"/>
  <c r="F49" i="14"/>
  <c r="E49" i="14"/>
  <c r="D49" i="14"/>
  <c r="C49" i="14"/>
  <c r="L48" i="14"/>
  <c r="K48" i="14"/>
  <c r="J48" i="14"/>
  <c r="I48" i="14"/>
  <c r="H48" i="14"/>
  <c r="G48" i="14"/>
  <c r="F48" i="14"/>
  <c r="E48" i="14"/>
  <c r="D48" i="14"/>
  <c r="C48" i="14"/>
  <c r="L47" i="14"/>
  <c r="K47" i="14"/>
  <c r="J47" i="14"/>
  <c r="I47" i="14"/>
  <c r="H47" i="14"/>
  <c r="G47" i="14"/>
  <c r="F47" i="14"/>
  <c r="E47" i="14"/>
  <c r="D47" i="14"/>
  <c r="C47" i="14"/>
  <c r="L41" i="14"/>
  <c r="K41" i="14"/>
  <c r="J41" i="14"/>
  <c r="I41" i="14"/>
  <c r="H41" i="14"/>
  <c r="G41" i="14"/>
  <c r="F41" i="14"/>
  <c r="E41" i="14"/>
  <c r="D41" i="14"/>
  <c r="C41" i="14"/>
  <c r="L36" i="14"/>
  <c r="K36" i="14"/>
  <c r="J36" i="14"/>
  <c r="I36" i="14"/>
  <c r="H36" i="14"/>
  <c r="G36" i="14"/>
  <c r="F36" i="14"/>
  <c r="E36" i="14"/>
  <c r="D36" i="14"/>
  <c r="C36" i="14"/>
  <c r="M30" i="14"/>
  <c r="L30" i="14"/>
  <c r="K30" i="14"/>
  <c r="J30" i="14"/>
  <c r="I30" i="14"/>
  <c r="H30" i="14"/>
  <c r="G30" i="14"/>
  <c r="F30" i="14"/>
  <c r="E30" i="14"/>
  <c r="D30" i="14"/>
  <c r="C30" i="14"/>
  <c r="M24" i="14"/>
  <c r="L24" i="14"/>
  <c r="K24" i="14"/>
  <c r="J24" i="14"/>
  <c r="I24" i="14"/>
  <c r="H24" i="14"/>
  <c r="G24" i="14"/>
  <c r="F24" i="14"/>
  <c r="E24" i="14"/>
  <c r="D24" i="14"/>
  <c r="C24" i="14"/>
  <c r="M21" i="14"/>
  <c r="M27" i="14" s="1"/>
  <c r="L21" i="14"/>
  <c r="K21" i="14"/>
  <c r="J21" i="14"/>
  <c r="I21" i="14"/>
  <c r="H21" i="14"/>
  <c r="G21" i="14"/>
  <c r="F21" i="14"/>
  <c r="E21" i="14"/>
  <c r="D21" i="14"/>
  <c r="C21" i="14"/>
  <c r="L15" i="14"/>
  <c r="K15" i="14"/>
  <c r="J15" i="14"/>
  <c r="I15" i="14"/>
  <c r="H15" i="14"/>
  <c r="G15" i="14"/>
  <c r="F15" i="14"/>
  <c r="E15" i="14"/>
  <c r="D15" i="14"/>
  <c r="C15" i="14"/>
  <c r="M9" i="14"/>
  <c r="L9" i="14"/>
  <c r="K9" i="14"/>
  <c r="J9" i="14"/>
  <c r="I9" i="14"/>
  <c r="H9" i="14"/>
  <c r="G9" i="14"/>
  <c r="F9" i="14"/>
  <c r="E9" i="14"/>
  <c r="D9" i="14"/>
  <c r="C9" i="14"/>
  <c r="M6" i="14"/>
  <c r="M16" i="14" s="1"/>
  <c r="L6" i="14"/>
  <c r="K6" i="14"/>
  <c r="J6" i="14"/>
  <c r="J7" i="14" s="1"/>
  <c r="I6" i="14"/>
  <c r="I12" i="14" s="1"/>
  <c r="H6" i="14"/>
  <c r="G6" i="14"/>
  <c r="F6" i="14"/>
  <c r="F7" i="14" s="1"/>
  <c r="E6" i="14"/>
  <c r="E12" i="14" s="1"/>
  <c r="D6" i="14"/>
  <c r="C6" i="14"/>
  <c r="L3" i="14"/>
  <c r="K3" i="14"/>
  <c r="J3" i="14"/>
  <c r="I3" i="14"/>
  <c r="H3" i="14"/>
  <c r="G3" i="14"/>
  <c r="F3" i="14"/>
  <c r="E3" i="14"/>
  <c r="D3" i="14"/>
  <c r="C3" i="14"/>
  <c r="B2" i="14"/>
  <c r="D30" i="11"/>
  <c r="E30" i="11"/>
  <c r="F30" i="11"/>
  <c r="G30" i="11"/>
  <c r="H30" i="11"/>
  <c r="I30" i="11"/>
  <c r="J30" i="11"/>
  <c r="K30" i="11"/>
  <c r="L30" i="11"/>
  <c r="C30" i="11"/>
  <c r="H75" i="13"/>
  <c r="G75" i="13"/>
  <c r="D75" i="13"/>
  <c r="K74" i="13"/>
  <c r="K75" i="13" s="1"/>
  <c r="J74" i="13"/>
  <c r="J75" i="13" s="1"/>
  <c r="I74" i="13"/>
  <c r="I75" i="13" s="1"/>
  <c r="H74" i="13"/>
  <c r="G74" i="13"/>
  <c r="F74" i="13"/>
  <c r="F75" i="13" s="1"/>
  <c r="E74" i="13"/>
  <c r="E75" i="13" s="1"/>
  <c r="D74" i="13"/>
  <c r="C74" i="13"/>
  <c r="C75" i="13" s="1"/>
  <c r="B74" i="13"/>
  <c r="B75" i="13" s="1"/>
  <c r="B6" i="13"/>
  <c r="D42" i="2" s="1"/>
  <c r="E1" i="13"/>
  <c r="D12" i="14" l="1"/>
  <c r="H12" i="14"/>
  <c r="L12" i="14"/>
  <c r="L13" i="14" s="1"/>
  <c r="E57" i="14"/>
  <c r="E64" i="14" s="1"/>
  <c r="E66" i="14" s="1"/>
  <c r="I57" i="14"/>
  <c r="G15" i="15"/>
  <c r="O31" i="15" s="1"/>
  <c r="C12" i="14"/>
  <c r="C18" i="14" s="1"/>
  <c r="G12" i="14"/>
  <c r="G18" i="14" s="1"/>
  <c r="D55" i="20" s="1"/>
  <c r="K12" i="14"/>
  <c r="F57" i="14"/>
  <c r="J57" i="14"/>
  <c r="C93" i="14"/>
  <c r="C107" i="14" s="1"/>
  <c r="G93" i="14"/>
  <c r="K93" i="14"/>
  <c r="F105" i="14"/>
  <c r="J105" i="14"/>
  <c r="F116" i="14"/>
  <c r="J116" i="14"/>
  <c r="K116" i="14"/>
  <c r="G44" i="20"/>
  <c r="G65" i="18"/>
  <c r="D65" i="18"/>
  <c r="D44" i="20"/>
  <c r="H65" i="18"/>
  <c r="H44" i="20"/>
  <c r="C10" i="14"/>
  <c r="G10" i="14"/>
  <c r="K10" i="14"/>
  <c r="D16" i="14"/>
  <c r="H16" i="14"/>
  <c r="L16" i="14"/>
  <c r="F22" i="14"/>
  <c r="J22" i="14"/>
  <c r="C25" i="14"/>
  <c r="G25" i="14"/>
  <c r="K25" i="14"/>
  <c r="G78" i="14"/>
  <c r="G107" i="14" s="1"/>
  <c r="K78" i="14"/>
  <c r="K107" i="14" s="1"/>
  <c r="D78" i="14"/>
  <c r="H78" i="14"/>
  <c r="L78" i="14"/>
  <c r="I44" i="20"/>
  <c r="I65" i="18"/>
  <c r="D7" i="14"/>
  <c r="D10" i="14"/>
  <c r="H10" i="14"/>
  <c r="L10" i="14"/>
  <c r="E16" i="14"/>
  <c r="I16" i="14"/>
  <c r="C22" i="14"/>
  <c r="G22" i="14"/>
  <c r="K22" i="14"/>
  <c r="D25" i="14"/>
  <c r="H25" i="14"/>
  <c r="L25" i="14"/>
  <c r="M31" i="14"/>
  <c r="H57" i="14"/>
  <c r="H64" i="14" s="1"/>
  <c r="H66" i="14" s="1"/>
  <c r="L57" i="14"/>
  <c r="L64" i="14" s="1"/>
  <c r="L66" i="14" s="1"/>
  <c r="D62" i="14"/>
  <c r="D64" i="14" s="1"/>
  <c r="D66" i="14" s="1"/>
  <c r="H62" i="14"/>
  <c r="L62" i="14"/>
  <c r="F62" i="14"/>
  <c r="F64" i="14" s="1"/>
  <c r="F66" i="14" s="1"/>
  <c r="J62" i="14"/>
  <c r="F78" i="14"/>
  <c r="J78" i="14"/>
  <c r="D105" i="14"/>
  <c r="H105" i="14"/>
  <c r="L105" i="14"/>
  <c r="D116" i="14"/>
  <c r="H116" i="14"/>
  <c r="L116" i="14"/>
  <c r="E44" i="20"/>
  <c r="E65" i="18"/>
  <c r="F44" i="20"/>
  <c r="F65" i="18"/>
  <c r="H7" i="14"/>
  <c r="E10" i="14"/>
  <c r="I10" i="14"/>
  <c r="M10" i="14"/>
  <c r="F16" i="14"/>
  <c r="J16" i="14"/>
  <c r="D22" i="14"/>
  <c r="H22" i="14"/>
  <c r="L22" i="14"/>
  <c r="E25" i="14"/>
  <c r="I25" i="14"/>
  <c r="M25" i="14"/>
  <c r="E62" i="14"/>
  <c r="I62" i="14"/>
  <c r="C62" i="14"/>
  <c r="C64" i="14" s="1"/>
  <c r="C66" i="14" s="1"/>
  <c r="G62" i="14"/>
  <c r="G64" i="14" s="1"/>
  <c r="G66" i="14" s="1"/>
  <c r="K62" i="14"/>
  <c r="F93" i="14"/>
  <c r="J93" i="14"/>
  <c r="D93" i="14"/>
  <c r="H93" i="14"/>
  <c r="L93" i="14"/>
  <c r="E93" i="14"/>
  <c r="E107" i="14" s="1"/>
  <c r="I93" i="14"/>
  <c r="E105" i="14"/>
  <c r="I105" i="14"/>
  <c r="E116" i="14"/>
  <c r="I116" i="14"/>
  <c r="C44" i="20"/>
  <c r="C65" i="18"/>
  <c r="L7" i="14"/>
  <c r="F10" i="14"/>
  <c r="J10" i="14"/>
  <c r="C16" i="14"/>
  <c r="G16" i="14"/>
  <c r="K16" i="14"/>
  <c r="E22" i="14"/>
  <c r="I22" i="14"/>
  <c r="F25" i="14"/>
  <c r="J25" i="14"/>
  <c r="D56" i="20"/>
  <c r="D66" i="20" s="1"/>
  <c r="G56" i="20"/>
  <c r="C56" i="20"/>
  <c r="C66" i="20" s="1"/>
  <c r="I67" i="20"/>
  <c r="F67" i="20"/>
  <c r="E67" i="20"/>
  <c r="E94" i="18"/>
  <c r="E96" i="18" s="1"/>
  <c r="E102" i="18" s="1"/>
  <c r="E74" i="18"/>
  <c r="I84" i="18"/>
  <c r="D100" i="18"/>
  <c r="H100" i="18"/>
  <c r="G84" i="18"/>
  <c r="C84" i="18"/>
  <c r="H88" i="18"/>
  <c r="H74" i="18"/>
  <c r="H84" i="18" s="1"/>
  <c r="C90" i="18"/>
  <c r="C94" i="18"/>
  <c r="C96" i="18" s="1"/>
  <c r="C102" i="18" s="1"/>
  <c r="E84" i="18"/>
  <c r="F90" i="18"/>
  <c r="F94" i="18"/>
  <c r="F96" i="18" s="1"/>
  <c r="F102" i="18" s="1"/>
  <c r="I94" i="18"/>
  <c r="I96" i="18" s="1"/>
  <c r="I102" i="18" s="1"/>
  <c r="I90" i="18"/>
  <c r="D74" i="18"/>
  <c r="D84" i="18" s="1"/>
  <c r="D88" i="18"/>
  <c r="G90" i="18"/>
  <c r="G94" i="18"/>
  <c r="G96" i="18" s="1"/>
  <c r="G102" i="18" s="1"/>
  <c r="F84" i="18"/>
  <c r="F15" i="15"/>
  <c r="F19" i="15"/>
  <c r="H19" i="15" s="1"/>
  <c r="P19" i="15" s="1"/>
  <c r="P31" i="15"/>
  <c r="Q33" i="15"/>
  <c r="F17" i="15"/>
  <c r="F18" i="15"/>
  <c r="H18" i="15" s="1"/>
  <c r="P18" i="15" s="1"/>
  <c r="Q31" i="15"/>
  <c r="O33" i="15"/>
  <c r="F16" i="15"/>
  <c r="K42" i="10"/>
  <c r="G42" i="10"/>
  <c r="H42" i="10"/>
  <c r="H19" i="10"/>
  <c r="J42" i="10"/>
  <c r="J19" i="10"/>
  <c r="I25" i="10"/>
  <c r="I19" i="10"/>
  <c r="H25" i="10"/>
  <c r="K25" i="10"/>
  <c r="G19" i="10"/>
  <c r="K19" i="10"/>
  <c r="G25" i="10"/>
  <c r="J25" i="10"/>
  <c r="D18" i="14"/>
  <c r="D13" i="14"/>
  <c r="H18" i="14"/>
  <c r="H13" i="14"/>
  <c r="L18" i="14"/>
  <c r="M33" i="14"/>
  <c r="M34" i="14" s="1"/>
  <c r="M28" i="14"/>
  <c r="E18" i="14"/>
  <c r="E13" i="14"/>
  <c r="I18" i="14"/>
  <c r="I13" i="14"/>
  <c r="L107" i="14"/>
  <c r="J107" i="14"/>
  <c r="K18" i="14"/>
  <c r="K13" i="14"/>
  <c r="I64" i="14"/>
  <c r="I66" i="14" s="1"/>
  <c r="K64" i="14"/>
  <c r="K66" i="14" s="1"/>
  <c r="G7" i="14"/>
  <c r="K7" i="14"/>
  <c r="F12" i="14"/>
  <c r="J12" i="14"/>
  <c r="M22" i="14"/>
  <c r="E7" i="14"/>
  <c r="I7" i="14"/>
  <c r="M7" i="14"/>
  <c r="M12" i="14"/>
  <c r="M13" i="14" s="1"/>
  <c r="G13" i="14" l="1"/>
  <c r="C13" i="14"/>
  <c r="H15" i="15"/>
  <c r="O15" i="15" s="1"/>
  <c r="I107" i="14"/>
  <c r="J64" i="14"/>
  <c r="J66" i="14" s="1"/>
  <c r="Q15" i="15"/>
  <c r="H55" i="20"/>
  <c r="H57" i="20" s="1"/>
  <c r="J45" i="10"/>
  <c r="J54" i="10" s="1"/>
  <c r="J56" i="10" s="1"/>
  <c r="I55" i="20"/>
  <c r="I57" i="20" s="1"/>
  <c r="K45" i="10"/>
  <c r="H107" i="14"/>
  <c r="E87" i="18"/>
  <c r="E93" i="18" s="1"/>
  <c r="E71" i="18"/>
  <c r="I87" i="18"/>
  <c r="I93" i="18" s="1"/>
  <c r="I71" i="18"/>
  <c r="D107" i="14"/>
  <c r="D71" i="18"/>
  <c r="D87" i="18"/>
  <c r="D93" i="18" s="1"/>
  <c r="F55" i="20"/>
  <c r="F57" i="20" s="1"/>
  <c r="H45" i="10"/>
  <c r="H54" i="10" s="1"/>
  <c r="H56" i="10" s="1"/>
  <c r="E55" i="20"/>
  <c r="E57" i="20" s="1"/>
  <c r="G45" i="10"/>
  <c r="G54" i="10" s="1"/>
  <c r="G56" i="10" s="1"/>
  <c r="F107" i="14"/>
  <c r="G71" i="18"/>
  <c r="G87" i="18"/>
  <c r="G93" i="18" s="1"/>
  <c r="C87" i="18"/>
  <c r="C93" i="18" s="1"/>
  <c r="C71" i="18"/>
  <c r="F87" i="18"/>
  <c r="F93" i="18" s="1"/>
  <c r="F71" i="18"/>
  <c r="H71" i="18"/>
  <c r="H87" i="18"/>
  <c r="H93" i="18" s="1"/>
  <c r="G66" i="20"/>
  <c r="C62" i="20"/>
  <c r="D62" i="20"/>
  <c r="D57" i="20"/>
  <c r="G62" i="20"/>
  <c r="D67" i="20"/>
  <c r="H67" i="20"/>
  <c r="D94" i="18"/>
  <c r="D96" i="18" s="1"/>
  <c r="D102" i="18" s="1"/>
  <c r="D90" i="18"/>
  <c r="H94" i="18"/>
  <c r="H96" i="18" s="1"/>
  <c r="H102" i="18" s="1"/>
  <c r="H90" i="18"/>
  <c r="P15" i="15"/>
  <c r="Q19" i="15"/>
  <c r="Q18" i="15"/>
  <c r="O19" i="15"/>
  <c r="O18" i="15"/>
  <c r="H17" i="15"/>
  <c r="Q17" i="15"/>
  <c r="H16" i="15"/>
  <c r="Q16" i="15"/>
  <c r="H27" i="10"/>
  <c r="H44" i="10" s="1"/>
  <c r="H47" i="10" s="1"/>
  <c r="H68" i="10" s="1"/>
  <c r="I27" i="10"/>
  <c r="K27" i="10"/>
  <c r="G27" i="10"/>
  <c r="G44" i="10" s="1"/>
  <c r="J27" i="10"/>
  <c r="J18" i="14"/>
  <c r="J13" i="14"/>
  <c r="G19" i="14"/>
  <c r="G27" i="14"/>
  <c r="I27" i="14"/>
  <c r="I19" i="14"/>
  <c r="F18" i="14"/>
  <c r="C55" i="20" s="1"/>
  <c r="C57" i="20" s="1"/>
  <c r="F13" i="14"/>
  <c r="H19" i="14"/>
  <c r="H27" i="14"/>
  <c r="K19" i="14"/>
  <c r="K27" i="14"/>
  <c r="C19" i="14"/>
  <c r="C27" i="14"/>
  <c r="E27" i="14"/>
  <c r="E19" i="14"/>
  <c r="L19" i="14"/>
  <c r="L27" i="14"/>
  <c r="D19" i="14"/>
  <c r="D27" i="14"/>
  <c r="G7" i="4"/>
  <c r="G8" i="4"/>
  <c r="G9" i="4"/>
  <c r="G10" i="4"/>
  <c r="G11" i="4"/>
  <c r="G12" i="4"/>
  <c r="G13" i="4"/>
  <c r="G14" i="4"/>
  <c r="G15" i="4"/>
  <c r="G16" i="4"/>
  <c r="G17" i="4"/>
  <c r="G18" i="4"/>
  <c r="G19" i="4"/>
  <c r="G20" i="4"/>
  <c r="G21" i="4"/>
  <c r="G22" i="4"/>
  <c r="G23" i="4"/>
  <c r="G24" i="4"/>
  <c r="G25" i="4"/>
  <c r="G26" i="4"/>
  <c r="G27" i="4"/>
  <c r="G28" i="4"/>
  <c r="G29" i="4"/>
  <c r="G30" i="4"/>
  <c r="G31" i="4"/>
  <c r="G32" i="4"/>
  <c r="G33" i="4"/>
  <c r="G34" i="4"/>
  <c r="G35" i="4"/>
  <c r="G36" i="4"/>
  <c r="G37" i="4"/>
  <c r="G38" i="4"/>
  <c r="G39" i="4"/>
  <c r="G40" i="4"/>
  <c r="G41" i="4"/>
  <c r="G42" i="4"/>
  <c r="G43" i="4"/>
  <c r="G44" i="4"/>
  <c r="G45" i="4"/>
  <c r="G46" i="4"/>
  <c r="G47" i="4"/>
  <c r="G48" i="4"/>
  <c r="G49" i="4"/>
  <c r="G50" i="4"/>
  <c r="G51" i="4"/>
  <c r="G52" i="4"/>
  <c r="G53" i="4"/>
  <c r="G54" i="4"/>
  <c r="G55" i="4"/>
  <c r="G56" i="4"/>
  <c r="G57" i="4"/>
  <c r="G58" i="4"/>
  <c r="G59" i="4"/>
  <c r="G60" i="4"/>
  <c r="G61" i="4"/>
  <c r="G62" i="4"/>
  <c r="G63" i="4"/>
  <c r="G64" i="4"/>
  <c r="G65" i="4"/>
  <c r="G66" i="4"/>
  <c r="G67" i="4"/>
  <c r="G68" i="4"/>
  <c r="G69" i="4"/>
  <c r="G70" i="4"/>
  <c r="G71" i="4"/>
  <c r="G72" i="4"/>
  <c r="G73" i="4"/>
  <c r="G74" i="4"/>
  <c r="G75" i="4"/>
  <c r="G76" i="4"/>
  <c r="G77" i="4"/>
  <c r="G78" i="4"/>
  <c r="G79" i="4"/>
  <c r="G80" i="4"/>
  <c r="G81" i="4"/>
  <c r="G82" i="4"/>
  <c r="G83" i="4"/>
  <c r="G84" i="4"/>
  <c r="G85" i="4"/>
  <c r="G86" i="4"/>
  <c r="G87" i="4"/>
  <c r="G88" i="4"/>
  <c r="G89" i="4"/>
  <c r="G90" i="4"/>
  <c r="G91" i="4"/>
  <c r="G92" i="4"/>
  <c r="G93" i="4"/>
  <c r="G94" i="4"/>
  <c r="G95" i="4"/>
  <c r="G96" i="4"/>
  <c r="G97" i="4"/>
  <c r="G98" i="4"/>
  <c r="G99" i="4"/>
  <c r="G100" i="4"/>
  <c r="G101" i="4"/>
  <c r="G102" i="4"/>
  <c r="G103" i="4"/>
  <c r="G104" i="4"/>
  <c r="G105" i="4"/>
  <c r="G106" i="4"/>
  <c r="G107" i="4"/>
  <c r="G108" i="4"/>
  <c r="G109" i="4"/>
  <c r="F5" i="9"/>
  <c r="F7" i="9" s="1"/>
  <c r="K32" i="1" s="1"/>
  <c r="G109" i="6"/>
  <c r="D109" i="6"/>
  <c r="G108" i="6"/>
  <c r="D108" i="6"/>
  <c r="G107" i="6"/>
  <c r="D107" i="6"/>
  <c r="G106" i="6"/>
  <c r="D106" i="6"/>
  <c r="G105" i="6"/>
  <c r="D105" i="6"/>
  <c r="G104" i="6"/>
  <c r="D104" i="6"/>
  <c r="G103" i="6"/>
  <c r="D103" i="6"/>
  <c r="G102" i="6"/>
  <c r="D102" i="6"/>
  <c r="G101" i="6"/>
  <c r="D101" i="6"/>
  <c r="G100" i="6"/>
  <c r="D100" i="6"/>
  <c r="G99" i="6"/>
  <c r="D99" i="6"/>
  <c r="G98" i="6"/>
  <c r="D98" i="6"/>
  <c r="G97" i="6"/>
  <c r="D97" i="6"/>
  <c r="G96" i="6"/>
  <c r="D96" i="6"/>
  <c r="G95" i="6"/>
  <c r="D95" i="6"/>
  <c r="G94" i="6"/>
  <c r="D94" i="6"/>
  <c r="G93" i="6"/>
  <c r="D93" i="6"/>
  <c r="G92" i="6"/>
  <c r="D92" i="6"/>
  <c r="G91" i="6"/>
  <c r="D91" i="6"/>
  <c r="G90" i="6"/>
  <c r="D90" i="6"/>
  <c r="G89" i="6"/>
  <c r="D89" i="6"/>
  <c r="G88" i="6"/>
  <c r="D88" i="6"/>
  <c r="G87" i="6"/>
  <c r="D87" i="6"/>
  <c r="G86" i="6"/>
  <c r="D86" i="6"/>
  <c r="G85" i="6"/>
  <c r="D85" i="6"/>
  <c r="G84" i="6"/>
  <c r="D84" i="6"/>
  <c r="G83" i="6"/>
  <c r="D83" i="6"/>
  <c r="G82" i="6"/>
  <c r="D82" i="6"/>
  <c r="G81" i="6"/>
  <c r="D81" i="6"/>
  <c r="G80" i="6"/>
  <c r="D80" i="6"/>
  <c r="G79" i="6"/>
  <c r="D79" i="6"/>
  <c r="G78" i="6"/>
  <c r="D78" i="6"/>
  <c r="G77" i="6"/>
  <c r="D77" i="6"/>
  <c r="G76" i="6"/>
  <c r="D76" i="6"/>
  <c r="G75" i="6"/>
  <c r="D75" i="6"/>
  <c r="G74" i="6"/>
  <c r="D74" i="6"/>
  <c r="G73" i="6"/>
  <c r="D73" i="6"/>
  <c r="G72" i="6"/>
  <c r="D72" i="6"/>
  <c r="G71" i="6"/>
  <c r="D71" i="6"/>
  <c r="G70" i="6"/>
  <c r="D70" i="6"/>
  <c r="G69" i="6"/>
  <c r="D69" i="6"/>
  <c r="G68" i="6"/>
  <c r="D68" i="6"/>
  <c r="G67" i="6"/>
  <c r="D67" i="6"/>
  <c r="G66" i="6"/>
  <c r="D66" i="6"/>
  <c r="G65" i="6"/>
  <c r="D65" i="6"/>
  <c r="G64" i="6"/>
  <c r="D64" i="6"/>
  <c r="G63" i="6"/>
  <c r="D63" i="6"/>
  <c r="G62" i="6"/>
  <c r="D62" i="6"/>
  <c r="G61" i="6"/>
  <c r="D61" i="6"/>
  <c r="G60" i="6"/>
  <c r="D60" i="6"/>
  <c r="G59" i="6"/>
  <c r="D59" i="6"/>
  <c r="G58" i="6"/>
  <c r="D58" i="6"/>
  <c r="G57" i="6"/>
  <c r="D57" i="6"/>
  <c r="G56" i="6"/>
  <c r="D56" i="6"/>
  <c r="G55" i="6"/>
  <c r="D55" i="6"/>
  <c r="G54" i="6"/>
  <c r="D54" i="6"/>
  <c r="G53" i="6"/>
  <c r="D53" i="6"/>
  <c r="G52" i="6"/>
  <c r="D52" i="6"/>
  <c r="G51" i="6"/>
  <c r="D51" i="6"/>
  <c r="G50" i="6"/>
  <c r="D50" i="6"/>
  <c r="G49" i="6"/>
  <c r="D49" i="6"/>
  <c r="G48" i="6"/>
  <c r="D48" i="6"/>
  <c r="G47" i="6"/>
  <c r="D47" i="6"/>
  <c r="G46" i="6"/>
  <c r="D46" i="6"/>
  <c r="G45" i="6"/>
  <c r="D45" i="6"/>
  <c r="G44" i="6"/>
  <c r="D44" i="6"/>
  <c r="G43" i="6"/>
  <c r="D43" i="6"/>
  <c r="G42" i="6"/>
  <c r="D42" i="6"/>
  <c r="G41" i="6"/>
  <c r="D41" i="6"/>
  <c r="G40" i="6"/>
  <c r="D40" i="6"/>
  <c r="G39" i="6"/>
  <c r="D39" i="6"/>
  <c r="G38" i="6"/>
  <c r="D38" i="6"/>
  <c r="G37" i="6"/>
  <c r="D37" i="6"/>
  <c r="G36" i="6"/>
  <c r="D36" i="6"/>
  <c r="G35" i="6"/>
  <c r="D35" i="6"/>
  <c r="G34" i="6"/>
  <c r="D34" i="6"/>
  <c r="G33" i="6"/>
  <c r="D33" i="6"/>
  <c r="G32" i="6"/>
  <c r="D32" i="6"/>
  <c r="G31" i="6"/>
  <c r="D31" i="6"/>
  <c r="G30" i="6"/>
  <c r="D30" i="6"/>
  <c r="G29" i="6"/>
  <c r="D29" i="6"/>
  <c r="G28" i="6"/>
  <c r="D28" i="6"/>
  <c r="G27" i="6"/>
  <c r="D27" i="6"/>
  <c r="G26" i="6"/>
  <c r="D26" i="6"/>
  <c r="G25" i="6"/>
  <c r="D25" i="6"/>
  <c r="G24" i="6"/>
  <c r="D24" i="6"/>
  <c r="G23" i="6"/>
  <c r="D23" i="6"/>
  <c r="G22" i="6"/>
  <c r="D22" i="6"/>
  <c r="G21" i="6"/>
  <c r="D21" i="6"/>
  <c r="G20" i="6"/>
  <c r="D20" i="6"/>
  <c r="G19" i="6"/>
  <c r="D19" i="6"/>
  <c r="G18" i="6"/>
  <c r="D18" i="6"/>
  <c r="G17" i="6"/>
  <c r="D17" i="6"/>
  <c r="G16" i="6"/>
  <c r="D16" i="6"/>
  <c r="G15" i="6"/>
  <c r="D15" i="6"/>
  <c r="G14" i="6"/>
  <c r="D14" i="6"/>
  <c r="G13" i="6"/>
  <c r="D13" i="6"/>
  <c r="G12" i="6"/>
  <c r="D12" i="6"/>
  <c r="G11" i="6"/>
  <c r="D11" i="6"/>
  <c r="G10" i="6"/>
  <c r="D10" i="6"/>
  <c r="G9" i="6"/>
  <c r="D9" i="6"/>
  <c r="G8" i="6"/>
  <c r="D8" i="6"/>
  <c r="G7" i="6"/>
  <c r="D7" i="6"/>
  <c r="M6" i="6"/>
  <c r="J20" i="1" s="1"/>
  <c r="G109" i="5"/>
  <c r="D109" i="5"/>
  <c r="G108" i="5"/>
  <c r="D108" i="5"/>
  <c r="G107" i="5"/>
  <c r="D107" i="5"/>
  <c r="G106" i="5"/>
  <c r="D106" i="5"/>
  <c r="G105" i="5"/>
  <c r="D105" i="5"/>
  <c r="G104" i="5"/>
  <c r="D104" i="5"/>
  <c r="G103" i="5"/>
  <c r="D103" i="5"/>
  <c r="G102" i="5"/>
  <c r="D102" i="5"/>
  <c r="G101" i="5"/>
  <c r="D101" i="5"/>
  <c r="G100" i="5"/>
  <c r="D100" i="5"/>
  <c r="G99" i="5"/>
  <c r="D99" i="5"/>
  <c r="G98" i="5"/>
  <c r="D98" i="5"/>
  <c r="G97" i="5"/>
  <c r="D97" i="5"/>
  <c r="G96" i="5"/>
  <c r="D96" i="5"/>
  <c r="G95" i="5"/>
  <c r="D95" i="5"/>
  <c r="G94" i="5"/>
  <c r="D94" i="5"/>
  <c r="G93" i="5"/>
  <c r="D93" i="5"/>
  <c r="G92" i="5"/>
  <c r="D92" i="5"/>
  <c r="G91" i="5"/>
  <c r="D91" i="5"/>
  <c r="G90" i="5"/>
  <c r="D90" i="5"/>
  <c r="G89" i="5"/>
  <c r="D89" i="5"/>
  <c r="G88" i="5"/>
  <c r="D88" i="5"/>
  <c r="G87" i="5"/>
  <c r="D87" i="5"/>
  <c r="G86" i="5"/>
  <c r="D86" i="5"/>
  <c r="G85" i="5"/>
  <c r="D85" i="5"/>
  <c r="G84" i="5"/>
  <c r="D84" i="5"/>
  <c r="G83" i="5"/>
  <c r="D83" i="5"/>
  <c r="G82" i="5"/>
  <c r="D82" i="5"/>
  <c r="G81" i="5"/>
  <c r="D81" i="5"/>
  <c r="G80" i="5"/>
  <c r="D80" i="5"/>
  <c r="G79" i="5"/>
  <c r="D79" i="5"/>
  <c r="G78" i="5"/>
  <c r="D78" i="5"/>
  <c r="G77" i="5"/>
  <c r="D77" i="5"/>
  <c r="G76" i="5"/>
  <c r="D76" i="5"/>
  <c r="G75" i="5"/>
  <c r="D75" i="5"/>
  <c r="G74" i="5"/>
  <c r="D74" i="5"/>
  <c r="G73" i="5"/>
  <c r="D73" i="5"/>
  <c r="G72" i="5"/>
  <c r="D72" i="5"/>
  <c r="G71" i="5"/>
  <c r="D71" i="5"/>
  <c r="G70" i="5"/>
  <c r="D70" i="5"/>
  <c r="G69" i="5"/>
  <c r="D69" i="5"/>
  <c r="G68" i="5"/>
  <c r="D68" i="5"/>
  <c r="G67" i="5"/>
  <c r="D67" i="5"/>
  <c r="G66" i="5"/>
  <c r="D66" i="5"/>
  <c r="G65" i="5"/>
  <c r="D65" i="5"/>
  <c r="G64" i="5"/>
  <c r="D64" i="5"/>
  <c r="G63" i="5"/>
  <c r="D63" i="5"/>
  <c r="G62" i="5"/>
  <c r="D62" i="5"/>
  <c r="G61" i="5"/>
  <c r="D61" i="5"/>
  <c r="G60" i="5"/>
  <c r="D60" i="5"/>
  <c r="G59" i="5"/>
  <c r="D59" i="5"/>
  <c r="G58" i="5"/>
  <c r="D58" i="5"/>
  <c r="G57" i="5"/>
  <c r="D57" i="5"/>
  <c r="G56" i="5"/>
  <c r="D56" i="5"/>
  <c r="G55" i="5"/>
  <c r="D55" i="5"/>
  <c r="G54" i="5"/>
  <c r="D54" i="5"/>
  <c r="G53" i="5"/>
  <c r="D53" i="5"/>
  <c r="G52" i="5"/>
  <c r="D52" i="5"/>
  <c r="G51" i="5"/>
  <c r="D51" i="5"/>
  <c r="G50" i="5"/>
  <c r="D50" i="5"/>
  <c r="G49" i="5"/>
  <c r="D49" i="5"/>
  <c r="G48" i="5"/>
  <c r="D48" i="5"/>
  <c r="G47" i="5"/>
  <c r="D47" i="5"/>
  <c r="G46" i="5"/>
  <c r="D46" i="5"/>
  <c r="G45" i="5"/>
  <c r="D45" i="5"/>
  <c r="G44" i="5"/>
  <c r="D44" i="5"/>
  <c r="G43" i="5"/>
  <c r="D43" i="5"/>
  <c r="G42" i="5"/>
  <c r="D42" i="5"/>
  <c r="G41" i="5"/>
  <c r="D41" i="5"/>
  <c r="G40" i="5"/>
  <c r="D40" i="5"/>
  <c r="G39" i="5"/>
  <c r="D39" i="5"/>
  <c r="G38" i="5"/>
  <c r="D38" i="5"/>
  <c r="G37" i="5"/>
  <c r="D37" i="5"/>
  <c r="G36" i="5"/>
  <c r="D36" i="5"/>
  <c r="G35" i="5"/>
  <c r="D35" i="5"/>
  <c r="G34" i="5"/>
  <c r="D34" i="5"/>
  <c r="G33" i="5"/>
  <c r="D33" i="5"/>
  <c r="G32" i="5"/>
  <c r="D32" i="5"/>
  <c r="G31" i="5"/>
  <c r="D31" i="5"/>
  <c r="G30" i="5"/>
  <c r="D30" i="5"/>
  <c r="G29" i="5"/>
  <c r="D29" i="5"/>
  <c r="G28" i="5"/>
  <c r="D28" i="5"/>
  <c r="G27" i="5"/>
  <c r="D27" i="5"/>
  <c r="G26" i="5"/>
  <c r="D26" i="5"/>
  <c r="G25" i="5"/>
  <c r="D25" i="5"/>
  <c r="G24" i="5"/>
  <c r="D24" i="5"/>
  <c r="G23" i="5"/>
  <c r="D23" i="5"/>
  <c r="G22" i="5"/>
  <c r="D22" i="5"/>
  <c r="G21" i="5"/>
  <c r="D21" i="5"/>
  <c r="G20" i="5"/>
  <c r="D20" i="5"/>
  <c r="G19" i="5"/>
  <c r="D19" i="5"/>
  <c r="G18" i="5"/>
  <c r="D18" i="5"/>
  <c r="G17" i="5"/>
  <c r="D17" i="5"/>
  <c r="G16" i="5"/>
  <c r="D16" i="5"/>
  <c r="G15" i="5"/>
  <c r="D15" i="5"/>
  <c r="G14" i="5"/>
  <c r="D14" i="5"/>
  <c r="G13" i="5"/>
  <c r="D13" i="5"/>
  <c r="G12" i="5"/>
  <c r="D12" i="5"/>
  <c r="G11" i="5"/>
  <c r="D11" i="5"/>
  <c r="G10" i="5"/>
  <c r="D10" i="5"/>
  <c r="G9" i="5"/>
  <c r="D9" i="5"/>
  <c r="G8" i="5"/>
  <c r="D8" i="5"/>
  <c r="G7" i="5"/>
  <c r="D7" i="5"/>
  <c r="M6" i="5"/>
  <c r="J19" i="1" s="1"/>
  <c r="D109" i="4"/>
  <c r="D108" i="4"/>
  <c r="D107" i="4"/>
  <c r="D106" i="4"/>
  <c r="D105" i="4"/>
  <c r="D104" i="4"/>
  <c r="D103" i="4"/>
  <c r="D102" i="4"/>
  <c r="D101" i="4"/>
  <c r="D100" i="4"/>
  <c r="D99" i="4"/>
  <c r="D98" i="4"/>
  <c r="D97" i="4"/>
  <c r="D96" i="4"/>
  <c r="D95" i="4"/>
  <c r="D94" i="4"/>
  <c r="D93" i="4"/>
  <c r="D92" i="4"/>
  <c r="D91" i="4"/>
  <c r="D90" i="4"/>
  <c r="D89" i="4"/>
  <c r="D88" i="4"/>
  <c r="D87" i="4"/>
  <c r="D86" i="4"/>
  <c r="D85" i="4"/>
  <c r="D84" i="4"/>
  <c r="D83" i="4"/>
  <c r="D82" i="4"/>
  <c r="D81" i="4"/>
  <c r="D80" i="4"/>
  <c r="D79" i="4"/>
  <c r="D78" i="4"/>
  <c r="D77" i="4"/>
  <c r="D76" i="4"/>
  <c r="D75" i="4"/>
  <c r="D74" i="4"/>
  <c r="D73" i="4"/>
  <c r="D72" i="4"/>
  <c r="D71" i="4"/>
  <c r="D70" i="4"/>
  <c r="D69" i="4"/>
  <c r="D68" i="4"/>
  <c r="D67" i="4"/>
  <c r="D66"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M6" i="4"/>
  <c r="J18" i="1" s="1"/>
  <c r="E31" i="1"/>
  <c r="G26" i="1"/>
  <c r="K41" i="1" s="1"/>
  <c r="G25" i="1"/>
  <c r="I21" i="1"/>
  <c r="H21" i="1"/>
  <c r="K21" i="1" s="1"/>
  <c r="H20" i="1"/>
  <c r="I19" i="1"/>
  <c r="H19" i="1"/>
  <c r="C41" i="1"/>
  <c r="H18" i="1"/>
  <c r="M5" i="4" l="1"/>
  <c r="G47" i="10"/>
  <c r="K54" i="10"/>
  <c r="K56" i="10" s="1"/>
  <c r="E11" i="2"/>
  <c r="G55" i="20"/>
  <c r="G57" i="20" s="1"/>
  <c r="I45" i="10"/>
  <c r="I54" i="10" s="1"/>
  <c r="I56" i="10" s="1"/>
  <c r="G67" i="20"/>
  <c r="C67" i="20"/>
  <c r="Q21" i="15"/>
  <c r="Q22" i="15"/>
  <c r="Q24" i="15"/>
  <c r="Q32" i="15" s="1"/>
  <c r="Q35" i="15" s="1"/>
  <c r="Q37" i="15" s="1"/>
  <c r="P17" i="15"/>
  <c r="O17" i="15"/>
  <c r="J5" i="4"/>
  <c r="J11" i="4" s="1"/>
  <c r="K18" i="1"/>
  <c r="M4" i="5"/>
  <c r="M5" i="5"/>
  <c r="J5" i="6"/>
  <c r="J11" i="6" s="1"/>
  <c r="K20" i="1"/>
  <c r="J5" i="5"/>
  <c r="J11" i="5" s="1"/>
  <c r="J26" i="1"/>
  <c r="Q26" i="15"/>
  <c r="Q25" i="15"/>
  <c r="Q23" i="15"/>
  <c r="O16" i="15"/>
  <c r="O21" i="15" s="1"/>
  <c r="P16" i="15"/>
  <c r="K44" i="10"/>
  <c r="K47" i="10" s="1"/>
  <c r="K68" i="10" s="1"/>
  <c r="K52" i="10"/>
  <c r="K58" i="10" s="1"/>
  <c r="K60" i="10" s="1"/>
  <c r="K67" i="10" s="1"/>
  <c r="I44" i="10"/>
  <c r="I52" i="10"/>
  <c r="I58" i="10" s="1"/>
  <c r="I60" i="10" s="1"/>
  <c r="I67" i="10" s="1"/>
  <c r="J44" i="10"/>
  <c r="J47" i="10" s="1"/>
  <c r="J68" i="10" s="1"/>
  <c r="J52" i="10"/>
  <c r="J58" i="10" s="1"/>
  <c r="J60" i="10" s="1"/>
  <c r="J67" i="10" s="1"/>
  <c r="H52" i="10"/>
  <c r="H58" i="10" s="1"/>
  <c r="H60" i="10" s="1"/>
  <c r="H67" i="10" s="1"/>
  <c r="H70" i="10" s="1"/>
  <c r="D33" i="14"/>
  <c r="D28" i="14"/>
  <c r="D31" i="14"/>
  <c r="K28" i="14"/>
  <c r="K33" i="14"/>
  <c r="K31" i="14"/>
  <c r="G28" i="14"/>
  <c r="G33" i="14"/>
  <c r="G31" i="14"/>
  <c r="E33" i="14"/>
  <c r="E28" i="14"/>
  <c r="E31" i="14"/>
  <c r="F27" i="14"/>
  <c r="F19" i="14"/>
  <c r="L33" i="14"/>
  <c r="L28" i="14"/>
  <c r="L31" i="14"/>
  <c r="C28" i="14"/>
  <c r="C33" i="14"/>
  <c r="C31" i="14"/>
  <c r="H33" i="14"/>
  <c r="H28" i="14"/>
  <c r="H31" i="14"/>
  <c r="I33" i="14"/>
  <c r="I28" i="14"/>
  <c r="I31" i="14"/>
  <c r="J27" i="14"/>
  <c r="J19" i="14"/>
  <c r="M4" i="6"/>
  <c r="M4" i="4"/>
  <c r="M5" i="6"/>
  <c r="H26" i="1"/>
  <c r="H25" i="1"/>
  <c r="I18" i="1"/>
  <c r="I20" i="1"/>
  <c r="E32" i="1"/>
  <c r="E33" i="1" s="1"/>
  <c r="K50" i="1" s="1"/>
  <c r="C40" i="1"/>
  <c r="J70" i="10" l="1"/>
  <c r="K70" i="10"/>
  <c r="E13" i="2"/>
  <c r="E15" i="2" s="1"/>
  <c r="F11" i="2"/>
  <c r="I47" i="10"/>
  <c r="I68" i="10" s="1"/>
  <c r="I70" i="10" s="1"/>
  <c r="Q30" i="15"/>
  <c r="J25" i="1"/>
  <c r="K19" i="1"/>
  <c r="K26" i="1" s="1"/>
  <c r="K39" i="1" s="1"/>
  <c r="P23" i="15"/>
  <c r="P25" i="15"/>
  <c r="P26" i="15"/>
  <c r="P22" i="15"/>
  <c r="P21" i="15"/>
  <c r="P24" i="15"/>
  <c r="P30" i="15" s="1"/>
  <c r="P32" i="15" s="1"/>
  <c r="P35" i="15" s="1"/>
  <c r="P37" i="15" s="1"/>
  <c r="O22" i="15"/>
  <c r="O25" i="15"/>
  <c r="O24" i="15"/>
  <c r="O30" i="15" s="1"/>
  <c r="O32" i="15" s="1"/>
  <c r="O35" i="15" s="1"/>
  <c r="O37" i="15" s="1"/>
  <c r="O23" i="15"/>
  <c r="O26" i="15"/>
  <c r="K63" i="10"/>
  <c r="K62" i="10"/>
  <c r="H38" i="14"/>
  <c r="H34" i="14"/>
  <c r="I38" i="14"/>
  <c r="I34" i="14"/>
  <c r="G34" i="14"/>
  <c r="G38" i="14"/>
  <c r="C34" i="14"/>
  <c r="C38" i="14"/>
  <c r="J33" i="14"/>
  <c r="J28" i="14"/>
  <c r="J31" i="14"/>
  <c r="L38" i="14"/>
  <c r="L34" i="14"/>
  <c r="E38" i="14"/>
  <c r="E34" i="14"/>
  <c r="F33" i="14"/>
  <c r="F28" i="14"/>
  <c r="F31" i="14"/>
  <c r="K34" i="14"/>
  <c r="K38" i="14"/>
  <c r="D38" i="14"/>
  <c r="D34" i="14"/>
  <c r="C42" i="1"/>
  <c r="I25" i="1"/>
  <c r="E40" i="1" s="1"/>
  <c r="I26" i="1"/>
  <c r="K72" i="10" l="1"/>
  <c r="K73" i="10"/>
  <c r="F13" i="2"/>
  <c r="F15" i="2" s="1"/>
  <c r="G11" i="2"/>
  <c r="K25" i="1"/>
  <c r="J38" i="14"/>
  <c r="J34" i="14"/>
  <c r="K44" i="14"/>
  <c r="H50" i="20" s="1"/>
  <c r="H52" i="20" s="1"/>
  <c r="K42" i="14"/>
  <c r="F38" i="14"/>
  <c r="F34" i="14"/>
  <c r="L39" i="14"/>
  <c r="L44" i="14"/>
  <c r="I50" i="20" s="1"/>
  <c r="I52" i="20" s="1"/>
  <c r="L42" i="14"/>
  <c r="C44" i="14"/>
  <c r="C42" i="14"/>
  <c r="D39" i="14"/>
  <c r="D42" i="14"/>
  <c r="D44" i="14" s="1"/>
  <c r="I39" i="14"/>
  <c r="I44" i="14"/>
  <c r="F50" i="20" s="1"/>
  <c r="F52" i="20" s="1"/>
  <c r="I42" i="14"/>
  <c r="E39" i="14"/>
  <c r="E42" i="14"/>
  <c r="E44" i="14" s="1"/>
  <c r="G39" i="14"/>
  <c r="G42" i="14"/>
  <c r="G44" i="14" s="1"/>
  <c r="D50" i="20" s="1"/>
  <c r="D52" i="20" s="1"/>
  <c r="H39" i="14"/>
  <c r="H42" i="14"/>
  <c r="H44" i="14" s="1"/>
  <c r="E50" i="20" s="1"/>
  <c r="E52" i="20" s="1"/>
  <c r="D42" i="1"/>
  <c r="D41" i="1"/>
  <c r="K51" i="1"/>
  <c r="E41" i="1"/>
  <c r="K48" i="1" s="1"/>
  <c r="D40" i="1"/>
  <c r="K39" i="14" l="1"/>
  <c r="G13" i="2"/>
  <c r="G15" i="2" s="1"/>
  <c r="H11" i="2"/>
  <c r="D45" i="1"/>
  <c r="F39" i="14"/>
  <c r="F42" i="14"/>
  <c r="F44" i="14" s="1"/>
  <c r="C50" i="20" s="1"/>
  <c r="C52" i="20" s="1"/>
  <c r="C70" i="20" s="1"/>
  <c r="C71" i="20" s="1"/>
  <c r="J44" i="14"/>
  <c r="G50" i="20" s="1"/>
  <c r="G52" i="20" s="1"/>
  <c r="J39" i="14"/>
  <c r="J42" i="14"/>
  <c r="E45" i="1"/>
  <c r="K40" i="1" s="1"/>
  <c r="K42" i="1" s="1"/>
  <c r="K33" i="1" s="1"/>
  <c r="K34" i="1" s="1"/>
  <c r="K47" i="1" s="1"/>
  <c r="K54" i="1" s="1"/>
  <c r="D23" i="2" s="1"/>
  <c r="I11" i="2" l="1"/>
  <c r="H13" i="2"/>
  <c r="H15" i="2" s="1"/>
  <c r="J17" i="2"/>
  <c r="H17" i="2"/>
  <c r="I17" i="2"/>
  <c r="G17" i="2"/>
  <c r="G19" i="2" s="1"/>
  <c r="F17" i="2"/>
  <c r="F19" i="2" s="1"/>
  <c r="H19" i="2" l="1"/>
  <c r="I13" i="2"/>
  <c r="I15" i="2" s="1"/>
  <c r="I19" i="2" s="1"/>
  <c r="J11" i="2"/>
  <c r="J13" i="2" s="1"/>
  <c r="J15" i="2" s="1"/>
  <c r="D27" i="2" s="1"/>
  <c r="D31" i="2" s="1"/>
  <c r="F26" i="2" s="1"/>
  <c r="D36" i="2" l="1"/>
  <c r="J19" i="2"/>
  <c r="D35" i="2" s="1"/>
  <c r="D37" i="2" s="1"/>
  <c r="D41" i="2" l="1"/>
  <c r="D44" i="2" s="1"/>
  <c r="D47" i="2" l="1"/>
</calcChain>
</file>

<file path=xl/sharedStrings.xml><?xml version="1.0" encoding="utf-8"?>
<sst xmlns="http://schemas.openxmlformats.org/spreadsheetml/2006/main" count="3226" uniqueCount="504">
  <si>
    <t>Weighted Average Cost of Capital</t>
  </si>
  <si>
    <t>All figures are in INR unless stated otheriwse</t>
  </si>
  <si>
    <t>Peer Comps</t>
  </si>
  <si>
    <t>Debt/</t>
  </si>
  <si>
    <t>Levered</t>
  </si>
  <si>
    <t>Unlevered</t>
  </si>
  <si>
    <t>Name of the comp</t>
  </si>
  <si>
    <t>country</t>
  </si>
  <si>
    <t>Total Debt</t>
  </si>
  <si>
    <t>Total Equity</t>
  </si>
  <si>
    <r>
      <t xml:space="preserve">Tax Rate </t>
    </r>
    <r>
      <rPr>
        <vertAlign val="superscript"/>
        <sz val="11"/>
        <color theme="1"/>
        <rFont val="Calibri"/>
        <family val="2"/>
        <scheme val="minor"/>
      </rPr>
      <t>1</t>
    </r>
  </si>
  <si>
    <t>Equity</t>
  </si>
  <si>
    <t>Capital</t>
  </si>
  <si>
    <r>
      <t xml:space="preserve">Beta </t>
    </r>
    <r>
      <rPr>
        <vertAlign val="superscript"/>
        <sz val="11"/>
        <color theme="1"/>
        <rFont val="Calibri"/>
        <family val="2"/>
        <scheme val="minor"/>
      </rPr>
      <t>2</t>
    </r>
  </si>
  <si>
    <r>
      <t xml:space="preserve">Beta </t>
    </r>
    <r>
      <rPr>
        <vertAlign val="superscript"/>
        <sz val="11"/>
        <color theme="1"/>
        <rFont val="Calibri"/>
        <family val="2"/>
        <scheme val="minor"/>
      </rPr>
      <t>3</t>
    </r>
  </si>
  <si>
    <t>India</t>
  </si>
  <si>
    <t>Average</t>
  </si>
  <si>
    <t>Median</t>
  </si>
  <si>
    <t>Cost of Debt</t>
  </si>
  <si>
    <t>Cost of Equity</t>
  </si>
  <si>
    <t>Pre Tax Cost of Debt</t>
  </si>
  <si>
    <t>Risk Free Rate</t>
  </si>
  <si>
    <t>Tax Rate</t>
  </si>
  <si>
    <t>Equity Risk Premium</t>
  </si>
  <si>
    <t>After Tax Cost of Debt</t>
  </si>
  <si>
    <r>
      <t xml:space="preserve">Levered Beta </t>
    </r>
    <r>
      <rPr>
        <vertAlign val="superscript"/>
        <sz val="11"/>
        <color theme="1"/>
        <rFont val="Calibri"/>
        <family val="2"/>
        <scheme val="minor"/>
      </rPr>
      <t>4</t>
    </r>
  </si>
  <si>
    <t>Capital Structure</t>
  </si>
  <si>
    <t>Levered Beta</t>
  </si>
  <si>
    <t>Current</t>
  </si>
  <si>
    <t>Target</t>
  </si>
  <si>
    <t>Comps Median Unlevered Beta</t>
  </si>
  <si>
    <t>Targets Debt/ Equity</t>
  </si>
  <si>
    <t>Market Capitalization</t>
  </si>
  <si>
    <t>Total Capital</t>
  </si>
  <si>
    <t>Debt/ Equity</t>
  </si>
  <si>
    <t>Weighted average cost of capital</t>
  </si>
  <si>
    <t>Notes:</t>
  </si>
  <si>
    <t>1. Tax Rate considered as Marginal Tax Rate for the Country</t>
  </si>
  <si>
    <t>Equity Weight</t>
  </si>
  <si>
    <t>2. Levered Beta is based on 5 Year monthly data.</t>
  </si>
  <si>
    <t>3. Unlevered beta = Levered beta/(1+(1-Tax Rate)*Debt/Equity)</t>
  </si>
  <si>
    <t>3. Levered beta =Unlevered beta*(1+(1-Tax Rate)*Debt/Equity)</t>
  </si>
  <si>
    <t>Debt Weght</t>
  </si>
  <si>
    <t>WACC</t>
  </si>
  <si>
    <t>Regression Beta - 2 Years Weekly</t>
  </si>
  <si>
    <t>Nifty Weekly Returns</t>
  </si>
  <si>
    <t>Beta Drifting</t>
  </si>
  <si>
    <t>Beta 1</t>
  </si>
  <si>
    <t>Date</t>
  </si>
  <si>
    <t>Closing Price</t>
  </si>
  <si>
    <t>Weekly Return</t>
  </si>
  <si>
    <t>Levered Raw Beta</t>
  </si>
  <si>
    <t xml:space="preserve">Beta2 </t>
  </si>
  <si>
    <t>Beta Weight</t>
  </si>
  <si>
    <t>Beta 3</t>
  </si>
  <si>
    <t xml:space="preserve">Market Beta </t>
  </si>
  <si>
    <t>Market Beta Weight</t>
  </si>
  <si>
    <t>Mar 19, 2023</t>
  </si>
  <si>
    <t>SUMMARY OUTPUT</t>
  </si>
  <si>
    <t>Mar 26, 2023</t>
  </si>
  <si>
    <t xml:space="preserve">Adjusted Beta </t>
  </si>
  <si>
    <t>Apr 02, 2023</t>
  </si>
  <si>
    <t>Regression Statistics</t>
  </si>
  <si>
    <t>Apr 09, 2023</t>
  </si>
  <si>
    <t>Multiple R</t>
  </si>
  <si>
    <t>Apr 16, 2023</t>
  </si>
  <si>
    <t>R Square</t>
  </si>
  <si>
    <t>Apr 23, 2023</t>
  </si>
  <si>
    <t>Adjusted R Square</t>
  </si>
  <si>
    <t>Apr 30, 2023</t>
  </si>
  <si>
    <t>Standard Error</t>
  </si>
  <si>
    <t>May 07, 2023</t>
  </si>
  <si>
    <t>Observations</t>
  </si>
  <si>
    <t>May 14, 2023</t>
  </si>
  <si>
    <t>May 21, 2023</t>
  </si>
  <si>
    <t>ANOVA</t>
  </si>
  <si>
    <t>May 28, 2023</t>
  </si>
  <si>
    <t>df</t>
  </si>
  <si>
    <t>SS</t>
  </si>
  <si>
    <t>MS</t>
  </si>
  <si>
    <t>F</t>
  </si>
  <si>
    <t>Significance F</t>
  </si>
  <si>
    <t>Jun 04, 2023</t>
  </si>
  <si>
    <t>Regression</t>
  </si>
  <si>
    <t>Jun 11, 2023</t>
  </si>
  <si>
    <t>Residual</t>
  </si>
  <si>
    <t>Jun 18, 2023</t>
  </si>
  <si>
    <t>Total</t>
  </si>
  <si>
    <t>Jun 25, 2023</t>
  </si>
  <si>
    <t>Jul 02, 2023</t>
  </si>
  <si>
    <t>Coefficients</t>
  </si>
  <si>
    <t>t Stat</t>
  </si>
  <si>
    <t>P-value</t>
  </si>
  <si>
    <t>Lower 95%</t>
  </si>
  <si>
    <t>Upper 95%</t>
  </si>
  <si>
    <t>Lower 95.0%</t>
  </si>
  <si>
    <t>Upper 95.0%</t>
  </si>
  <si>
    <t>Jul 09, 2023</t>
  </si>
  <si>
    <t>Intercept</t>
  </si>
  <si>
    <t>Jul 16, 2023</t>
  </si>
  <si>
    <t>X Variable 1</t>
  </si>
  <si>
    <t>Jul 23, 2023</t>
  </si>
  <si>
    <t>Jul 30, 2023</t>
  </si>
  <si>
    <t>Aug 06, 2023</t>
  </si>
  <si>
    <t>Aug 13, 2023</t>
  </si>
  <si>
    <t>Aug 20, 2023</t>
  </si>
  <si>
    <t>Aug 27, 2023</t>
  </si>
  <si>
    <t>Sep 03, 2023</t>
  </si>
  <si>
    <t>Sep 10, 2023</t>
  </si>
  <si>
    <t>Sep 17, 2023</t>
  </si>
  <si>
    <t>Sep 24, 2023</t>
  </si>
  <si>
    <t>Oct 01, 2023</t>
  </si>
  <si>
    <t>Oct 08, 2023</t>
  </si>
  <si>
    <t>Oct 15, 2023</t>
  </si>
  <si>
    <t>Oct 22, 2023</t>
  </si>
  <si>
    <t>Oct 29, 2023</t>
  </si>
  <si>
    <t>Nov 05, 2023</t>
  </si>
  <si>
    <t>Nov 12, 2023</t>
  </si>
  <si>
    <t>Nov 19, 2023</t>
  </si>
  <si>
    <t>Nov 26, 2023</t>
  </si>
  <si>
    <t>Dec 03, 2023</t>
  </si>
  <si>
    <t>Dec 10, 2023</t>
  </si>
  <si>
    <t>Dec 17, 2023</t>
  </si>
  <si>
    <t>Dec 24, 2023</t>
  </si>
  <si>
    <t>Dec 31, 2023</t>
  </si>
  <si>
    <t>Jan 07, 2024</t>
  </si>
  <si>
    <t>Jan 14, 2024</t>
  </si>
  <si>
    <t>Jan 21, 2024</t>
  </si>
  <si>
    <t>Jan 28, 2024</t>
  </si>
  <si>
    <t>Feb 04, 2024</t>
  </si>
  <si>
    <t>Feb 11, 2024</t>
  </si>
  <si>
    <t>Feb 18, 2024</t>
  </si>
  <si>
    <t>Feb 25, 2024</t>
  </si>
  <si>
    <t>Mar 03, 2024</t>
  </si>
  <si>
    <t>Mar 10, 2024</t>
  </si>
  <si>
    <t>Mar 17, 2024</t>
  </si>
  <si>
    <t>Mar 24, 2024</t>
  </si>
  <si>
    <t>Mar 31, 2024</t>
  </si>
  <si>
    <t>Apr 07, 2024</t>
  </si>
  <si>
    <t>Apr 14, 2024</t>
  </si>
  <si>
    <t>Apr 21, 2024</t>
  </si>
  <si>
    <t>Apr 28, 2024</t>
  </si>
  <si>
    <t>May 05, 2024</t>
  </si>
  <si>
    <t>May 12, 2024</t>
  </si>
  <si>
    <t>May 19, 2024</t>
  </si>
  <si>
    <t>May 26, 2024</t>
  </si>
  <si>
    <t>Jun 02, 2024</t>
  </si>
  <si>
    <t>Jun 09, 2024</t>
  </si>
  <si>
    <t>Jun 16, 2024</t>
  </si>
  <si>
    <t>Jun 23, 2024</t>
  </si>
  <si>
    <t>Jun 30, 2024</t>
  </si>
  <si>
    <t>Jul 07, 2024</t>
  </si>
  <si>
    <t>Jul 14, 2024</t>
  </si>
  <si>
    <t>Jul 21, 2024</t>
  </si>
  <si>
    <t>Jul 28, 2024</t>
  </si>
  <si>
    <t>Aug 04, 2024</t>
  </si>
  <si>
    <t>Aug 11, 2024</t>
  </si>
  <si>
    <t>Aug 18, 2024</t>
  </si>
  <si>
    <t>Aug 25, 2024</t>
  </si>
  <si>
    <t>Sep 01, 2024</t>
  </si>
  <si>
    <t>Sep 08, 2024</t>
  </si>
  <si>
    <t>Sep 15, 2024</t>
  </si>
  <si>
    <t>Sep 22, 2024</t>
  </si>
  <si>
    <t>Sep 29, 2024</t>
  </si>
  <si>
    <t>Oct 06, 2024</t>
  </si>
  <si>
    <t>Oct 13, 2024</t>
  </si>
  <si>
    <t>Oct 20, 2024</t>
  </si>
  <si>
    <t>Oct 27, 2024</t>
  </si>
  <si>
    <t>Nov 03, 2024</t>
  </si>
  <si>
    <t>Nov 10, 2024</t>
  </si>
  <si>
    <t>Nov 17, 2024</t>
  </si>
  <si>
    <t>Nov 24, 2024</t>
  </si>
  <si>
    <t>Dec 01, 2024</t>
  </si>
  <si>
    <t>Dec 08, 2024</t>
  </si>
  <si>
    <t>Dec 15, 2024</t>
  </si>
  <si>
    <t>Dec 22, 2024</t>
  </si>
  <si>
    <t>Dec 29, 2024</t>
  </si>
  <si>
    <t>Jan 05, 2025</t>
  </si>
  <si>
    <t>Jan 12, 2025</t>
  </si>
  <si>
    <t>Jan 19, 2025</t>
  </si>
  <si>
    <t>Jan 26, 2025</t>
  </si>
  <si>
    <t>Feb 02, 2025</t>
  </si>
  <si>
    <t>Feb 09, 2025</t>
  </si>
  <si>
    <t>Feb 16, 2025</t>
  </si>
  <si>
    <t>Feb 23, 2025</t>
  </si>
  <si>
    <t>S.No.</t>
  </si>
  <si>
    <t>Name</t>
  </si>
  <si>
    <t>CMP Rs.</t>
  </si>
  <si>
    <t xml:space="preserve">Mar Cap Rs.Cr. </t>
  </si>
  <si>
    <t>Debt Rs.Cr.</t>
  </si>
  <si>
    <t>Debt / Eq</t>
  </si>
  <si>
    <t>Return on Markets</t>
  </si>
  <si>
    <t>Year</t>
  </si>
  <si>
    <t>Annual</t>
  </si>
  <si>
    <t>Average Return</t>
  </si>
  <si>
    <t>Dividend Yield</t>
  </si>
  <si>
    <r>
      <t xml:space="preserve"> 1.27% </t>
    </r>
    <r>
      <rPr>
        <vertAlign val="superscript"/>
        <sz val="11"/>
        <color theme="1"/>
        <rFont val="Calibri"/>
        <family val="2"/>
        <scheme val="minor"/>
      </rPr>
      <t>1</t>
    </r>
  </si>
  <si>
    <t>Total Market Return</t>
  </si>
  <si>
    <t>Price</t>
  </si>
  <si>
    <t>Mar 09, 2025</t>
  </si>
  <si>
    <t>Mar 02, 2025</t>
  </si>
  <si>
    <t>ITC ltd Weekly Returns</t>
  </si>
  <si>
    <t>ITC</t>
  </si>
  <si>
    <t>Godfrey Philips Weekly Returns</t>
  </si>
  <si>
    <t>COMPANY NAME</t>
  </si>
  <si>
    <t>ITC LTD</t>
  </si>
  <si>
    <t>LATEST VERSION</t>
  </si>
  <si>
    <t>PLEASE DO NOT MAKE ANY CHANGES TO THIS SHEET</t>
  </si>
  <si>
    <t>CURRENT VERSION</t>
  </si>
  <si>
    <t>META</t>
  </si>
  <si>
    <t>Number of shares</t>
  </si>
  <si>
    <t>Face Value</t>
  </si>
  <si>
    <t>Current Price</t>
  </si>
  <si>
    <t>PROFIT &amp; LOSS</t>
  </si>
  <si>
    <t>Report Date</t>
  </si>
  <si>
    <t>Sales</t>
  </si>
  <si>
    <t>Raw Material Cost</t>
  </si>
  <si>
    <t>Change in Inventory</t>
  </si>
  <si>
    <t>Power and Fuel</t>
  </si>
  <si>
    <t>Other Mfr. Exp</t>
  </si>
  <si>
    <t>Employee Cost</t>
  </si>
  <si>
    <t>Selling and admin</t>
  </si>
  <si>
    <t>Other Expenses</t>
  </si>
  <si>
    <t>Other Income</t>
  </si>
  <si>
    <t>Depreciation</t>
  </si>
  <si>
    <t>Interest</t>
  </si>
  <si>
    <t>Profit before tax</t>
  </si>
  <si>
    <t>Tax</t>
  </si>
  <si>
    <t>Net profit</t>
  </si>
  <si>
    <t>Dividend Amount</t>
  </si>
  <si>
    <t>Quarters</t>
  </si>
  <si>
    <t>Expenses</t>
  </si>
  <si>
    <t>Operating Profit</t>
  </si>
  <si>
    <t>BALANCE SHEET</t>
  </si>
  <si>
    <t>Equity Share Capital</t>
  </si>
  <si>
    <t>Reserves</t>
  </si>
  <si>
    <t>Borrowings</t>
  </si>
  <si>
    <t>Other Liabilities</t>
  </si>
  <si>
    <t>Net Block</t>
  </si>
  <si>
    <t>Capital Work in Progress</t>
  </si>
  <si>
    <t>Investments</t>
  </si>
  <si>
    <t>Other Assets</t>
  </si>
  <si>
    <t>Receivables</t>
  </si>
  <si>
    <t>Inventory</t>
  </si>
  <si>
    <t>Cash &amp; Bank</t>
  </si>
  <si>
    <t>No. of Equity Shares</t>
  </si>
  <si>
    <t>New Bonus Shares</t>
  </si>
  <si>
    <t>Face value</t>
  </si>
  <si>
    <t>other asset</t>
  </si>
  <si>
    <t>Total Asset</t>
  </si>
  <si>
    <t>CASH FLOW:</t>
  </si>
  <si>
    <t>Cash from Operating Activity</t>
  </si>
  <si>
    <t>Cash from Investing Activity</t>
  </si>
  <si>
    <t>Cash from Financing Activity</t>
  </si>
  <si>
    <t>Net Cash Flow</t>
  </si>
  <si>
    <t>PRICE:</t>
  </si>
  <si>
    <t>DERIVED:</t>
  </si>
  <si>
    <t>Adjusted Equity Shares in Cr</t>
  </si>
  <si>
    <t>Equity Capital</t>
  </si>
  <si>
    <t>Borrowings -</t>
  </si>
  <si>
    <t>Long term Borrowings</t>
  </si>
  <si>
    <t>Short term Borrowings</t>
  </si>
  <si>
    <t>Lease Liabilities</t>
  </si>
  <si>
    <t>Other Borrowings</t>
  </si>
  <si>
    <t>Other Liabilities -</t>
  </si>
  <si>
    <t>Non controlling int</t>
  </si>
  <si>
    <t>Trade Payables</t>
  </si>
  <si>
    <t>Advance from Customers</t>
  </si>
  <si>
    <t>Other liability items</t>
  </si>
  <si>
    <t>Total Liabilities</t>
  </si>
  <si>
    <t>Fixed Assets -</t>
  </si>
  <si>
    <t>Land</t>
  </si>
  <si>
    <t>Building</t>
  </si>
  <si>
    <t>Plant Machinery</t>
  </si>
  <si>
    <t>Equipments</t>
  </si>
  <si>
    <t>Furniture n fittings</t>
  </si>
  <si>
    <t>Railway sidings</t>
  </si>
  <si>
    <t>Vehicles</t>
  </si>
  <si>
    <t>Intangible Assets</t>
  </si>
  <si>
    <t>Other fixed assets</t>
  </si>
  <si>
    <t>Gross Block</t>
  </si>
  <si>
    <t>Accumulated Depreciation</t>
  </si>
  <si>
    <t>CWIP</t>
  </si>
  <si>
    <t>Other Assets -</t>
  </si>
  <si>
    <t>Inventories</t>
  </si>
  <si>
    <t>Trade receivables</t>
  </si>
  <si>
    <t>Cash Equivalents</t>
  </si>
  <si>
    <t>Loans n Advances</t>
  </si>
  <si>
    <t>Other asset items</t>
  </si>
  <si>
    <t>Total Assets</t>
  </si>
  <si>
    <t>Particulars</t>
  </si>
  <si>
    <t>Years</t>
  </si>
  <si>
    <t>LTM</t>
  </si>
  <si>
    <t>#Income Statement</t>
  </si>
  <si>
    <t>Sales Growth</t>
  </si>
  <si>
    <t>COGS</t>
  </si>
  <si>
    <t>COGS % Sales</t>
  </si>
  <si>
    <t xml:space="preserve">Gross Profit </t>
  </si>
  <si>
    <t>Gross Margin</t>
  </si>
  <si>
    <t>Selling and General Expenese</t>
  </si>
  <si>
    <t>S&amp;G Exp % Sales</t>
  </si>
  <si>
    <t>EBITDA</t>
  </si>
  <si>
    <t>EBITDA Margins</t>
  </si>
  <si>
    <t xml:space="preserve">Interest </t>
  </si>
  <si>
    <t>Interest % sales</t>
  </si>
  <si>
    <t>Depriciation % sales</t>
  </si>
  <si>
    <t xml:space="preserve">Earnings Before Tax </t>
  </si>
  <si>
    <t>EBT % Sales</t>
  </si>
  <si>
    <t>Effective Tax Rate</t>
  </si>
  <si>
    <t>Net Profit</t>
  </si>
  <si>
    <t>Net Margins</t>
  </si>
  <si>
    <t>No. Of Equity Shares</t>
  </si>
  <si>
    <t>Earnings Per Share</t>
  </si>
  <si>
    <t>EPS Growth %</t>
  </si>
  <si>
    <t xml:space="preserve"> </t>
  </si>
  <si>
    <t xml:space="preserve">Dividend Per Share </t>
  </si>
  <si>
    <t>Dividend Payout Ratio</t>
  </si>
  <si>
    <t>Retained Earnings</t>
  </si>
  <si>
    <t>#Balance Sheet</t>
  </si>
  <si>
    <t>Fixed Assets Net Block</t>
  </si>
  <si>
    <t>Total Non Current Assets</t>
  </si>
  <si>
    <t>Total Current Assets</t>
  </si>
  <si>
    <t>Check</t>
  </si>
  <si>
    <t>#Cash Flow Statements</t>
  </si>
  <si>
    <t>Operating Activities</t>
  </si>
  <si>
    <t>Profit from operations</t>
  </si>
  <si>
    <t>Payables</t>
  </si>
  <si>
    <t>Loans Advances</t>
  </si>
  <si>
    <t>Other WC items</t>
  </si>
  <si>
    <t>Working capital changes</t>
  </si>
  <si>
    <t>Direct taxes</t>
  </si>
  <si>
    <t>Cash From Operating Activities</t>
  </si>
  <si>
    <t>Investing Activities</t>
  </si>
  <si>
    <t>Fixed assets purchased</t>
  </si>
  <si>
    <t>Fixed assets sold</t>
  </si>
  <si>
    <t>Investments purchased</t>
  </si>
  <si>
    <t>Investments sold</t>
  </si>
  <si>
    <t>Interest received</t>
  </si>
  <si>
    <t>Dividends received</t>
  </si>
  <si>
    <t>Investment in group cos</t>
  </si>
  <si>
    <t>Redemp n Canc of Shares</t>
  </si>
  <si>
    <t>Acquisition of companies</t>
  </si>
  <si>
    <t>Inter corporate deposits</t>
  </si>
  <si>
    <t>Other investing items</t>
  </si>
  <si>
    <t xml:space="preserve">Cash from Investing Activity </t>
  </si>
  <si>
    <t>Financing Activities</t>
  </si>
  <si>
    <t>Proceeds from shares</t>
  </si>
  <si>
    <t>Proceeds from borrowings</t>
  </si>
  <si>
    <t>Repayment of borrowings</t>
  </si>
  <si>
    <t>Interest paid fin</t>
  </si>
  <si>
    <t>Dividends paid</t>
  </si>
  <si>
    <t>Financial liabilities</t>
  </si>
  <si>
    <t>Other financing items</t>
  </si>
  <si>
    <t xml:space="preserve">Cash from Financing Activity </t>
  </si>
  <si>
    <t>#cash flow statement</t>
  </si>
  <si>
    <t xml:space="preserve">Net Cash Flow </t>
  </si>
  <si>
    <t>Calculation Of ROIC (Return on Invested Capital)</t>
  </si>
  <si>
    <t>Calculation of ROIC</t>
  </si>
  <si>
    <t>Current Assets</t>
  </si>
  <si>
    <t>Total Current assets</t>
  </si>
  <si>
    <t>Current Liabilities</t>
  </si>
  <si>
    <t>Total Current liabilities</t>
  </si>
  <si>
    <t>Net Working Capital</t>
  </si>
  <si>
    <t>Non - Current Assets</t>
  </si>
  <si>
    <t>Net Non Current Assets</t>
  </si>
  <si>
    <t>Invested Capital</t>
  </si>
  <si>
    <t>#</t>
  </si>
  <si>
    <t>EBIT</t>
  </si>
  <si>
    <t>ROIC</t>
  </si>
  <si>
    <t>Calculation of Reinvestment rate</t>
  </si>
  <si>
    <t>Net Capex</t>
  </si>
  <si>
    <t>Cash from Operating Activity -</t>
  </si>
  <si>
    <t>Cash from Investing Activity -</t>
  </si>
  <si>
    <t>Invest in subsidiaries</t>
  </si>
  <si>
    <t>Cash from Financing Activity -</t>
  </si>
  <si>
    <t>Change in Working capital</t>
  </si>
  <si>
    <t>Marginal tax rate</t>
  </si>
  <si>
    <t xml:space="preserve">Reinvestment </t>
  </si>
  <si>
    <t>Reinvestment  Rate</t>
  </si>
  <si>
    <t>EBIT(1-T)</t>
  </si>
  <si>
    <t>4 year Average</t>
  </si>
  <si>
    <t xml:space="preserve">4 year median </t>
  </si>
  <si>
    <t>Calculation of Growth rate</t>
  </si>
  <si>
    <t>Intrinsic Growth</t>
  </si>
  <si>
    <t>Calculation of PV of FCF</t>
  </si>
  <si>
    <t>EBIT(1-Tax)</t>
  </si>
  <si>
    <t>Less : Reinvestment Rate</t>
  </si>
  <si>
    <t>Free Cash Flow to Firm(FCFF)</t>
  </si>
  <si>
    <t>Mid Year Convention</t>
  </si>
  <si>
    <t>Discounting factor</t>
  </si>
  <si>
    <t>PV of FCFF</t>
  </si>
  <si>
    <t>Expected Growth</t>
  </si>
  <si>
    <t>Terminal Growth</t>
  </si>
  <si>
    <t>Calcution of Terminal Value</t>
  </si>
  <si>
    <t>FCFF(n+1)</t>
  </si>
  <si>
    <t>Terminal Growth Rate</t>
  </si>
  <si>
    <t>Terminal Value</t>
  </si>
  <si>
    <t>PV of Terminal value</t>
  </si>
  <si>
    <t>Value of operating asset</t>
  </si>
  <si>
    <t>Less : Debt</t>
  </si>
  <si>
    <t>Add : Cash</t>
  </si>
  <si>
    <t>Calculation of Equity value per share</t>
  </si>
  <si>
    <t>Value of Equity</t>
  </si>
  <si>
    <t>No of shares</t>
  </si>
  <si>
    <t>Equity value per share</t>
  </si>
  <si>
    <t>Share price</t>
  </si>
  <si>
    <t>Discount/Premium</t>
  </si>
  <si>
    <t>Comparable company valuation</t>
  </si>
  <si>
    <t>Share outstanding</t>
  </si>
  <si>
    <t>Equity value</t>
  </si>
  <si>
    <t>Net Debt</t>
  </si>
  <si>
    <t>Market data</t>
  </si>
  <si>
    <t>Ticker</t>
  </si>
  <si>
    <t>Shares Price</t>
  </si>
  <si>
    <t>Enterpise value</t>
  </si>
  <si>
    <t>Company</t>
  </si>
  <si>
    <t>Revenue</t>
  </si>
  <si>
    <t>Net income</t>
  </si>
  <si>
    <t>Valuation</t>
  </si>
  <si>
    <t>Financials</t>
  </si>
  <si>
    <t>EV / EBITDA</t>
  </si>
  <si>
    <t>No. Eq. Shares Cr.</t>
  </si>
  <si>
    <t>Cash End Rs.Cr.</t>
  </si>
  <si>
    <t>Sales Rs.Cr.</t>
  </si>
  <si>
    <t>NP 12M Rs.Cr.</t>
  </si>
  <si>
    <t>EV</t>
  </si>
  <si>
    <t>Net debt</t>
  </si>
  <si>
    <t>EV/revenue</t>
  </si>
  <si>
    <t>EV/EBITDA</t>
  </si>
  <si>
    <t>P/E</t>
  </si>
  <si>
    <t>High</t>
  </si>
  <si>
    <t>75th Percentile</t>
  </si>
  <si>
    <t>Medium</t>
  </si>
  <si>
    <t>Low</t>
  </si>
  <si>
    <t>25th Percentile</t>
  </si>
  <si>
    <t>ITC Comparable valuation</t>
  </si>
  <si>
    <t>Implied enterprise value</t>
  </si>
  <si>
    <t>Implied market value</t>
  </si>
  <si>
    <t>Shares outstanding</t>
  </si>
  <si>
    <t>Implied value per share</t>
  </si>
  <si>
    <t>Source : Screener.in</t>
  </si>
  <si>
    <t>(in crores)</t>
  </si>
  <si>
    <t>Sensitivity Analysis</t>
  </si>
  <si>
    <t>Nestle Weekly Returns</t>
  </si>
  <si>
    <t>HUL</t>
  </si>
  <si>
    <t>Nestle</t>
  </si>
  <si>
    <t>Britannia</t>
  </si>
  <si>
    <t>Dabur</t>
  </si>
  <si>
    <t>Hind Unilever</t>
  </si>
  <si>
    <t>Nestle India</t>
  </si>
  <si>
    <t>Britannia Inds.</t>
  </si>
  <si>
    <t>Dabur India</t>
  </si>
  <si>
    <t>Mar Cap Rs.Cr.</t>
  </si>
  <si>
    <t>Is not SME</t>
  </si>
  <si>
    <t>NP Ann Rs.Cr.</t>
  </si>
  <si>
    <t>Hind. Unilever</t>
  </si>
  <si>
    <t>Godrej Consumer</t>
  </si>
  <si>
    <t>Comps</t>
  </si>
  <si>
    <t>DCF Bear</t>
  </si>
  <si>
    <t>DCF Base</t>
  </si>
  <si>
    <t>DCF Bull</t>
  </si>
  <si>
    <t>52W H/L</t>
  </si>
  <si>
    <t>OpenLow</t>
  </si>
  <si>
    <t>OpenHigh</t>
  </si>
  <si>
    <t>Football field analysis - Data</t>
  </si>
  <si>
    <t>INR 412.5</t>
  </si>
  <si>
    <t>52 Week (High - INR 528. 5 &amp; Low - 391.2)</t>
  </si>
  <si>
    <t>About the company</t>
  </si>
  <si>
    <r>
      <t>ITC Limited</t>
    </r>
    <r>
      <rPr>
        <sz val="12"/>
        <color rgb="FF202122"/>
        <rFont val="Arial"/>
        <family val="2"/>
      </rPr>
      <t> is an Indian conglomerate, headquartered in Kolkata.</t>
    </r>
    <r>
      <rPr>
        <sz val="12"/>
        <color rgb="FF202122"/>
        <rFont val="Arial"/>
        <family val="2"/>
      </rPr>
      <t> It has a presence across six business segments, namely FMCG, agribusiness, information technology, paper products, and packaging.</t>
    </r>
    <r>
      <rPr>
        <sz val="12"/>
        <color rgb="FF202122"/>
        <rFont val="Arial"/>
        <family val="2"/>
      </rPr>
      <t> It generates a plurality of its revenue from tobacco products.</t>
    </r>
  </si>
  <si>
    <t>Average shareholder equity</t>
  </si>
  <si>
    <t>Return on Equity (ROE)</t>
  </si>
  <si>
    <t>ROE - Dupont equation</t>
  </si>
  <si>
    <t>Net profit margin(A)</t>
  </si>
  <si>
    <t>Average Total Asset</t>
  </si>
  <si>
    <t>Asset Turnover ratio (B)</t>
  </si>
  <si>
    <t>Equity Multipier (C)</t>
  </si>
  <si>
    <t>Return on Equity (A*B*C)</t>
  </si>
  <si>
    <t>Return on Asset (ROA)</t>
  </si>
  <si>
    <t>ROA - Dupont equation</t>
  </si>
  <si>
    <t>Return on Asset (A*B)</t>
  </si>
  <si>
    <t>Financial Summary</t>
  </si>
  <si>
    <t>( NSE Code - ITC | BSE - 500875 )</t>
  </si>
  <si>
    <t>Dupont Analysis - Retrurn on Equity &amp; Return on Asset</t>
  </si>
  <si>
    <t>Altman's Z Score Analysis</t>
  </si>
  <si>
    <t>Altman's Z Score Analysis Calculation</t>
  </si>
  <si>
    <t>Working Capital/ Total Assets</t>
  </si>
  <si>
    <t>Working Capital</t>
  </si>
  <si>
    <t>Retained Earnings / Total Assets</t>
  </si>
  <si>
    <t xml:space="preserve">Retained Earnings </t>
  </si>
  <si>
    <t>EBIT / Total Assets</t>
  </si>
  <si>
    <t xml:space="preserve">EBIT </t>
  </si>
  <si>
    <t>Market Cap / Long Term Liabilities</t>
  </si>
  <si>
    <t xml:space="preserve">Market Cap </t>
  </si>
  <si>
    <t>Long Term Liabilities</t>
  </si>
  <si>
    <t>Sales / Total Assets</t>
  </si>
  <si>
    <t xml:space="preserve">Sales </t>
  </si>
  <si>
    <t>Working capital / Total Assets (A)</t>
  </si>
  <si>
    <t>Retaines Earnings / Total Assets (B)</t>
  </si>
  <si>
    <t>EBIT / Total Assets  (C)</t>
  </si>
  <si>
    <t>Market Cap / Long Term Liabilities (D)</t>
  </si>
  <si>
    <t>Sales / Total Assets  (E)</t>
  </si>
  <si>
    <t>Altman's  Z score</t>
  </si>
  <si>
    <t>Final score</t>
  </si>
  <si>
    <t>Financial Stability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</si>
</sst>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 #,##0.00_ ;_ * \-#,##0.00_ ;_ * &quot;-&quot;??_ ;_ @_ "/>
    <numFmt numFmtId="164" formatCode="#,##0.0"/>
    <numFmt numFmtId="165" formatCode="[$-409]mmm\-yy;@"/>
    <numFmt numFmtId="166" formatCode="_(* #,##0.00_);_(* \(#,##0.00\);_(* &quot;-&quot;??_);_(@_)"/>
    <numFmt numFmtId="167" formatCode="#,##0.0;\(#,##0.0\);\-"/>
    <numFmt numFmtId="168" formatCode="&quot;₹&quot;\ #,##0.0"/>
    <numFmt numFmtId="169" formatCode="&quot;₹&quot;\ #,##0.0;\(\ &quot;₹&quot;\ #,##0.0\);\-"/>
    <numFmt numFmtId="170" formatCode="#,##0.0;\(#,##0.0\);"/>
    <numFmt numFmtId="171" formatCode="mmm/yy\A"/>
    <numFmt numFmtId="172" formatCode="mmm/yy\F"/>
    <numFmt numFmtId="173" formatCode="0.000"/>
    <numFmt numFmtId="174" formatCode="0.00\x"/>
    <numFmt numFmtId="175" formatCode="0.0\x"/>
    <numFmt numFmtId="176" formatCode="0.0"/>
    <numFmt numFmtId="177" formatCode="0.00000000000000"/>
  </numFmts>
  <fonts count="34"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i/>
      <sz val="10"/>
      <color theme="1"/>
      <name val="Calibri"/>
      <family val="2"/>
      <scheme val="minor"/>
    </font>
    <font>
      <vertAlign val="superscript"/>
      <sz val="11"/>
      <color theme="1"/>
      <name val="Calibri"/>
      <family val="2"/>
      <scheme val="minor"/>
    </font>
    <font>
      <sz val="11"/>
      <color rgb="FF3333FF"/>
      <name val="Calibri"/>
      <family val="2"/>
      <scheme val="minor"/>
    </font>
    <font>
      <i/>
      <sz val="9"/>
      <color theme="1"/>
      <name val="Calibri"/>
      <family val="2"/>
      <scheme val="minor"/>
    </font>
    <font>
      <sz val="11"/>
      <color rgb="FF232526"/>
      <name val="Segoe UI"/>
      <family val="2"/>
    </font>
    <font>
      <i/>
      <sz val="11"/>
      <color theme="1"/>
      <name val="Calibri"/>
      <family val="2"/>
      <scheme val="minor"/>
    </font>
    <font>
      <b/>
      <sz val="11"/>
      <color rgb="FF232526"/>
      <name val="Segoe UI"/>
      <family val="2"/>
    </font>
    <font>
      <sz val="11"/>
      <color rgb="FF232526"/>
      <name val="Segoe UI"/>
      <family val="2"/>
    </font>
    <font>
      <sz val="11"/>
      <color theme="1"/>
      <name val="Arial"/>
      <family val="2"/>
    </font>
    <font>
      <u/>
      <sz val="11"/>
      <color theme="10"/>
      <name val="Calibri"/>
      <family val="2"/>
      <scheme val="minor"/>
    </font>
    <font>
      <b/>
      <sz val="11"/>
      <color theme="0"/>
      <name val="Calibri"/>
      <family val="2"/>
      <scheme val="minor"/>
    </font>
    <font>
      <sz val="11"/>
      <name val="Calibri"/>
      <family val="2"/>
      <scheme val="minor"/>
    </font>
    <font>
      <sz val="11"/>
      <color theme="3" tint="0.39997558519241921"/>
      <name val="Calibri"/>
      <family val="2"/>
      <scheme val="minor"/>
    </font>
    <font>
      <sz val="11"/>
      <color theme="0" tint="-0.34998626667073579"/>
      <name val="Calibri"/>
      <family val="2"/>
      <scheme val="minor"/>
    </font>
    <font>
      <sz val="11"/>
      <color theme="4" tint="-0.249977111117893"/>
      <name val="Calibri"/>
      <family val="2"/>
      <scheme val="minor"/>
    </font>
    <font>
      <sz val="11"/>
      <color rgb="FF232526"/>
      <name val="Segoe UI"/>
      <family val="2"/>
    </font>
    <font>
      <sz val="11"/>
      <color rgb="FF232526"/>
      <name val="Segoe UI"/>
      <family val="2"/>
    </font>
    <font>
      <sz val="12"/>
      <color rgb="FF22222F"/>
      <name val="Arial"/>
      <family val="2"/>
    </font>
    <font>
      <sz val="12"/>
      <color rgb="FF22222F"/>
      <name val="Arial"/>
      <family val="2"/>
    </font>
    <font>
      <sz val="12"/>
      <color rgb="FF22222F"/>
      <name val="Calibri"/>
      <family val="2"/>
      <scheme val="minor"/>
    </font>
    <font>
      <sz val="12"/>
      <color rgb="FF22222F"/>
      <name val="Calibri"/>
      <family val="2"/>
      <scheme val="minor"/>
    </font>
    <font>
      <b/>
      <sz val="26"/>
      <color theme="4" tint="-0.499984740745262"/>
      <name val="Calibri"/>
      <family val="2"/>
      <scheme val="minor"/>
    </font>
    <font>
      <sz val="12"/>
      <color rgb="FF202122"/>
      <name val="Arial"/>
      <family val="2"/>
    </font>
    <font>
      <b/>
      <sz val="12"/>
      <color rgb="FF202122"/>
      <name val="Arial"/>
      <family val="2"/>
    </font>
    <font>
      <b/>
      <sz val="12"/>
      <color theme="0"/>
      <name val="Calibri"/>
      <family val="2"/>
      <scheme val="minor"/>
    </font>
    <font>
      <b/>
      <sz val="14"/>
      <color theme="4" tint="-0.499984740745262"/>
      <name val="Calibri"/>
      <family val="2"/>
      <scheme val="minor"/>
    </font>
    <font>
      <b/>
      <sz val="22"/>
      <color theme="4" tint="-0.499984740745262"/>
      <name val="Calibri"/>
      <family val="2"/>
      <scheme val="minor"/>
    </font>
    <font>
      <b/>
      <sz val="11"/>
      <color theme="4" tint="-0.499984740745262"/>
      <name val="Calibri"/>
      <family val="2"/>
      <scheme val="minor"/>
    </font>
    <font>
      <b/>
      <sz val="14"/>
      <color theme="0"/>
      <name val="Calibri"/>
      <family val="2"/>
      <scheme val="minor"/>
    </font>
    <font>
      <sz val="14"/>
      <color theme="1"/>
      <name val="Calibri"/>
      <family val="2"/>
      <scheme val="minor"/>
    </font>
  </fonts>
  <fills count="13">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2"/>
        <bgColor indexed="64"/>
      </patternFill>
    </fill>
    <fill>
      <patternFill patternType="solid">
        <fgColor theme="0" tint="-0.14999847407452621"/>
        <bgColor indexed="64"/>
      </patternFill>
    </fill>
    <fill>
      <patternFill patternType="solid">
        <fgColor theme="4" tint="-0.249977111117893"/>
        <bgColor indexed="64"/>
      </patternFill>
    </fill>
    <fill>
      <patternFill patternType="solid">
        <fgColor rgb="FFFFFFFF"/>
        <bgColor indexed="64"/>
      </patternFill>
    </fill>
    <fill>
      <patternFill patternType="solid">
        <fgColor theme="9"/>
      </patternFill>
    </fill>
    <fill>
      <patternFill patternType="solid">
        <fgColor rgb="FF0275D8"/>
        <bgColor indexed="64"/>
      </patternFill>
    </fill>
    <fill>
      <patternFill patternType="solid">
        <fgColor rgb="FF0070C0"/>
        <bgColor indexed="64"/>
      </patternFill>
    </fill>
    <fill>
      <patternFill patternType="solid">
        <fgColor theme="2" tint="-9.9978637043366805E-2"/>
        <bgColor indexed="64"/>
      </patternFill>
    </fill>
    <fill>
      <patternFill patternType="solid">
        <fgColor theme="4" tint="-0.499984740745262"/>
        <bgColor indexed="64"/>
      </patternFill>
    </fill>
  </fills>
  <borders count="16">
    <border>
      <left/>
      <right/>
      <top/>
      <bottom/>
      <diagonal/>
    </border>
    <border>
      <left/>
      <right/>
      <top/>
      <bottom style="thin">
        <color auto="1"/>
      </bottom>
      <diagonal/>
    </border>
    <border>
      <left/>
      <right/>
      <top style="thin">
        <color auto="1"/>
      </top>
      <bottom/>
      <diagonal/>
    </border>
    <border>
      <left/>
      <right/>
      <top/>
      <bottom style="hair">
        <color auto="1"/>
      </bottom>
      <diagonal/>
    </border>
    <border>
      <left/>
      <right/>
      <top style="medium">
        <color indexed="64"/>
      </top>
      <bottom style="thin">
        <color indexed="64"/>
      </bottom>
      <diagonal/>
    </border>
    <border>
      <left/>
      <right/>
      <top/>
      <bottom style="medium">
        <color indexed="64"/>
      </bottom>
      <diagonal/>
    </border>
    <border>
      <left/>
      <right/>
      <top style="thin">
        <color auto="1"/>
      </top>
      <bottom style="thin">
        <color auto="1"/>
      </bottom>
      <diagonal/>
    </border>
    <border>
      <left/>
      <right/>
      <top style="hair">
        <color rgb="FF002060"/>
      </top>
      <bottom style="hair">
        <color rgb="FF002060"/>
      </bottom>
      <diagonal/>
    </border>
    <border>
      <left/>
      <right/>
      <top style="thin">
        <color rgb="FF002060"/>
      </top>
      <bottom style="thin">
        <color rgb="FF002060"/>
      </bottom>
      <diagonal/>
    </border>
    <border>
      <left/>
      <right/>
      <top style="thin">
        <color auto="1"/>
      </top>
      <bottom style="thick">
        <color auto="1"/>
      </bottom>
      <diagonal/>
    </border>
    <border>
      <left/>
      <right/>
      <top style="medium">
        <color auto="1"/>
      </top>
      <bottom style="medium">
        <color auto="1"/>
      </bottom>
      <diagonal/>
    </border>
    <border>
      <left/>
      <right/>
      <top/>
      <bottom style="thin">
        <color theme="0"/>
      </bottom>
      <diagonal/>
    </border>
    <border>
      <left/>
      <right/>
      <top style="hair">
        <color theme="4" tint="-0.24994659260841701"/>
      </top>
      <bottom style="hair">
        <color theme="4" tint="-0.24994659260841701"/>
      </bottom>
      <diagonal/>
    </border>
    <border>
      <left/>
      <right/>
      <top style="hair">
        <color auto="1"/>
      </top>
      <bottom style="hair">
        <color auto="1"/>
      </bottom>
      <diagonal/>
    </border>
    <border>
      <left/>
      <right/>
      <top/>
      <bottom style="thick">
        <color theme="4" tint="-0.499984740745262"/>
      </bottom>
      <diagonal/>
    </border>
    <border>
      <left/>
      <right/>
      <top style="thick">
        <color theme="4" tint="-0.499984740745262"/>
      </top>
      <bottom/>
      <diagonal/>
    </border>
  </borders>
  <cellStyleXfs count="5">
    <xf numFmtId="0" fontId="0" fillId="0" borderId="0"/>
    <xf numFmtId="9" fontId="1" fillId="0" borderId="0" applyFont="0" applyFill="0" applyBorder="0" applyAlignment="0" applyProtection="0"/>
    <xf numFmtId="0" fontId="13" fillId="0" borderId="0" applyNumberFormat="0" applyFill="0" applyBorder="0" applyAlignment="0" applyProtection="0"/>
    <xf numFmtId="43" fontId="1" fillId="0" borderId="0" applyFont="0" applyFill="0" applyBorder="0" applyAlignment="0" applyProtection="0"/>
    <xf numFmtId="0" fontId="3" fillId="8" borderId="0" applyNumberFormat="0" applyBorder="0" applyAlignment="0" applyProtection="0"/>
  </cellStyleXfs>
  <cellXfs count="245">
    <xf numFmtId="0" fontId="0" fillId="0" borderId="0" xfId="0"/>
    <xf numFmtId="0" fontId="2" fillId="0" borderId="0" xfId="0" applyFont="1"/>
    <xf numFmtId="0" fontId="0" fillId="2" borderId="0" xfId="0" applyFill="1"/>
    <xf numFmtId="0" fontId="0" fillId="3" borderId="0" xfId="0" applyFill="1"/>
    <xf numFmtId="0" fontId="4" fillId="0" borderId="0" xfId="0" applyFont="1"/>
    <xf numFmtId="0" fontId="2" fillId="0" borderId="1" xfId="0" applyFont="1" applyBorder="1"/>
    <xf numFmtId="0" fontId="0" fillId="0" borderId="1" xfId="0" applyBorder="1"/>
    <xf numFmtId="0" fontId="0" fillId="0" borderId="1" xfId="0" applyBorder="1" applyAlignment="1">
      <alignment horizontal="right"/>
    </xf>
    <xf numFmtId="0" fontId="6" fillId="0" borderId="0" xfId="0" applyFont="1"/>
    <xf numFmtId="10" fontId="6" fillId="0" borderId="0" xfId="0" applyNumberFormat="1" applyFont="1"/>
    <xf numFmtId="2" fontId="6" fillId="0" borderId="0" xfId="0" applyNumberFormat="1" applyFont="1"/>
    <xf numFmtId="0" fontId="2" fillId="0" borderId="2" xfId="0" applyFont="1" applyBorder="1"/>
    <xf numFmtId="10" fontId="0" fillId="0" borderId="2" xfId="0" applyNumberFormat="1" applyBorder="1"/>
    <xf numFmtId="2" fontId="0" fillId="0" borderId="2" xfId="0" applyNumberFormat="1" applyBorder="1"/>
    <xf numFmtId="10" fontId="0" fillId="0" borderId="1" xfId="0" applyNumberFormat="1" applyBorder="1"/>
    <xf numFmtId="2" fontId="0" fillId="0" borderId="1" xfId="0" applyNumberFormat="1" applyBorder="1"/>
    <xf numFmtId="10" fontId="0" fillId="0" borderId="0" xfId="0" applyNumberFormat="1"/>
    <xf numFmtId="0" fontId="0" fillId="0" borderId="3" xfId="0" applyBorder="1"/>
    <xf numFmtId="9" fontId="0" fillId="0" borderId="3" xfId="0" applyNumberFormat="1" applyBorder="1"/>
    <xf numFmtId="2" fontId="0" fillId="0" borderId="3" xfId="0" applyNumberFormat="1" applyBorder="1"/>
    <xf numFmtId="0" fontId="2" fillId="0" borderId="1" xfId="0" applyFont="1" applyBorder="1" applyAlignment="1">
      <alignment horizontal="right"/>
    </xf>
    <xf numFmtId="2" fontId="0" fillId="0" borderId="0" xfId="0" applyNumberFormat="1"/>
    <xf numFmtId="164" fontId="0" fillId="0" borderId="0" xfId="0" applyNumberFormat="1" applyAlignment="1">
      <alignment horizontal="right"/>
    </xf>
    <xf numFmtId="164" fontId="0" fillId="0" borderId="3" xfId="0" applyNumberFormat="1" applyBorder="1" applyAlignment="1">
      <alignment horizontal="right"/>
    </xf>
    <xf numFmtId="10" fontId="0" fillId="0" borderId="3" xfId="0" applyNumberFormat="1" applyBorder="1"/>
    <xf numFmtId="164" fontId="0" fillId="0" borderId="0" xfId="0" applyNumberFormat="1"/>
    <xf numFmtId="0" fontId="7" fillId="0" borderId="0" xfId="0" applyFont="1" applyAlignment="1">
      <alignment vertical="top"/>
    </xf>
    <xf numFmtId="0" fontId="0" fillId="0" borderId="0" xfId="0" applyAlignment="1">
      <alignment horizontal="right"/>
    </xf>
    <xf numFmtId="10" fontId="0" fillId="3" borderId="0" xfId="0" applyNumberFormat="1" applyFill="1"/>
    <xf numFmtId="14" fontId="2" fillId="0" borderId="0" xfId="0" applyNumberFormat="1" applyFont="1"/>
    <xf numFmtId="2" fontId="2" fillId="0" borderId="0" xfId="0" applyNumberFormat="1" applyFont="1"/>
    <xf numFmtId="0" fontId="8" fillId="7" borderId="0" xfId="0" applyFont="1" applyFill="1" applyAlignment="1">
      <alignment horizontal="right" vertical="center" wrapText="1"/>
    </xf>
    <xf numFmtId="0" fontId="3" fillId="3" borderId="0" xfId="0" applyFont="1" applyFill="1" applyAlignment="1">
      <alignment horizontal="center"/>
    </xf>
    <xf numFmtId="4" fontId="8" fillId="7" borderId="0" xfId="0" applyNumberFormat="1" applyFont="1" applyFill="1" applyAlignment="1">
      <alignment horizontal="right" vertical="center" wrapText="1"/>
    </xf>
    <xf numFmtId="14" fontId="2" fillId="0" borderId="3" xfId="0" applyNumberFormat="1" applyFont="1" applyBorder="1" applyAlignment="1">
      <alignment horizontal="left"/>
    </xf>
    <xf numFmtId="0" fontId="2" fillId="0" borderId="3" xfId="0" applyFont="1" applyBorder="1" applyAlignment="1">
      <alignment horizontal="right" wrapText="1"/>
    </xf>
    <xf numFmtId="0" fontId="2" fillId="0" borderId="3" xfId="0" applyFont="1" applyBorder="1" applyAlignment="1">
      <alignment horizontal="right"/>
    </xf>
    <xf numFmtId="14" fontId="8" fillId="7" borderId="0" xfId="0" applyNumberFormat="1" applyFont="1" applyFill="1" applyAlignment="1">
      <alignment horizontal="left" vertical="center"/>
    </xf>
    <xf numFmtId="2" fontId="0" fillId="0" borderId="0" xfId="0" applyNumberFormat="1" applyAlignment="1">
      <alignment horizontal="right"/>
    </xf>
    <xf numFmtId="10" fontId="0" fillId="0" borderId="0" xfId="1" applyNumberFormat="1" applyFont="1" applyAlignment="1">
      <alignment horizontal="right"/>
    </xf>
    <xf numFmtId="10" fontId="0" fillId="0" borderId="0" xfId="1" applyNumberFormat="1" applyFont="1"/>
    <xf numFmtId="0" fontId="0" fillId="5" borderId="0" xfId="0" applyFill="1"/>
    <xf numFmtId="4" fontId="8" fillId="5" borderId="0" xfId="0" applyNumberFormat="1" applyFont="1" applyFill="1" applyAlignment="1">
      <alignment horizontal="right" vertical="center" wrapText="1"/>
    </xf>
    <xf numFmtId="0" fontId="8" fillId="7" borderId="0" xfId="0" applyFont="1" applyFill="1" applyAlignment="1">
      <alignment horizontal="left" vertical="center" wrapText="1"/>
    </xf>
    <xf numFmtId="0" fontId="8" fillId="7" borderId="0" xfId="0" applyFont="1" applyFill="1" applyAlignment="1">
      <alignment horizontal="left" vertical="center"/>
    </xf>
    <xf numFmtId="10" fontId="10" fillId="7" borderId="0" xfId="0" applyNumberFormat="1" applyFont="1" applyFill="1" applyAlignment="1">
      <alignment horizontal="right" vertical="center" readingOrder="1"/>
    </xf>
    <xf numFmtId="0" fontId="0" fillId="7" borderId="0" xfId="0" applyFill="1"/>
    <xf numFmtId="4" fontId="8" fillId="7" borderId="0" xfId="0" applyNumberFormat="1" applyFont="1" applyFill="1" applyAlignment="1">
      <alignment horizontal="right" vertical="center" wrapText="1" readingOrder="1"/>
    </xf>
    <xf numFmtId="0" fontId="8" fillId="7" borderId="0" xfId="0" applyFont="1" applyFill="1" applyAlignment="1">
      <alignment horizontal="right" vertical="center" wrapText="1" readingOrder="1"/>
    </xf>
    <xf numFmtId="0" fontId="2" fillId="0" borderId="0" xfId="0" applyFont="1" applyAlignment="1">
      <alignment horizontal="left"/>
    </xf>
    <xf numFmtId="10" fontId="2" fillId="0" borderId="0" xfId="0" applyNumberFormat="1" applyFont="1" applyAlignment="1">
      <alignment horizontal="right"/>
    </xf>
    <xf numFmtId="0" fontId="0" fillId="0" borderId="0" xfId="0" applyAlignment="1">
      <alignment horizontal="left"/>
    </xf>
    <xf numFmtId="10" fontId="0" fillId="0" borderId="0" xfId="0" applyNumberFormat="1" applyAlignment="1">
      <alignment horizontal="right"/>
    </xf>
    <xf numFmtId="10" fontId="2" fillId="0" borderId="0" xfId="0" applyNumberFormat="1" applyFont="1"/>
    <xf numFmtId="0" fontId="11" fillId="7" borderId="0" xfId="0" applyFont="1" applyFill="1" applyAlignment="1">
      <alignment horizontal="left" vertical="center" wrapText="1"/>
    </xf>
    <xf numFmtId="0" fontId="11" fillId="7" borderId="0" xfId="0" applyFont="1" applyFill="1" applyAlignment="1">
      <alignment horizontal="right" vertical="center" wrapText="1"/>
    </xf>
    <xf numFmtId="0" fontId="11" fillId="7" borderId="0" xfId="0" applyFont="1" applyFill="1" applyAlignment="1">
      <alignment horizontal="left" vertical="center"/>
    </xf>
    <xf numFmtId="0" fontId="0" fillId="0" borderId="5" xfId="0" applyBorder="1"/>
    <xf numFmtId="0" fontId="9" fillId="0" borderId="4" xfId="0" applyFont="1" applyBorder="1" applyAlignment="1">
      <alignment horizontal="center"/>
    </xf>
    <xf numFmtId="0" fontId="9" fillId="0" borderId="4" xfId="0" applyFont="1" applyBorder="1" applyAlignment="1">
      <alignment horizontal="centerContinuous"/>
    </xf>
    <xf numFmtId="0" fontId="13" fillId="0" borderId="0" xfId="2" applyAlignment="1">
      <alignment horizontal="left" vertical="center" indent="1"/>
    </xf>
    <xf numFmtId="0" fontId="12" fillId="0" borderId="0" xfId="0" applyFont="1" applyAlignment="1">
      <alignment horizontal="left" vertical="center" indent="1"/>
    </xf>
    <xf numFmtId="0" fontId="12" fillId="0" borderId="0" xfId="0" applyFont="1" applyAlignment="1">
      <alignment horizontal="right" vertical="center" wrapText="1" indent="1"/>
    </xf>
    <xf numFmtId="4" fontId="8" fillId="7" borderId="0" xfId="0" applyNumberFormat="1" applyFont="1" applyFill="1" applyAlignment="1">
      <alignment horizontal="right" vertical="top" wrapText="1"/>
    </xf>
    <xf numFmtId="0" fontId="6" fillId="3" borderId="0" xfId="0" applyFont="1" applyFill="1"/>
    <xf numFmtId="164" fontId="6" fillId="3" borderId="0" xfId="0" applyNumberFormat="1" applyFont="1" applyFill="1"/>
    <xf numFmtId="10" fontId="6" fillId="3" borderId="0" xfId="0" applyNumberFormat="1" applyFont="1" applyFill="1"/>
    <xf numFmtId="2" fontId="6" fillId="3" borderId="0" xfId="0" applyNumberFormat="1" applyFont="1" applyFill="1"/>
    <xf numFmtId="2" fontId="0" fillId="3" borderId="0" xfId="0" applyNumberFormat="1" applyFill="1"/>
    <xf numFmtId="43" fontId="2" fillId="0" borderId="0" xfId="3" applyFont="1" applyBorder="1"/>
    <xf numFmtId="43" fontId="0" fillId="0" borderId="0" xfId="3" applyFont="1" applyBorder="1"/>
    <xf numFmtId="165" fontId="14" fillId="9" borderId="0" xfId="3" applyNumberFormat="1" applyFont="1" applyFill="1" applyBorder="1"/>
    <xf numFmtId="165" fontId="14" fillId="9" borderId="0" xfId="0" applyNumberFormat="1" applyFont="1" applyFill="1" applyAlignment="1">
      <alignment horizontal="center"/>
    </xf>
    <xf numFmtId="165" fontId="15" fillId="0" borderId="0" xfId="3" applyNumberFormat="1" applyFont="1" applyFill="1" applyBorder="1"/>
    <xf numFmtId="43" fontId="1" fillId="0" borderId="0" xfId="3" applyFont="1" applyBorder="1"/>
    <xf numFmtId="166" fontId="0" fillId="0" borderId="0" xfId="3" applyNumberFormat="1" applyFont="1" applyBorder="1"/>
    <xf numFmtId="17" fontId="0" fillId="0" borderId="0" xfId="0" applyNumberFormat="1"/>
    <xf numFmtId="17" fontId="2" fillId="0" borderId="0" xfId="0" applyNumberFormat="1" applyFont="1"/>
    <xf numFmtId="17" fontId="14" fillId="10" borderId="0" xfId="0" applyNumberFormat="1" applyFont="1" applyFill="1"/>
    <xf numFmtId="0" fontId="2" fillId="0" borderId="6" xfId="0" applyFont="1" applyBorder="1"/>
    <xf numFmtId="0" fontId="0" fillId="0" borderId="6" xfId="0" applyBorder="1"/>
    <xf numFmtId="167" fontId="0" fillId="0" borderId="6" xfId="0" applyNumberFormat="1" applyBorder="1"/>
    <xf numFmtId="167" fontId="0" fillId="0" borderId="0" xfId="0" applyNumberFormat="1"/>
    <xf numFmtId="167" fontId="0" fillId="0" borderId="2" xfId="0" applyNumberFormat="1" applyBorder="1"/>
    <xf numFmtId="167" fontId="2" fillId="0" borderId="6" xfId="0" applyNumberFormat="1" applyFont="1" applyBorder="1"/>
    <xf numFmtId="167" fontId="2" fillId="0" borderId="0" xfId="0" applyNumberFormat="1" applyFont="1"/>
    <xf numFmtId="167" fontId="0" fillId="0" borderId="1" xfId="0" applyNumberFormat="1" applyBorder="1"/>
    <xf numFmtId="0" fontId="3" fillId="3" borderId="0" xfId="0" applyFont="1" applyFill="1"/>
    <xf numFmtId="17" fontId="3" fillId="3" borderId="0" xfId="0" applyNumberFormat="1" applyFont="1" applyFill="1"/>
    <xf numFmtId="17" fontId="3" fillId="3" borderId="0" xfId="0" applyNumberFormat="1" applyFont="1" applyFill="1" applyAlignment="1">
      <alignment horizontal="right"/>
    </xf>
    <xf numFmtId="17" fontId="0" fillId="3" borderId="0" xfId="0" applyNumberFormat="1" applyFill="1"/>
    <xf numFmtId="0" fontId="0" fillId="4" borderId="0" xfId="0" applyFill="1"/>
    <xf numFmtId="168" fontId="0" fillId="0" borderId="0" xfId="0" applyNumberFormat="1"/>
    <xf numFmtId="0" fontId="16" fillId="0" borderId="0" xfId="0" applyFont="1"/>
    <xf numFmtId="9" fontId="16" fillId="0" borderId="0" xfId="1" applyFont="1"/>
    <xf numFmtId="10" fontId="16" fillId="0" borderId="0" xfId="0" applyNumberFormat="1" applyFont="1"/>
    <xf numFmtId="0" fontId="2" fillId="0" borderId="7" xfId="0" applyFont="1" applyBorder="1"/>
    <xf numFmtId="168" fontId="2" fillId="0" borderId="7" xfId="0" applyNumberFormat="1" applyFont="1" applyBorder="1"/>
    <xf numFmtId="0" fontId="17" fillId="0" borderId="0" xfId="0" applyFont="1"/>
    <xf numFmtId="10" fontId="17" fillId="0" borderId="0" xfId="0" applyNumberFormat="1" applyFont="1"/>
    <xf numFmtId="0" fontId="2" fillId="0" borderId="8" xfId="0" applyFont="1" applyBorder="1"/>
    <xf numFmtId="168" fontId="2" fillId="0" borderId="8" xfId="0" applyNumberFormat="1" applyFont="1" applyBorder="1"/>
    <xf numFmtId="168" fontId="0" fillId="0" borderId="8" xfId="0" applyNumberFormat="1" applyBorder="1"/>
    <xf numFmtId="168" fontId="2" fillId="0" borderId="6" xfId="0" applyNumberFormat="1" applyFont="1" applyBorder="1"/>
    <xf numFmtId="169" fontId="2" fillId="0" borderId="6" xfId="0" applyNumberFormat="1" applyFont="1" applyBorder="1"/>
    <xf numFmtId="169" fontId="0" fillId="0" borderId="0" xfId="0" applyNumberFormat="1"/>
    <xf numFmtId="168" fontId="17" fillId="0" borderId="0" xfId="0" applyNumberFormat="1" applyFont="1"/>
    <xf numFmtId="0" fontId="2" fillId="3" borderId="0" xfId="0" applyFont="1" applyFill="1"/>
    <xf numFmtId="0" fontId="0" fillId="11" borderId="0" xfId="0" applyFill="1"/>
    <xf numFmtId="169" fontId="0" fillId="0" borderId="6" xfId="0" applyNumberFormat="1" applyBorder="1"/>
    <xf numFmtId="0" fontId="15" fillId="11" borderId="0" xfId="0" applyFont="1" applyFill="1"/>
    <xf numFmtId="169" fontId="2" fillId="0" borderId="0" xfId="0" applyNumberFormat="1" applyFont="1"/>
    <xf numFmtId="0" fontId="2" fillId="11" borderId="0" xfId="0" applyFont="1" applyFill="1"/>
    <xf numFmtId="0" fontId="0" fillId="0" borderId="2" xfId="0" applyBorder="1"/>
    <xf numFmtId="0" fontId="2" fillId="0" borderId="9" xfId="0" applyFont="1" applyBorder="1"/>
    <xf numFmtId="0" fontId="2" fillId="0" borderId="10" xfId="0" applyFont="1" applyBorder="1"/>
    <xf numFmtId="0" fontId="0" fillId="0" borderId="10" xfId="0" applyBorder="1"/>
    <xf numFmtId="0" fontId="0" fillId="0" borderId="9" xfId="0" applyBorder="1"/>
    <xf numFmtId="10" fontId="2" fillId="0" borderId="9" xfId="1" applyNumberFormat="1" applyFont="1" applyBorder="1"/>
    <xf numFmtId="3" fontId="0" fillId="0" borderId="0" xfId="0" applyNumberFormat="1"/>
    <xf numFmtId="3" fontId="0" fillId="0" borderId="6" xfId="0" applyNumberFormat="1" applyBorder="1"/>
    <xf numFmtId="10" fontId="2" fillId="0" borderId="9" xfId="0" applyNumberFormat="1" applyFont="1" applyBorder="1"/>
    <xf numFmtId="170" fontId="0" fillId="0" borderId="6" xfId="0" applyNumberFormat="1" applyBorder="1"/>
    <xf numFmtId="170" fontId="2" fillId="0" borderId="0" xfId="0" applyNumberFormat="1" applyFont="1"/>
    <xf numFmtId="170" fontId="0" fillId="0" borderId="0" xfId="0" applyNumberFormat="1"/>
    <xf numFmtId="170" fontId="2" fillId="0" borderId="2" xfId="0" applyNumberFormat="1" applyFont="1" applyBorder="1"/>
    <xf numFmtId="170" fontId="2" fillId="0" borderId="9" xfId="0" applyNumberFormat="1" applyFont="1" applyBorder="1"/>
    <xf numFmtId="170" fontId="0" fillId="0" borderId="2" xfId="0" applyNumberFormat="1" applyBorder="1"/>
    <xf numFmtId="170" fontId="0" fillId="0" borderId="10" xfId="0" applyNumberFormat="1" applyBorder="1"/>
    <xf numFmtId="170" fontId="0" fillId="0" borderId="9" xfId="0" applyNumberFormat="1" applyBorder="1"/>
    <xf numFmtId="170" fontId="2" fillId="0" borderId="6" xfId="0" applyNumberFormat="1" applyFont="1" applyBorder="1"/>
    <xf numFmtId="9" fontId="0" fillId="0" borderId="6" xfId="0" applyNumberFormat="1" applyBorder="1"/>
    <xf numFmtId="2" fontId="0" fillId="0" borderId="6" xfId="0" applyNumberFormat="1" applyBorder="1"/>
    <xf numFmtId="10" fontId="0" fillId="0" borderId="6" xfId="0" applyNumberFormat="1" applyBorder="1"/>
    <xf numFmtId="0" fontId="0" fillId="6" borderId="0" xfId="0" applyFill="1"/>
    <xf numFmtId="0" fontId="3" fillId="6" borderId="0" xfId="0" applyFont="1" applyFill="1"/>
    <xf numFmtId="17" fontId="3" fillId="6" borderId="0" xfId="0" applyNumberFormat="1" applyFont="1" applyFill="1"/>
    <xf numFmtId="17" fontId="3" fillId="6" borderId="0" xfId="0" applyNumberFormat="1" applyFont="1" applyFill="1" applyAlignment="1">
      <alignment horizontal="right"/>
    </xf>
    <xf numFmtId="10" fontId="0" fillId="0" borderId="6" xfId="1" applyNumberFormat="1" applyFont="1" applyBorder="1"/>
    <xf numFmtId="0" fontId="18" fillId="0" borderId="6" xfId="0" applyFont="1" applyBorder="1"/>
    <xf numFmtId="173" fontId="0" fillId="0" borderId="6" xfId="0" applyNumberFormat="1" applyBorder="1"/>
    <xf numFmtId="2" fontId="2" fillId="0" borderId="9" xfId="0" applyNumberFormat="1" applyFont="1" applyBorder="1"/>
    <xf numFmtId="43" fontId="0" fillId="0" borderId="0" xfId="0" applyNumberFormat="1"/>
    <xf numFmtId="174" fontId="0" fillId="0" borderId="0" xfId="1" applyNumberFormat="1" applyFont="1"/>
    <xf numFmtId="0" fontId="2" fillId="3" borderId="1" xfId="0" applyFont="1" applyFill="1" applyBorder="1"/>
    <xf numFmtId="0" fontId="0" fillId="3" borderId="1" xfId="0" applyFill="1" applyBorder="1"/>
    <xf numFmtId="0" fontId="2" fillId="0" borderId="0" xfId="0" applyFont="1" applyAlignment="1">
      <alignment horizontal="right"/>
    </xf>
    <xf numFmtId="0" fontId="14" fillId="3" borderId="0" xfId="0" applyFont="1" applyFill="1" applyAlignment="1">
      <alignment horizontal="left" wrapText="1"/>
    </xf>
    <xf numFmtId="0" fontId="14" fillId="3" borderId="0" xfId="0" applyFont="1" applyFill="1" applyAlignment="1">
      <alignment wrapText="1"/>
    </xf>
    <xf numFmtId="0" fontId="14" fillId="3" borderId="0" xfId="0" applyFont="1" applyFill="1"/>
    <xf numFmtId="4" fontId="0" fillId="0" borderId="0" xfId="0" applyNumberFormat="1"/>
    <xf numFmtId="0" fontId="0" fillId="0" borderId="12" xfId="0" applyBorder="1" applyAlignment="1">
      <alignment horizontal="left"/>
    </xf>
    <xf numFmtId="3" fontId="0" fillId="0" borderId="12" xfId="0" applyNumberFormat="1" applyBorder="1"/>
    <xf numFmtId="0" fontId="0" fillId="0" borderId="12" xfId="0" applyBorder="1"/>
    <xf numFmtId="175" fontId="0" fillId="0" borderId="12" xfId="0" applyNumberFormat="1" applyBorder="1"/>
    <xf numFmtId="0" fontId="0" fillId="0" borderId="13" xfId="0" applyBorder="1"/>
    <xf numFmtId="3" fontId="0" fillId="0" borderId="13" xfId="0" applyNumberFormat="1" applyBorder="1"/>
    <xf numFmtId="4" fontId="0" fillId="0" borderId="13" xfId="0" applyNumberFormat="1" applyBorder="1"/>
    <xf numFmtId="177" fontId="0" fillId="0" borderId="0" xfId="0" applyNumberFormat="1"/>
    <xf numFmtId="0" fontId="9" fillId="0" borderId="0" xfId="0" applyFont="1"/>
    <xf numFmtId="0" fontId="9" fillId="3" borderId="1" xfId="0" applyFont="1" applyFill="1" applyBorder="1"/>
    <xf numFmtId="2" fontId="14" fillId="0" borderId="0" xfId="0" applyNumberFormat="1" applyFont="1"/>
    <xf numFmtId="10" fontId="2" fillId="0" borderId="0" xfId="1" applyNumberFormat="1" applyFont="1"/>
    <xf numFmtId="0" fontId="19" fillId="7" borderId="0" xfId="0" applyFont="1" applyFill="1" applyAlignment="1">
      <alignment horizontal="left" vertical="center" wrapText="1"/>
    </xf>
    <xf numFmtId="0" fontId="19" fillId="7" borderId="0" xfId="0" applyFont="1" applyFill="1" applyAlignment="1">
      <alignment horizontal="right" vertical="center" wrapText="1"/>
    </xf>
    <xf numFmtId="0" fontId="19" fillId="7" borderId="0" xfId="0" applyFont="1" applyFill="1" applyAlignment="1">
      <alignment horizontal="left" vertical="center"/>
    </xf>
    <xf numFmtId="4" fontId="0" fillId="7" borderId="0" xfId="0" applyNumberFormat="1" applyFill="1"/>
    <xf numFmtId="10" fontId="0" fillId="7" borderId="0" xfId="0" applyNumberFormat="1" applyFill="1"/>
    <xf numFmtId="2" fontId="8" fillId="7" borderId="0" xfId="0" applyNumberFormat="1" applyFont="1" applyFill="1" applyAlignment="1">
      <alignment horizontal="right" vertical="center" wrapText="1" readingOrder="1"/>
    </xf>
    <xf numFmtId="0" fontId="20" fillId="7" borderId="0" xfId="0" applyFont="1" applyFill="1" applyAlignment="1">
      <alignment horizontal="left" vertical="center" wrapText="1"/>
    </xf>
    <xf numFmtId="0" fontId="20" fillId="7" borderId="0" xfId="0" applyFont="1" applyFill="1" applyAlignment="1">
      <alignment horizontal="right" vertical="center" wrapText="1"/>
    </xf>
    <xf numFmtId="0" fontId="20" fillId="7" borderId="0" xfId="0" applyFont="1" applyFill="1" applyAlignment="1">
      <alignment horizontal="left" vertical="center"/>
    </xf>
    <xf numFmtId="176" fontId="0" fillId="0" borderId="0" xfId="0" applyNumberFormat="1"/>
    <xf numFmtId="176" fontId="23" fillId="0" borderId="0" xfId="0" applyNumberFormat="1" applyFont="1"/>
    <xf numFmtId="176" fontId="23" fillId="7" borderId="0" xfId="0" applyNumberFormat="1" applyFont="1" applyFill="1" applyAlignment="1">
      <alignment vertical="center" wrapText="1"/>
    </xf>
    <xf numFmtId="176" fontId="24" fillId="0" borderId="0" xfId="0" applyNumberFormat="1" applyFont="1"/>
    <xf numFmtId="176" fontId="24" fillId="7" borderId="0" xfId="0" applyNumberFormat="1" applyFont="1" applyFill="1" applyAlignment="1">
      <alignment vertical="center" wrapText="1"/>
    </xf>
    <xf numFmtId="0" fontId="21" fillId="7" borderId="0" xfId="0" applyFont="1" applyFill="1" applyAlignment="1">
      <alignment vertical="center" wrapText="1"/>
    </xf>
    <xf numFmtId="0" fontId="23" fillId="7" borderId="0" xfId="0" applyFont="1" applyFill="1" applyAlignment="1">
      <alignment vertical="center" wrapText="1"/>
    </xf>
    <xf numFmtId="0" fontId="23" fillId="0" borderId="0" xfId="0" applyFont="1"/>
    <xf numFmtId="0" fontId="22" fillId="7" borderId="0" xfId="0" applyFont="1" applyFill="1" applyAlignment="1">
      <alignment vertical="center" wrapText="1"/>
    </xf>
    <xf numFmtId="0" fontId="24" fillId="7" borderId="0" xfId="0" applyFont="1" applyFill="1" applyAlignment="1">
      <alignment vertical="center" wrapText="1"/>
    </xf>
    <xf numFmtId="0" fontId="24" fillId="0" borderId="0" xfId="0" applyFont="1"/>
    <xf numFmtId="0" fontId="0" fillId="0" borderId="0" xfId="0" applyAlignment="1">
      <alignment horizontal="left" vertical="top"/>
    </xf>
    <xf numFmtId="4" fontId="8" fillId="7" borderId="0" xfId="0" applyNumberFormat="1" applyFont="1" applyFill="1" applyAlignment="1">
      <alignment horizontal="left" vertical="top" wrapText="1"/>
    </xf>
    <xf numFmtId="43" fontId="25" fillId="0" borderId="0" xfId="0" applyNumberFormat="1" applyFont="1" applyAlignment="1">
      <alignment horizontal="left" vertical="center"/>
    </xf>
    <xf numFmtId="0" fontId="0" fillId="0" borderId="14" xfId="0" applyBorder="1"/>
    <xf numFmtId="0" fontId="2" fillId="2" borderId="0" xfId="0" applyFont="1" applyFill="1"/>
    <xf numFmtId="10" fontId="0" fillId="2" borderId="0" xfId="1" applyNumberFormat="1" applyFont="1" applyFill="1"/>
    <xf numFmtId="174" fontId="0" fillId="2" borderId="0" xfId="1" applyNumberFormat="1" applyFont="1" applyFill="1"/>
    <xf numFmtId="0" fontId="29" fillId="0" borderId="0" xfId="0" applyFont="1" applyAlignment="1">
      <alignment horizontal="left"/>
    </xf>
    <xf numFmtId="0" fontId="29" fillId="0" borderId="0" xfId="0" applyFont="1"/>
    <xf numFmtId="0" fontId="0" fillId="12" borderId="0" xfId="0" applyFill="1"/>
    <xf numFmtId="0" fontId="30" fillId="0" borderId="0" xfId="0" applyFont="1"/>
    <xf numFmtId="174" fontId="0" fillId="3" borderId="0" xfId="1" applyNumberFormat="1" applyFont="1" applyFill="1"/>
    <xf numFmtId="9" fontId="0" fillId="2" borderId="0" xfId="1" applyFont="1" applyFill="1"/>
    <xf numFmtId="164" fontId="2" fillId="0" borderId="0" xfId="0" applyNumberFormat="1" applyFont="1"/>
    <xf numFmtId="164" fontId="31" fillId="0" borderId="0" xfId="0" applyNumberFormat="1" applyFont="1" applyAlignment="1">
      <alignment horizontal="right"/>
    </xf>
    <xf numFmtId="0" fontId="32" fillId="12" borderId="0" xfId="0" applyFont="1" applyFill="1"/>
    <xf numFmtId="0" fontId="3" fillId="12" borderId="0" xfId="0" applyFont="1" applyFill="1"/>
    <xf numFmtId="43" fontId="25" fillId="0" borderId="0" xfId="0" applyNumberFormat="1" applyFont="1" applyAlignment="1">
      <alignment horizontal="left" vertical="top"/>
    </xf>
    <xf numFmtId="10" fontId="0" fillId="2" borderId="0" xfId="0" applyNumberFormat="1" applyFill="1"/>
    <xf numFmtId="2" fontId="0" fillId="2" borderId="0" xfId="0" applyNumberFormat="1" applyFill="1"/>
    <xf numFmtId="10" fontId="2" fillId="2" borderId="0" xfId="0" applyNumberFormat="1" applyFont="1" applyFill="1"/>
    <xf numFmtId="9" fontId="2" fillId="2" borderId="0" xfId="1" applyFont="1" applyFill="1" applyBorder="1"/>
    <xf numFmtId="0" fontId="14" fillId="12" borderId="0" xfId="0" applyFont="1" applyFill="1"/>
    <xf numFmtId="0" fontId="2" fillId="12" borderId="0" xfId="0" applyFont="1" applyFill="1"/>
    <xf numFmtId="17" fontId="14" fillId="12" borderId="0" xfId="0" applyNumberFormat="1" applyFont="1" applyFill="1"/>
    <xf numFmtId="0" fontId="0" fillId="2" borderId="6" xfId="0" applyFill="1" applyBorder="1"/>
    <xf numFmtId="10" fontId="18" fillId="2" borderId="6" xfId="1" applyNumberFormat="1" applyFont="1" applyFill="1" applyBorder="1"/>
    <xf numFmtId="10" fontId="0" fillId="2" borderId="6" xfId="0" applyNumberFormat="1" applyFill="1" applyBorder="1"/>
    <xf numFmtId="0" fontId="2" fillId="2" borderId="9" xfId="0" applyFont="1" applyFill="1" applyBorder="1"/>
    <xf numFmtId="171" fontId="14" fillId="12" borderId="0" xfId="0" applyNumberFormat="1" applyFont="1" applyFill="1"/>
    <xf numFmtId="172" fontId="14" fillId="12" borderId="0" xfId="0" applyNumberFormat="1" applyFont="1" applyFill="1"/>
    <xf numFmtId="10" fontId="3" fillId="12" borderId="0" xfId="0" applyNumberFormat="1" applyFont="1" applyFill="1"/>
    <xf numFmtId="0" fontId="33" fillId="0" borderId="0" xfId="0" applyFont="1"/>
    <xf numFmtId="0" fontId="33" fillId="0" borderId="0" xfId="0" applyFont="1" applyAlignment="1">
      <alignment horizontal="center"/>
    </xf>
    <xf numFmtId="0" fontId="14" fillId="12" borderId="0" xfId="0" applyFont="1" applyFill="1" applyAlignment="1">
      <alignment horizontal="left" wrapText="1"/>
    </xf>
    <xf numFmtId="0" fontId="14" fillId="12" borderId="0" xfId="0" applyFont="1" applyFill="1" applyAlignment="1">
      <alignment horizontal="right" wrapText="1"/>
    </xf>
    <xf numFmtId="0" fontId="3" fillId="12" borderId="0" xfId="0" applyFont="1" applyFill="1" applyAlignment="1">
      <alignment horizontal="right"/>
    </xf>
    <xf numFmtId="0" fontId="14" fillId="12" borderId="0" xfId="0" applyFont="1" applyFill="1" applyAlignment="1">
      <alignment horizontal="right"/>
    </xf>
    <xf numFmtId="0" fontId="0" fillId="12" borderId="0" xfId="0" applyFill="1" applyAlignment="1">
      <alignment horizontal="right"/>
    </xf>
    <xf numFmtId="0" fontId="0" fillId="2" borderId="12" xfId="0" applyFill="1" applyBorder="1" applyAlignment="1">
      <alignment horizontal="left"/>
    </xf>
    <xf numFmtId="3" fontId="0" fillId="2" borderId="12" xfId="0" applyNumberFormat="1" applyFill="1" applyBorder="1"/>
    <xf numFmtId="4" fontId="0" fillId="2" borderId="12" xfId="0" applyNumberFormat="1" applyFill="1" applyBorder="1"/>
    <xf numFmtId="0" fontId="0" fillId="2" borderId="12" xfId="0" applyFill="1" applyBorder="1"/>
    <xf numFmtId="175" fontId="0" fillId="2" borderId="12" xfId="0" applyNumberFormat="1" applyFill="1" applyBorder="1"/>
    <xf numFmtId="0" fontId="0" fillId="2" borderId="13" xfId="0" applyFill="1" applyBorder="1"/>
    <xf numFmtId="175" fontId="0" fillId="2" borderId="13" xfId="0" applyNumberFormat="1" applyFill="1" applyBorder="1"/>
    <xf numFmtId="175" fontId="2" fillId="2" borderId="13" xfId="0" applyNumberFormat="1" applyFont="1" applyFill="1" applyBorder="1"/>
    <xf numFmtId="176" fontId="2" fillId="2" borderId="9" xfId="0" applyNumberFormat="1" applyFont="1" applyFill="1" applyBorder="1"/>
    <xf numFmtId="1" fontId="2" fillId="2" borderId="9" xfId="0" applyNumberFormat="1" applyFont="1" applyFill="1" applyBorder="1"/>
    <xf numFmtId="0" fontId="0" fillId="12" borderId="14" xfId="0" applyFill="1" applyBorder="1"/>
    <xf numFmtId="0" fontId="3" fillId="6" borderId="0" xfId="0" applyFont="1" applyFill="1" applyAlignment="1">
      <alignment horizontal="center"/>
    </xf>
    <xf numFmtId="0" fontId="32" fillId="6" borderId="0" xfId="0" applyFont="1" applyFill="1" applyAlignment="1">
      <alignment horizontal="center"/>
    </xf>
    <xf numFmtId="0" fontId="14" fillId="12" borderId="11" xfId="0" applyFont="1" applyFill="1" applyBorder="1" applyAlignment="1">
      <alignment horizontal="center"/>
    </xf>
    <xf numFmtId="0" fontId="14" fillId="12" borderId="0" xfId="0" applyFont="1" applyFill="1" applyAlignment="1">
      <alignment horizontal="center"/>
    </xf>
    <xf numFmtId="43" fontId="13" fillId="0" borderId="0" xfId="2" applyNumberFormat="1" applyBorder="1" applyAlignment="1" applyProtection="1">
      <alignment horizontal="center"/>
    </xf>
    <xf numFmtId="43" fontId="14" fillId="8" borderId="0" xfId="4" applyNumberFormat="1" applyFont="1" applyBorder="1" applyAlignment="1">
      <alignment horizontal="center"/>
    </xf>
    <xf numFmtId="0" fontId="29" fillId="0" borderId="15" xfId="0" applyFont="1" applyBorder="1" applyAlignment="1">
      <alignment horizontal="center"/>
    </xf>
    <xf numFmtId="0" fontId="28" fillId="3" borderId="0" xfId="0" applyFont="1" applyFill="1" applyAlignment="1">
      <alignment horizontal="center"/>
    </xf>
    <xf numFmtId="0" fontId="28" fillId="12" borderId="0" xfId="0" applyFont="1" applyFill="1" applyAlignment="1">
      <alignment horizontal="center"/>
    </xf>
    <xf numFmtId="0" fontId="27" fillId="0" borderId="0" xfId="0" applyFont="1" applyAlignment="1">
      <alignment horizontal="left" vertical="top" wrapText="1"/>
    </xf>
    <xf numFmtId="164" fontId="0" fillId="3" borderId="0" xfId="0" applyNumberFormat="1" applyFont="1" applyFill="1"/>
    <xf numFmtId="164" fontId="0" fillId="2" borderId="0" xfId="0" applyNumberFormat="1" applyFill="1"/>
  </cellXfs>
  <cellStyles count="5">
    <cellStyle name="Accent6" xfId="4" builtinId="49"/>
    <cellStyle name="Comma" xfId="3" builtinId="3"/>
    <cellStyle name="Hyperlink" xfId="2" builtinId="8"/>
    <cellStyle name="Normal" xfId="0" builtinId="0"/>
    <cellStyle name="Percent" xfId="1" builtinId="5"/>
  </cellStyles>
  <dxfs count="1">
    <dxf>
      <font>
        <b/>
        <i val="0"/>
        <color theme="0"/>
      </font>
      <fill>
        <patternFill>
          <bgColor theme="5"/>
        </patternFill>
      </fill>
    </dxf>
  </dxfs>
  <tableStyles count="0" defaultTableStyle="TableStyleMedium2" defaultPivotStyle="PivotStyleLight16"/>
  <colors>
    <mruColors>
      <color rgb="FF000066"/>
      <color rgb="FF333399"/>
      <color rgb="FF0000FF"/>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1">
                    <a:lumMod val="75000"/>
                  </a:schemeClr>
                </a:solidFill>
              </a:rPr>
              <a:t>Football</a:t>
            </a:r>
            <a:r>
              <a:rPr lang="en-IN" b="1" baseline="0">
                <a:solidFill>
                  <a:schemeClr val="accent1">
                    <a:lumMod val="75000"/>
                  </a:schemeClr>
                </a:solidFill>
              </a:rPr>
              <a:t> Field Analysis - Valuation Summary(Rs)</a:t>
            </a:r>
            <a:endParaRPr lang="en-IN" b="1">
              <a:solidFill>
                <a:schemeClr val="accent1">
                  <a:lumMod val="7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stockChart>
        <c:ser>
          <c:idx val="0"/>
          <c:order val="0"/>
          <c:spPr>
            <a:ln w="19050" cap="rnd">
              <a:noFill/>
              <a:round/>
            </a:ln>
            <a:effectLst/>
          </c:spPr>
          <c:marker>
            <c:symbol val="none"/>
          </c:marker>
          <c:cat>
            <c:strRef>
              <c:f>'FOOTBALL '!$C$13:$C$17</c:f>
              <c:strCache>
                <c:ptCount val="5"/>
                <c:pt idx="0">
                  <c:v>Comps</c:v>
                </c:pt>
                <c:pt idx="1">
                  <c:v>DCF Bear</c:v>
                </c:pt>
                <c:pt idx="2">
                  <c:v>DCF Base</c:v>
                </c:pt>
                <c:pt idx="3">
                  <c:v>DCF Bull</c:v>
                </c:pt>
                <c:pt idx="4">
                  <c:v>52W H/L</c:v>
                </c:pt>
              </c:strCache>
            </c:strRef>
          </c:cat>
          <c:val>
            <c:numRef>
              <c:f>'FOOTBALL '!$E$13:$E$17</c:f>
              <c:numCache>
                <c:formatCode>General</c:formatCode>
                <c:ptCount val="5"/>
                <c:pt idx="0">
                  <c:v>433.8</c:v>
                </c:pt>
                <c:pt idx="1">
                  <c:v>149.19999999999999</c:v>
                </c:pt>
                <c:pt idx="2">
                  <c:v>164</c:v>
                </c:pt>
                <c:pt idx="3">
                  <c:v>192.7</c:v>
                </c:pt>
                <c:pt idx="4">
                  <c:v>391.5</c:v>
                </c:pt>
              </c:numCache>
            </c:numRef>
          </c:val>
          <c:smooth val="0"/>
          <c:extLst>
            <c:ext xmlns:c16="http://schemas.microsoft.com/office/drawing/2014/chart" uri="{C3380CC4-5D6E-409C-BE32-E72D297353CC}">
              <c16:uniqueId val="{00000000-6BBC-4D29-98E2-F84DB96152F5}"/>
            </c:ext>
          </c:extLst>
        </c:ser>
        <c:ser>
          <c:idx val="1"/>
          <c:order val="1"/>
          <c:spPr>
            <a:ln w="19050" cap="rnd">
              <a:noFill/>
              <a:round/>
            </a:ln>
            <a:effectLst/>
          </c:spPr>
          <c:marker>
            <c:symbol val="none"/>
          </c:marker>
          <c:dLbls>
            <c:numFmt formatCode="&quot;₹&quot;\ #,##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'FOOTBALL '!$C$13:$C$17</c:f>
              <c:strCache>
                <c:ptCount val="5"/>
                <c:pt idx="0">
                  <c:v>Comps</c:v>
                </c:pt>
                <c:pt idx="1">
                  <c:v>DCF Bear</c:v>
                </c:pt>
                <c:pt idx="2">
                  <c:v>DCF Base</c:v>
                </c:pt>
                <c:pt idx="3">
                  <c:v>DCF Bull</c:v>
                </c:pt>
                <c:pt idx="4">
                  <c:v>52W H/L</c:v>
                </c:pt>
              </c:strCache>
            </c:strRef>
          </c:cat>
          <c:val>
            <c:numRef>
              <c:f>'FOOTBALL '!$F$13:$F$17</c:f>
              <c:numCache>
                <c:formatCode>General</c:formatCode>
                <c:ptCount val="5"/>
                <c:pt idx="0">
                  <c:v>433.8</c:v>
                </c:pt>
                <c:pt idx="1">
                  <c:v>149.19999999999999</c:v>
                </c:pt>
                <c:pt idx="2">
                  <c:v>164</c:v>
                </c:pt>
                <c:pt idx="3">
                  <c:v>192.7</c:v>
                </c:pt>
                <c:pt idx="4">
                  <c:v>391.5</c:v>
                </c:pt>
              </c:numCache>
            </c:numRef>
          </c:val>
          <c:smooth val="0"/>
          <c:extLst>
            <c:ext xmlns:c16="http://schemas.microsoft.com/office/drawing/2014/chart" uri="{C3380CC4-5D6E-409C-BE32-E72D297353CC}">
              <c16:uniqueId val="{00000001-6BBC-4D29-98E2-F84DB96152F5}"/>
            </c:ext>
          </c:extLst>
        </c:ser>
        <c:ser>
          <c:idx val="2"/>
          <c:order val="2"/>
          <c:spPr>
            <a:ln w="19050" cap="rnd">
              <a:noFill/>
              <a:round/>
            </a:ln>
            <a:effectLst/>
          </c:spPr>
          <c:marker>
            <c:symbol val="none"/>
          </c:marker>
          <c:cat>
            <c:strRef>
              <c:f>'FOOTBALL '!$C$13:$C$17</c:f>
              <c:strCache>
                <c:ptCount val="5"/>
                <c:pt idx="0">
                  <c:v>Comps</c:v>
                </c:pt>
                <c:pt idx="1">
                  <c:v>DCF Bear</c:v>
                </c:pt>
                <c:pt idx="2">
                  <c:v>DCF Base</c:v>
                </c:pt>
                <c:pt idx="3">
                  <c:v>DCF Bull</c:v>
                </c:pt>
                <c:pt idx="4">
                  <c:v>52W H/L</c:v>
                </c:pt>
              </c:strCache>
            </c:strRef>
          </c:cat>
          <c:val>
            <c:numRef>
              <c:f>'FOOTBALL '!$G$13:$G$17</c:f>
              <c:numCache>
                <c:formatCode>General</c:formatCode>
                <c:ptCount val="5"/>
                <c:pt idx="0">
                  <c:v>821.5</c:v>
                </c:pt>
                <c:pt idx="1">
                  <c:v>192.7</c:v>
                </c:pt>
                <c:pt idx="2">
                  <c:v>229.1</c:v>
                </c:pt>
                <c:pt idx="3">
                  <c:v>323.39999999999998</c:v>
                </c:pt>
                <c:pt idx="4">
                  <c:v>528.5</c:v>
                </c:pt>
              </c:numCache>
            </c:numRef>
          </c:val>
          <c:smooth val="0"/>
          <c:extLst>
            <c:ext xmlns:c16="http://schemas.microsoft.com/office/drawing/2014/chart" uri="{C3380CC4-5D6E-409C-BE32-E72D297353CC}">
              <c16:uniqueId val="{00000002-6BBC-4D29-98E2-F84DB96152F5}"/>
            </c:ext>
          </c:extLst>
        </c:ser>
        <c:ser>
          <c:idx val="3"/>
          <c:order val="3"/>
          <c:spPr>
            <a:ln w="19050" cap="rnd">
              <a:noFill/>
              <a:round/>
            </a:ln>
            <a:effectLst/>
          </c:spPr>
          <c:marker>
            <c:symbol val="none"/>
          </c:marker>
          <c:dLbls>
            <c:numFmt formatCode="&quot;₹&quot;\ #,##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'FOOTBALL '!$C$13:$C$17</c:f>
              <c:strCache>
                <c:ptCount val="5"/>
                <c:pt idx="0">
                  <c:v>Comps</c:v>
                </c:pt>
                <c:pt idx="1">
                  <c:v>DCF Bear</c:v>
                </c:pt>
                <c:pt idx="2">
                  <c:v>DCF Base</c:v>
                </c:pt>
                <c:pt idx="3">
                  <c:v>DCF Bull</c:v>
                </c:pt>
                <c:pt idx="4">
                  <c:v>52W H/L</c:v>
                </c:pt>
              </c:strCache>
            </c:strRef>
          </c:cat>
          <c:val>
            <c:numRef>
              <c:f>'FOOTBALL '!$H$13:$H$17</c:f>
              <c:numCache>
                <c:formatCode>General</c:formatCode>
                <c:ptCount val="5"/>
                <c:pt idx="0">
                  <c:v>821.5</c:v>
                </c:pt>
                <c:pt idx="1">
                  <c:v>192.7</c:v>
                </c:pt>
                <c:pt idx="2">
                  <c:v>229.1</c:v>
                </c:pt>
                <c:pt idx="3">
                  <c:v>323.39999999999998</c:v>
                </c:pt>
                <c:pt idx="4">
                  <c:v>528.5</c:v>
                </c:pt>
              </c:numCache>
            </c:numRef>
          </c:val>
          <c:smooth val="0"/>
          <c:extLst>
            <c:ext xmlns:c16="http://schemas.microsoft.com/office/drawing/2014/chart" uri="{C3380CC4-5D6E-409C-BE32-E72D297353CC}">
              <c16:uniqueId val="{00000003-6BBC-4D29-98E2-F84DB96152F5}"/>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accent1">
                  <a:lumMod val="75000"/>
                </a:schemeClr>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602071112"/>
        <c:axId val="602074984"/>
      </c:stockChart>
      <c:catAx>
        <c:axId val="602071112"/>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074984"/>
        <c:crosses val="autoZero"/>
        <c:auto val="1"/>
        <c:lblAlgn val="ctr"/>
        <c:lblOffset val="100"/>
        <c:noMultiLvlLbl val="0"/>
      </c:catAx>
      <c:valAx>
        <c:axId val="602074984"/>
        <c:scaling>
          <c:orientation val="minMax"/>
        </c:scaling>
        <c:delete val="0"/>
        <c:axPos val="l"/>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071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2568428946381703E-2"/>
          <c:y val="5.998644985643866E-2"/>
          <c:w val="0.89486260454002386"/>
          <c:h val="0.81350641922689315"/>
        </c:manualLayout>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1-EAF3-433F-9CD5-EFA30D582345}"/>
              </c:ext>
            </c:extLst>
          </c:dPt>
          <c:dPt>
            <c:idx val="1"/>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3-EAF3-433F-9CD5-EFA30D582345}"/>
              </c:ext>
            </c:extLst>
          </c:dPt>
          <c:dPt>
            <c:idx val="2"/>
            <c:invertIfNegative val="0"/>
            <c:bubble3D val="0"/>
            <c:spPr>
              <a:solidFill>
                <a:schemeClr val="accent1">
                  <a:lumMod val="75000"/>
                </a:schemeClr>
              </a:solidFill>
              <a:ln>
                <a:noFill/>
              </a:ln>
              <a:effectLst/>
            </c:spPr>
            <c:extLst>
              <c:ext xmlns:c16="http://schemas.microsoft.com/office/drawing/2014/chart" uri="{C3380CC4-5D6E-409C-BE32-E72D297353CC}">
                <c16:uniqueId val="{00000005-EAF3-433F-9CD5-EFA30D582345}"/>
              </c:ext>
            </c:extLst>
          </c:dPt>
          <c:dPt>
            <c:idx val="3"/>
            <c:invertIfNegative val="0"/>
            <c:bubble3D val="0"/>
            <c:spPr>
              <a:solidFill>
                <a:srgbClr val="0000FF"/>
              </a:solidFill>
              <a:ln>
                <a:noFill/>
              </a:ln>
              <a:effectLst/>
            </c:spPr>
            <c:extLst>
              <c:ext xmlns:c16="http://schemas.microsoft.com/office/drawing/2014/chart" uri="{C3380CC4-5D6E-409C-BE32-E72D297353CC}">
                <c16:uniqueId val="{00000016-EAF3-433F-9CD5-EFA30D582345}"/>
              </c:ext>
            </c:extLst>
          </c:dPt>
          <c:dPt>
            <c:idx val="4"/>
            <c:invertIfNegative val="0"/>
            <c:bubble3D val="0"/>
            <c:spPr>
              <a:solidFill>
                <a:srgbClr val="0000CC"/>
              </a:solidFill>
              <a:ln>
                <a:noFill/>
              </a:ln>
              <a:effectLst/>
            </c:spPr>
            <c:extLst>
              <c:ext xmlns:c16="http://schemas.microsoft.com/office/drawing/2014/chart" uri="{C3380CC4-5D6E-409C-BE32-E72D297353CC}">
                <c16:uniqueId val="{00000012-EAF3-433F-9CD5-EFA30D582345}"/>
              </c:ext>
            </c:extLst>
          </c:dPt>
          <c:dPt>
            <c:idx val="5"/>
            <c:invertIfNegative val="0"/>
            <c:bubble3D val="0"/>
            <c:spPr>
              <a:solidFill>
                <a:srgbClr val="333399"/>
              </a:solidFill>
              <a:ln>
                <a:noFill/>
              </a:ln>
              <a:effectLst/>
            </c:spPr>
            <c:extLst>
              <c:ext xmlns:c16="http://schemas.microsoft.com/office/drawing/2014/chart" uri="{C3380CC4-5D6E-409C-BE32-E72D297353CC}">
                <c16:uniqueId val="{00000010-EAF3-433F-9CD5-EFA30D582345}"/>
              </c:ext>
            </c:extLst>
          </c:dPt>
          <c:dPt>
            <c:idx val="6"/>
            <c:invertIfNegative val="0"/>
            <c:bubble3D val="0"/>
            <c:spPr>
              <a:solidFill>
                <a:srgbClr val="000066"/>
              </a:solidFill>
              <a:ln>
                <a:noFill/>
              </a:ln>
              <a:effectLst/>
            </c:spPr>
            <c:extLst>
              <c:ext xmlns:c16="http://schemas.microsoft.com/office/drawing/2014/chart" uri="{C3380CC4-5D6E-409C-BE32-E72D297353CC}">
                <c16:uniqueId val="{0000000B-EAF3-433F-9CD5-EFA30D58234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'Altzaman Z score'!$C$44:$I$44</c:f>
              <c:numCache>
                <c:formatCode>mmm\-yy</c:formatCode>
                <c:ptCount val="7"/>
                <c:pt idx="0">
                  <c:v>43190</c:v>
                </c:pt>
                <c:pt idx="1">
                  <c:v>43555</c:v>
                </c:pt>
                <c:pt idx="2">
                  <c:v>43921</c:v>
                </c:pt>
                <c:pt idx="3">
                  <c:v>44286</c:v>
                </c:pt>
                <c:pt idx="4">
                  <c:v>44651</c:v>
                </c:pt>
                <c:pt idx="5">
                  <c:v>45016</c:v>
                </c:pt>
                <c:pt idx="6">
                  <c:v>45382</c:v>
                </c:pt>
              </c:numCache>
            </c:numRef>
          </c:cat>
          <c:val>
            <c:numRef>
              <c:f>'Altzaman Z score'!$C$47:$I$47</c:f>
              <c:numCache>
                <c:formatCode>0.00%</c:formatCode>
                <c:ptCount val="7"/>
                <c:pt idx="0">
                  <c:v>0.13170554326154935</c:v>
                </c:pt>
                <c:pt idx="1">
                  <c:v>0.14776068929832348</c:v>
                </c:pt>
                <c:pt idx="2">
                  <c:v>0.15415139550450613</c:v>
                </c:pt>
                <c:pt idx="3">
                  <c:v>0.11439049706103895</c:v>
                </c:pt>
                <c:pt idx="4">
                  <c:v>0.1348109656430474</c:v>
                </c:pt>
                <c:pt idx="5">
                  <c:v>0.13039245978374234</c:v>
                </c:pt>
                <c:pt idx="6">
                  <c:v>0.14185119183398823</c:v>
                </c:pt>
              </c:numCache>
            </c:numRef>
          </c:val>
          <c:extLst>
            <c:ext xmlns:c16="http://schemas.microsoft.com/office/drawing/2014/chart" uri="{C3380CC4-5D6E-409C-BE32-E72D297353CC}">
              <c16:uniqueId val="{00000006-EAF3-433F-9CD5-EFA30D582345}"/>
            </c:ext>
          </c:extLst>
        </c:ser>
        <c:dLbls>
          <c:dLblPos val="outEnd"/>
          <c:showLegendKey val="0"/>
          <c:showVal val="1"/>
          <c:showCatName val="0"/>
          <c:showSerName val="0"/>
          <c:showPercent val="0"/>
          <c:showBubbleSize val="0"/>
        </c:dLbls>
        <c:gapWidth val="219"/>
        <c:overlap val="-27"/>
        <c:axId val="396233648"/>
        <c:axId val="396234000"/>
      </c:barChart>
      <c:catAx>
        <c:axId val="396233648"/>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234000"/>
        <c:crosses val="autoZero"/>
        <c:auto val="0"/>
        <c:lblAlgn val="ctr"/>
        <c:lblOffset val="100"/>
        <c:noMultiLvlLbl val="0"/>
      </c:catAx>
      <c:valAx>
        <c:axId val="396234000"/>
        <c:scaling>
          <c:orientation val="minMax"/>
        </c:scaling>
        <c:delete val="1"/>
        <c:axPos val="l"/>
        <c:numFmt formatCode="0.00%" sourceLinked="1"/>
        <c:majorTickMark val="none"/>
        <c:minorTickMark val="none"/>
        <c:tickLblPos val="nextTo"/>
        <c:crossAx val="396233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2568428946381703E-2"/>
          <c:y val="5.998644985643866E-2"/>
          <c:w val="0.89486260454002386"/>
          <c:h val="0.81350641922689315"/>
        </c:manualLayout>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1-E303-42F3-9467-D1C2B96F8D85}"/>
              </c:ext>
            </c:extLst>
          </c:dPt>
          <c:dPt>
            <c:idx val="1"/>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3-E303-42F3-9467-D1C2B96F8D85}"/>
              </c:ext>
            </c:extLst>
          </c:dPt>
          <c:dPt>
            <c:idx val="2"/>
            <c:invertIfNegative val="0"/>
            <c:bubble3D val="0"/>
            <c:spPr>
              <a:solidFill>
                <a:schemeClr val="accent1">
                  <a:lumMod val="75000"/>
                </a:schemeClr>
              </a:solidFill>
              <a:ln>
                <a:noFill/>
              </a:ln>
              <a:effectLst/>
            </c:spPr>
            <c:extLst>
              <c:ext xmlns:c16="http://schemas.microsoft.com/office/drawing/2014/chart" uri="{C3380CC4-5D6E-409C-BE32-E72D297353CC}">
                <c16:uniqueId val="{00000005-E303-42F3-9467-D1C2B96F8D85}"/>
              </c:ext>
            </c:extLst>
          </c:dPt>
          <c:dPt>
            <c:idx val="6"/>
            <c:invertIfNegative val="0"/>
            <c:bubble3D val="0"/>
            <c:spPr>
              <a:solidFill>
                <a:srgbClr val="000066"/>
              </a:solidFill>
              <a:ln>
                <a:noFill/>
              </a:ln>
              <a:effectLst/>
            </c:spPr>
            <c:extLst>
              <c:ext xmlns:c16="http://schemas.microsoft.com/office/drawing/2014/chart" uri="{C3380CC4-5D6E-409C-BE32-E72D297353CC}">
                <c16:uniqueId val="{0000000D-E303-42F3-9467-D1C2B96F8D8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'Altzaman Z score'!$C$52:$I$52</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8-E303-42F3-9467-D1C2B96F8D85}"/>
            </c:ext>
          </c:extLst>
        </c:ser>
        <c:dLbls>
          <c:dLblPos val="outEnd"/>
          <c:showLegendKey val="0"/>
          <c:showVal val="1"/>
          <c:showCatName val="0"/>
          <c:showSerName val="0"/>
          <c:showPercent val="0"/>
          <c:showBubbleSize val="0"/>
        </c:dLbls>
        <c:gapWidth val="219"/>
        <c:overlap val="-27"/>
        <c:axId val="396233648"/>
        <c:axId val="396234000"/>
      </c:barChart>
      <c:catAx>
        <c:axId val="396233648"/>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234000"/>
        <c:crosses val="autoZero"/>
        <c:auto val="0"/>
        <c:lblAlgn val="ctr"/>
        <c:lblOffset val="100"/>
        <c:noMultiLvlLbl val="0"/>
      </c:catAx>
      <c:valAx>
        <c:axId val="396234000"/>
        <c:scaling>
          <c:orientation val="minMax"/>
        </c:scaling>
        <c:delete val="1"/>
        <c:axPos val="l"/>
        <c:numFmt formatCode="0.00%" sourceLinked="1"/>
        <c:majorTickMark val="none"/>
        <c:minorTickMark val="none"/>
        <c:tickLblPos val="nextTo"/>
        <c:crossAx val="396233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2568428946381703E-2"/>
          <c:y val="5.998644985643866E-2"/>
          <c:w val="0.89486260454002386"/>
          <c:h val="0.81350641922689315"/>
        </c:manualLayout>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1-E821-442F-A493-25818E9BF2EB}"/>
              </c:ext>
            </c:extLst>
          </c:dPt>
          <c:dPt>
            <c:idx val="1"/>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3-E821-442F-A493-25818E9BF2EB}"/>
              </c:ext>
            </c:extLst>
          </c:dPt>
          <c:dPt>
            <c:idx val="2"/>
            <c:invertIfNegative val="0"/>
            <c:bubble3D val="0"/>
            <c:spPr>
              <a:solidFill>
                <a:schemeClr val="accent1">
                  <a:lumMod val="75000"/>
                </a:schemeClr>
              </a:solidFill>
              <a:ln>
                <a:noFill/>
              </a:ln>
              <a:effectLst/>
            </c:spPr>
            <c:extLst>
              <c:ext xmlns:c16="http://schemas.microsoft.com/office/drawing/2014/chart" uri="{C3380CC4-5D6E-409C-BE32-E72D297353CC}">
                <c16:uniqueId val="{00000005-E821-442F-A493-25818E9BF2EB}"/>
              </c:ext>
            </c:extLst>
          </c:dPt>
          <c:dPt>
            <c:idx val="3"/>
            <c:invertIfNegative val="0"/>
            <c:bubble3D val="0"/>
            <c:spPr>
              <a:solidFill>
                <a:srgbClr val="0000FF"/>
              </a:solidFill>
              <a:ln>
                <a:noFill/>
              </a:ln>
              <a:effectLst/>
            </c:spPr>
            <c:extLst>
              <c:ext xmlns:c16="http://schemas.microsoft.com/office/drawing/2014/chart" uri="{C3380CC4-5D6E-409C-BE32-E72D297353CC}">
                <c16:uniqueId val="{00000007-E821-442F-A493-25818E9BF2EB}"/>
              </c:ext>
            </c:extLst>
          </c:dPt>
          <c:dPt>
            <c:idx val="4"/>
            <c:invertIfNegative val="0"/>
            <c:bubble3D val="0"/>
            <c:spPr>
              <a:solidFill>
                <a:srgbClr val="0000CC"/>
              </a:solidFill>
              <a:ln>
                <a:noFill/>
              </a:ln>
              <a:effectLst/>
            </c:spPr>
            <c:extLst>
              <c:ext xmlns:c16="http://schemas.microsoft.com/office/drawing/2014/chart" uri="{C3380CC4-5D6E-409C-BE32-E72D297353CC}">
                <c16:uniqueId val="{0000000A-E821-442F-A493-25818E9BF2EB}"/>
              </c:ext>
            </c:extLst>
          </c:dPt>
          <c:dPt>
            <c:idx val="5"/>
            <c:invertIfNegative val="0"/>
            <c:bubble3D val="0"/>
            <c:spPr>
              <a:solidFill>
                <a:srgbClr val="333399"/>
              </a:solidFill>
              <a:ln>
                <a:noFill/>
              </a:ln>
              <a:effectLst/>
            </c:spPr>
            <c:extLst>
              <c:ext xmlns:c16="http://schemas.microsoft.com/office/drawing/2014/chart" uri="{C3380CC4-5D6E-409C-BE32-E72D297353CC}">
                <c16:uniqueId val="{00000010-E821-442F-A493-25818E9BF2EB}"/>
              </c:ext>
            </c:extLst>
          </c:dPt>
          <c:dPt>
            <c:idx val="6"/>
            <c:invertIfNegative val="0"/>
            <c:bubble3D val="0"/>
            <c:spPr>
              <a:solidFill>
                <a:srgbClr val="000066"/>
              </a:solidFill>
              <a:ln>
                <a:noFill/>
              </a:ln>
              <a:effectLst/>
            </c:spPr>
            <c:extLst>
              <c:ext xmlns:c16="http://schemas.microsoft.com/office/drawing/2014/chart" uri="{C3380CC4-5D6E-409C-BE32-E72D297353CC}">
                <c16:uniqueId val="{00000012-E821-442F-A493-25818E9BF2E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'Altzaman Z score'!$C$44:$I$44</c:f>
              <c:numCache>
                <c:formatCode>mmm\-yy</c:formatCode>
                <c:ptCount val="7"/>
                <c:pt idx="0">
                  <c:v>43190</c:v>
                </c:pt>
                <c:pt idx="1">
                  <c:v>43555</c:v>
                </c:pt>
                <c:pt idx="2">
                  <c:v>43921</c:v>
                </c:pt>
                <c:pt idx="3">
                  <c:v>44286</c:v>
                </c:pt>
                <c:pt idx="4">
                  <c:v>44651</c:v>
                </c:pt>
                <c:pt idx="5">
                  <c:v>45016</c:v>
                </c:pt>
                <c:pt idx="6">
                  <c:v>45382</c:v>
                </c:pt>
              </c:numCache>
            </c:numRef>
          </c:cat>
          <c:val>
            <c:numRef>
              <c:f>'Altzaman Z score'!$C$57:$I$57</c:f>
              <c:numCache>
                <c:formatCode>0%</c:formatCode>
                <c:ptCount val="7"/>
                <c:pt idx="0">
                  <c:v>0.23542610250669049</c:v>
                </c:pt>
                <c:pt idx="1">
                  <c:v>0.23547123016979321</c:v>
                </c:pt>
                <c:pt idx="2">
                  <c:v>0.22891965218291119</c:v>
                </c:pt>
                <c:pt idx="3">
                  <c:v>0.20786621504442199</c:v>
                </c:pt>
                <c:pt idx="4">
                  <c:v>0.24371904147389975</c:v>
                </c:pt>
                <c:pt idx="5">
                  <c:v>0.27831297704231661</c:v>
                </c:pt>
                <c:pt idx="6">
                  <c:v>0.26636874676921346</c:v>
                </c:pt>
              </c:numCache>
            </c:numRef>
          </c:val>
          <c:extLst>
            <c:ext xmlns:c16="http://schemas.microsoft.com/office/drawing/2014/chart" uri="{C3380CC4-5D6E-409C-BE32-E72D297353CC}">
              <c16:uniqueId val="{00000008-E821-442F-A493-25818E9BF2EB}"/>
            </c:ext>
          </c:extLst>
        </c:ser>
        <c:dLbls>
          <c:showLegendKey val="0"/>
          <c:showVal val="0"/>
          <c:showCatName val="0"/>
          <c:showSerName val="0"/>
          <c:showPercent val="0"/>
          <c:showBubbleSize val="0"/>
        </c:dLbls>
        <c:gapWidth val="219"/>
        <c:overlap val="-27"/>
        <c:axId val="396233648"/>
        <c:axId val="396234000"/>
      </c:barChart>
      <c:catAx>
        <c:axId val="396233648"/>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234000"/>
        <c:crosses val="autoZero"/>
        <c:auto val="0"/>
        <c:lblAlgn val="ctr"/>
        <c:lblOffset val="100"/>
        <c:noMultiLvlLbl val="0"/>
      </c:catAx>
      <c:valAx>
        <c:axId val="396234000"/>
        <c:scaling>
          <c:orientation val="minMax"/>
        </c:scaling>
        <c:delete val="1"/>
        <c:axPos val="l"/>
        <c:numFmt formatCode="0%" sourceLinked="1"/>
        <c:majorTickMark val="none"/>
        <c:minorTickMark val="none"/>
        <c:tickLblPos val="nextTo"/>
        <c:crossAx val="396233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2568428946381703E-2"/>
          <c:y val="5.998644985643866E-2"/>
          <c:w val="0.89486260454002386"/>
          <c:h val="0.81350641922689315"/>
        </c:manualLayout>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1-3E31-46C5-92C5-41EDD3748720}"/>
              </c:ext>
            </c:extLst>
          </c:dPt>
          <c:dPt>
            <c:idx val="1"/>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3-3E31-46C5-92C5-41EDD3748720}"/>
              </c:ext>
            </c:extLst>
          </c:dPt>
          <c:dPt>
            <c:idx val="2"/>
            <c:invertIfNegative val="0"/>
            <c:bubble3D val="0"/>
            <c:spPr>
              <a:solidFill>
                <a:schemeClr val="accent1">
                  <a:lumMod val="75000"/>
                </a:schemeClr>
              </a:solidFill>
              <a:ln>
                <a:noFill/>
              </a:ln>
              <a:effectLst/>
            </c:spPr>
            <c:extLst>
              <c:ext xmlns:c16="http://schemas.microsoft.com/office/drawing/2014/chart" uri="{C3380CC4-5D6E-409C-BE32-E72D297353CC}">
                <c16:uniqueId val="{00000005-3E31-46C5-92C5-41EDD3748720}"/>
              </c:ext>
            </c:extLst>
          </c:dPt>
          <c:dPt>
            <c:idx val="3"/>
            <c:invertIfNegative val="0"/>
            <c:bubble3D val="0"/>
            <c:spPr>
              <a:solidFill>
                <a:srgbClr val="0000FF"/>
              </a:solidFill>
              <a:ln>
                <a:noFill/>
              </a:ln>
              <a:effectLst/>
            </c:spPr>
            <c:extLst>
              <c:ext xmlns:c16="http://schemas.microsoft.com/office/drawing/2014/chart" uri="{C3380CC4-5D6E-409C-BE32-E72D297353CC}">
                <c16:uniqueId val="{00000007-3E31-46C5-92C5-41EDD3748720}"/>
              </c:ext>
            </c:extLst>
          </c:dPt>
          <c:dPt>
            <c:idx val="4"/>
            <c:invertIfNegative val="0"/>
            <c:bubble3D val="0"/>
            <c:spPr>
              <a:solidFill>
                <a:srgbClr val="0000CC"/>
              </a:solidFill>
              <a:ln>
                <a:noFill/>
              </a:ln>
              <a:effectLst/>
            </c:spPr>
            <c:extLst>
              <c:ext xmlns:c16="http://schemas.microsoft.com/office/drawing/2014/chart" uri="{C3380CC4-5D6E-409C-BE32-E72D297353CC}">
                <c16:uniqueId val="{0000000F-3E31-46C5-92C5-41EDD3748720}"/>
              </c:ext>
            </c:extLst>
          </c:dPt>
          <c:dPt>
            <c:idx val="5"/>
            <c:invertIfNegative val="0"/>
            <c:bubble3D val="0"/>
            <c:spPr>
              <a:solidFill>
                <a:srgbClr val="333399"/>
              </a:solidFill>
              <a:ln>
                <a:noFill/>
              </a:ln>
              <a:effectLst/>
            </c:spPr>
            <c:extLst>
              <c:ext xmlns:c16="http://schemas.microsoft.com/office/drawing/2014/chart" uri="{C3380CC4-5D6E-409C-BE32-E72D297353CC}">
                <c16:uniqueId val="{00000011-3E31-46C5-92C5-41EDD3748720}"/>
              </c:ext>
            </c:extLst>
          </c:dPt>
          <c:dPt>
            <c:idx val="6"/>
            <c:invertIfNegative val="0"/>
            <c:bubble3D val="0"/>
            <c:spPr>
              <a:solidFill>
                <a:srgbClr val="000066"/>
              </a:solidFill>
              <a:ln>
                <a:noFill/>
              </a:ln>
              <a:effectLst/>
            </c:spPr>
            <c:extLst>
              <c:ext xmlns:c16="http://schemas.microsoft.com/office/drawing/2014/chart" uri="{C3380CC4-5D6E-409C-BE32-E72D297353CC}">
                <c16:uniqueId val="{00000010-3E31-46C5-92C5-41EDD374872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'Altzaman Z score'!$C$44:$I$44</c:f>
              <c:numCache>
                <c:formatCode>mmm\-yy</c:formatCode>
                <c:ptCount val="7"/>
                <c:pt idx="0">
                  <c:v>43190</c:v>
                </c:pt>
                <c:pt idx="1">
                  <c:v>43555</c:v>
                </c:pt>
                <c:pt idx="2">
                  <c:v>43921</c:v>
                </c:pt>
                <c:pt idx="3">
                  <c:v>44286</c:v>
                </c:pt>
                <c:pt idx="4">
                  <c:v>44651</c:v>
                </c:pt>
                <c:pt idx="5">
                  <c:v>45016</c:v>
                </c:pt>
                <c:pt idx="6">
                  <c:v>45382</c:v>
                </c:pt>
              </c:numCache>
            </c:numRef>
          </c:cat>
          <c:val>
            <c:numRef>
              <c:f>'Altzaman Z score'!$C$62:$I$62</c:f>
              <c:numCache>
                <c:formatCode>0%</c:formatCode>
                <c:ptCount val="7"/>
                <c:pt idx="0">
                  <c:v>8137.3291514045095</c:v>
                </c:pt>
                <c:pt idx="1">
                  <c:v>25414.770158501782</c:v>
                </c:pt>
                <c:pt idx="2">
                  <c:v>713.07789448151016</c:v>
                </c:pt>
                <c:pt idx="3">
                  <c:v>930.87821710793492</c:v>
                </c:pt>
                <c:pt idx="4">
                  <c:v>1160.7890528975947</c:v>
                </c:pt>
                <c:pt idx="5">
                  <c:v>1459.8575668906317</c:v>
                </c:pt>
                <c:pt idx="6">
                  <c:v>1652.1047988003822</c:v>
                </c:pt>
              </c:numCache>
            </c:numRef>
          </c:val>
          <c:extLst>
            <c:ext xmlns:c16="http://schemas.microsoft.com/office/drawing/2014/chart" uri="{C3380CC4-5D6E-409C-BE32-E72D297353CC}">
              <c16:uniqueId val="{00000008-3E31-46C5-92C5-41EDD3748720}"/>
            </c:ext>
          </c:extLst>
        </c:ser>
        <c:dLbls>
          <c:showLegendKey val="0"/>
          <c:showVal val="0"/>
          <c:showCatName val="0"/>
          <c:showSerName val="0"/>
          <c:showPercent val="0"/>
          <c:showBubbleSize val="0"/>
        </c:dLbls>
        <c:gapWidth val="219"/>
        <c:overlap val="-27"/>
        <c:axId val="396233648"/>
        <c:axId val="396234000"/>
      </c:barChart>
      <c:catAx>
        <c:axId val="396233648"/>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234000"/>
        <c:crosses val="autoZero"/>
        <c:auto val="0"/>
        <c:lblAlgn val="ctr"/>
        <c:lblOffset val="100"/>
        <c:noMultiLvlLbl val="0"/>
      </c:catAx>
      <c:valAx>
        <c:axId val="396234000"/>
        <c:scaling>
          <c:orientation val="minMax"/>
        </c:scaling>
        <c:delete val="1"/>
        <c:axPos val="l"/>
        <c:numFmt formatCode="0%" sourceLinked="1"/>
        <c:majorTickMark val="none"/>
        <c:minorTickMark val="none"/>
        <c:tickLblPos val="nextTo"/>
        <c:crossAx val="396233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618870009669844E-2"/>
          <c:y val="5.998644985643866E-2"/>
          <c:w val="0.89486260454002386"/>
          <c:h val="0.81350641922689315"/>
        </c:manualLayout>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1-D22A-4886-A35F-88705D5EF4F9}"/>
              </c:ext>
            </c:extLst>
          </c:dPt>
          <c:dPt>
            <c:idx val="1"/>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3-D22A-4886-A35F-88705D5EF4F9}"/>
              </c:ext>
            </c:extLst>
          </c:dPt>
          <c:dPt>
            <c:idx val="2"/>
            <c:invertIfNegative val="0"/>
            <c:bubble3D val="0"/>
            <c:spPr>
              <a:solidFill>
                <a:schemeClr val="accent1">
                  <a:lumMod val="75000"/>
                </a:schemeClr>
              </a:solidFill>
              <a:ln>
                <a:noFill/>
              </a:ln>
              <a:effectLst/>
            </c:spPr>
            <c:extLst>
              <c:ext xmlns:c16="http://schemas.microsoft.com/office/drawing/2014/chart" uri="{C3380CC4-5D6E-409C-BE32-E72D297353CC}">
                <c16:uniqueId val="{00000005-D22A-4886-A35F-88705D5EF4F9}"/>
              </c:ext>
            </c:extLst>
          </c:dPt>
          <c:dPt>
            <c:idx val="3"/>
            <c:invertIfNegative val="0"/>
            <c:bubble3D val="0"/>
            <c:spPr>
              <a:solidFill>
                <a:srgbClr val="0000FF"/>
              </a:solidFill>
              <a:ln>
                <a:noFill/>
              </a:ln>
              <a:effectLst/>
            </c:spPr>
            <c:extLst>
              <c:ext xmlns:c16="http://schemas.microsoft.com/office/drawing/2014/chart" uri="{C3380CC4-5D6E-409C-BE32-E72D297353CC}">
                <c16:uniqueId val="{00000007-D22A-4886-A35F-88705D5EF4F9}"/>
              </c:ext>
            </c:extLst>
          </c:dPt>
          <c:dPt>
            <c:idx val="4"/>
            <c:invertIfNegative val="0"/>
            <c:bubble3D val="0"/>
            <c:spPr>
              <a:solidFill>
                <a:srgbClr val="0000CC"/>
              </a:solidFill>
              <a:ln>
                <a:noFill/>
              </a:ln>
              <a:effectLst/>
            </c:spPr>
            <c:extLst>
              <c:ext xmlns:c16="http://schemas.microsoft.com/office/drawing/2014/chart" uri="{C3380CC4-5D6E-409C-BE32-E72D297353CC}">
                <c16:uniqueId val="{00000009-D22A-4886-A35F-88705D5EF4F9}"/>
              </c:ext>
            </c:extLst>
          </c:dPt>
          <c:dPt>
            <c:idx val="5"/>
            <c:invertIfNegative val="0"/>
            <c:bubble3D val="0"/>
            <c:spPr>
              <a:solidFill>
                <a:srgbClr val="333399"/>
              </a:solidFill>
              <a:ln>
                <a:noFill/>
              </a:ln>
              <a:effectLst/>
            </c:spPr>
            <c:extLst>
              <c:ext xmlns:c16="http://schemas.microsoft.com/office/drawing/2014/chart" uri="{C3380CC4-5D6E-409C-BE32-E72D297353CC}">
                <c16:uniqueId val="{00000015-D22A-4886-A35F-88705D5EF4F9}"/>
              </c:ext>
            </c:extLst>
          </c:dPt>
          <c:dPt>
            <c:idx val="6"/>
            <c:invertIfNegative val="0"/>
            <c:bubble3D val="0"/>
            <c:spPr>
              <a:solidFill>
                <a:srgbClr val="000066"/>
              </a:solidFill>
              <a:ln>
                <a:noFill/>
              </a:ln>
              <a:effectLst/>
            </c:spPr>
            <c:extLst>
              <c:ext xmlns:c16="http://schemas.microsoft.com/office/drawing/2014/chart" uri="{C3380CC4-5D6E-409C-BE32-E72D297353CC}">
                <c16:uniqueId val="{0000000E-D22A-4886-A35F-88705D5EF4F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'Altzaman Z score'!$C$44:$I$44</c:f>
              <c:numCache>
                <c:formatCode>mmm\-yy</c:formatCode>
                <c:ptCount val="7"/>
                <c:pt idx="0">
                  <c:v>43190</c:v>
                </c:pt>
                <c:pt idx="1">
                  <c:v>43555</c:v>
                </c:pt>
                <c:pt idx="2">
                  <c:v>43921</c:v>
                </c:pt>
                <c:pt idx="3">
                  <c:v>44286</c:v>
                </c:pt>
                <c:pt idx="4">
                  <c:v>44651</c:v>
                </c:pt>
                <c:pt idx="5">
                  <c:v>45016</c:v>
                </c:pt>
                <c:pt idx="6">
                  <c:v>45382</c:v>
                </c:pt>
              </c:numCache>
            </c:numRef>
          </c:cat>
          <c:val>
            <c:numRef>
              <c:f>'Altzaman Z score'!$C$66:$I$66</c:f>
              <c:numCache>
                <c:formatCode>#,##0.0</c:formatCode>
                <c:ptCount val="7"/>
                <c:pt idx="0">
                  <c:v>64240.88</c:v>
                </c:pt>
                <c:pt idx="1">
                  <c:v>71739.039999999994</c:v>
                </c:pt>
                <c:pt idx="2">
                  <c:v>77310.75</c:v>
                </c:pt>
                <c:pt idx="3">
                  <c:v>73760.759999999995</c:v>
                </c:pt>
                <c:pt idx="4">
                  <c:v>77196.02</c:v>
                </c:pt>
                <c:pt idx="5">
                  <c:v>85830.96</c:v>
                </c:pt>
                <c:pt idx="6">
                  <c:v>91753.97</c:v>
                </c:pt>
              </c:numCache>
            </c:numRef>
          </c:val>
          <c:extLst>
            <c:ext xmlns:c16="http://schemas.microsoft.com/office/drawing/2014/chart" uri="{C3380CC4-5D6E-409C-BE32-E72D297353CC}">
              <c16:uniqueId val="{00000008-D22A-4886-A35F-88705D5EF4F9}"/>
            </c:ext>
          </c:extLst>
        </c:ser>
        <c:dLbls>
          <c:showLegendKey val="0"/>
          <c:showVal val="0"/>
          <c:showCatName val="0"/>
          <c:showSerName val="0"/>
          <c:showPercent val="0"/>
          <c:showBubbleSize val="0"/>
        </c:dLbls>
        <c:gapWidth val="219"/>
        <c:overlap val="-27"/>
        <c:axId val="396233648"/>
        <c:axId val="396234000"/>
      </c:barChart>
      <c:catAx>
        <c:axId val="396233648"/>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234000"/>
        <c:crosses val="autoZero"/>
        <c:auto val="0"/>
        <c:lblAlgn val="ctr"/>
        <c:lblOffset val="100"/>
        <c:noMultiLvlLbl val="0"/>
      </c:catAx>
      <c:valAx>
        <c:axId val="396234000"/>
        <c:scaling>
          <c:orientation val="minMax"/>
        </c:scaling>
        <c:delete val="1"/>
        <c:axPos val="l"/>
        <c:numFmt formatCode="#,##0.0" sourceLinked="1"/>
        <c:majorTickMark val="none"/>
        <c:minorTickMark val="none"/>
        <c:tickLblPos val="nextTo"/>
        <c:crossAx val="396233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2568428946381703E-2"/>
          <c:y val="5.998644985643866E-2"/>
          <c:w val="0.89486260454002386"/>
          <c:h val="0.81350641922689315"/>
        </c:manualLayout>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1-E597-4278-AFBD-B10BD5CAFFFF}"/>
              </c:ext>
            </c:extLst>
          </c:dPt>
          <c:dPt>
            <c:idx val="1"/>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3-E597-4278-AFBD-B10BD5CAFFFF}"/>
              </c:ext>
            </c:extLst>
          </c:dPt>
          <c:dPt>
            <c:idx val="2"/>
            <c:invertIfNegative val="0"/>
            <c:bubble3D val="0"/>
            <c:spPr>
              <a:solidFill>
                <a:schemeClr val="accent1">
                  <a:lumMod val="75000"/>
                </a:schemeClr>
              </a:solidFill>
              <a:ln>
                <a:noFill/>
              </a:ln>
              <a:effectLst/>
            </c:spPr>
            <c:extLst>
              <c:ext xmlns:c16="http://schemas.microsoft.com/office/drawing/2014/chart" uri="{C3380CC4-5D6E-409C-BE32-E72D297353CC}">
                <c16:uniqueId val="{00000005-E597-4278-AFBD-B10BD5CAFFFF}"/>
              </c:ext>
            </c:extLst>
          </c:dPt>
          <c:dPt>
            <c:idx val="3"/>
            <c:invertIfNegative val="0"/>
            <c:bubble3D val="0"/>
            <c:spPr>
              <a:solidFill>
                <a:srgbClr val="0000FF"/>
              </a:solidFill>
              <a:ln>
                <a:noFill/>
              </a:ln>
              <a:effectLst/>
            </c:spPr>
            <c:extLst>
              <c:ext xmlns:c16="http://schemas.microsoft.com/office/drawing/2014/chart" uri="{C3380CC4-5D6E-409C-BE32-E72D297353CC}">
                <c16:uniqueId val="{00000007-E597-4278-AFBD-B10BD5CAFFFF}"/>
              </c:ext>
            </c:extLst>
          </c:dPt>
          <c:dPt>
            <c:idx val="4"/>
            <c:invertIfNegative val="0"/>
            <c:bubble3D val="0"/>
            <c:spPr>
              <a:solidFill>
                <a:srgbClr val="0000CC"/>
              </a:solidFill>
              <a:ln>
                <a:noFill/>
              </a:ln>
              <a:effectLst/>
            </c:spPr>
            <c:extLst>
              <c:ext xmlns:c16="http://schemas.microsoft.com/office/drawing/2014/chart" uri="{C3380CC4-5D6E-409C-BE32-E72D297353CC}">
                <c16:uniqueId val="{00000009-E597-4278-AFBD-B10BD5CAFFFF}"/>
              </c:ext>
            </c:extLst>
          </c:dPt>
          <c:dPt>
            <c:idx val="5"/>
            <c:invertIfNegative val="0"/>
            <c:bubble3D val="0"/>
            <c:spPr>
              <a:solidFill>
                <a:srgbClr val="0000CC"/>
              </a:solidFill>
              <a:ln>
                <a:noFill/>
              </a:ln>
              <a:effectLst/>
            </c:spPr>
            <c:extLst>
              <c:ext xmlns:c16="http://schemas.microsoft.com/office/drawing/2014/chart" uri="{C3380CC4-5D6E-409C-BE32-E72D297353CC}">
                <c16:uniqueId val="{00000010-E597-4278-AFBD-B10BD5CAFFFF}"/>
              </c:ext>
            </c:extLst>
          </c:dPt>
          <c:dPt>
            <c:idx val="6"/>
            <c:invertIfNegative val="0"/>
            <c:bubble3D val="0"/>
            <c:spPr>
              <a:solidFill>
                <a:srgbClr val="000066"/>
              </a:solidFill>
              <a:ln>
                <a:noFill/>
              </a:ln>
              <a:effectLst/>
            </c:spPr>
            <c:extLst>
              <c:ext xmlns:c16="http://schemas.microsoft.com/office/drawing/2014/chart" uri="{C3380CC4-5D6E-409C-BE32-E72D297353CC}">
                <c16:uniqueId val="{0000000A-E597-4278-AFBD-B10BD5CAFFFF}"/>
              </c:ext>
            </c:extLst>
          </c:dPt>
          <c:dLbls>
            <c:dLbl>
              <c:idx val="0"/>
              <c:tx>
                <c:rich>
                  <a:bodyPr/>
                  <a:lstStyle/>
                  <a:p>
                    <a:fld id="{A06733B8-6A19-4793-B049-4A89C974E880}"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E597-4278-AFBD-B10BD5CAFFFF}"/>
                </c:ext>
              </c:extLst>
            </c:dLbl>
            <c:dLbl>
              <c:idx val="1"/>
              <c:tx>
                <c:rich>
                  <a:bodyPr/>
                  <a:lstStyle/>
                  <a:p>
                    <a:fld id="{F863BB63-BBD4-4CB6-95F4-01E52FCF9954}"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597-4278-AFBD-B10BD5CAFFFF}"/>
                </c:ext>
              </c:extLst>
            </c:dLbl>
            <c:dLbl>
              <c:idx val="2"/>
              <c:tx>
                <c:rich>
                  <a:bodyPr/>
                  <a:lstStyle/>
                  <a:p>
                    <a:fld id="{2A9EF46D-F44E-446B-A192-609B86159BD0}"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E597-4278-AFBD-B10BD5CAFFFF}"/>
                </c:ext>
              </c:extLst>
            </c:dLbl>
            <c:dLbl>
              <c:idx val="3"/>
              <c:tx>
                <c:rich>
                  <a:bodyPr/>
                  <a:lstStyle/>
                  <a:p>
                    <a:fld id="{1097F2AB-C26E-47DA-B487-1C48DFD0DD38}"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E597-4278-AFBD-B10BD5CAFFFF}"/>
                </c:ext>
              </c:extLst>
            </c:dLbl>
            <c:dLbl>
              <c:idx val="4"/>
              <c:tx>
                <c:rich>
                  <a:bodyPr/>
                  <a:lstStyle/>
                  <a:p>
                    <a:fld id="{546CC086-FDAC-41ED-B3E4-67B41F95F225}"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E597-4278-AFBD-B10BD5CAFFFF}"/>
                </c:ext>
              </c:extLst>
            </c:dLbl>
            <c:dLbl>
              <c:idx val="5"/>
              <c:tx>
                <c:rich>
                  <a:bodyPr/>
                  <a:lstStyle/>
                  <a:p>
                    <a:fld id="{8EAE2F02-1B71-442B-938B-55E678756362}"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E597-4278-AFBD-B10BD5CAFFFF}"/>
                </c:ext>
              </c:extLst>
            </c:dLbl>
            <c:dLbl>
              <c:idx val="6"/>
              <c:tx>
                <c:rich>
                  <a:bodyPr/>
                  <a:lstStyle/>
                  <a:p>
                    <a:fld id="{64752E69-B023-43B3-BD39-0B0DFCE4927B}"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E597-4278-AFBD-B10BD5CAFFF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numRef>
              <c:f>'Altzaman Z score'!$C$44:$I$44</c:f>
              <c:numCache>
                <c:formatCode>mmm\-yy</c:formatCode>
                <c:ptCount val="7"/>
                <c:pt idx="0">
                  <c:v>43190</c:v>
                </c:pt>
                <c:pt idx="1">
                  <c:v>43555</c:v>
                </c:pt>
                <c:pt idx="2">
                  <c:v>43921</c:v>
                </c:pt>
                <c:pt idx="3">
                  <c:v>44286</c:v>
                </c:pt>
                <c:pt idx="4">
                  <c:v>44651</c:v>
                </c:pt>
                <c:pt idx="5">
                  <c:v>45016</c:v>
                </c:pt>
                <c:pt idx="6">
                  <c:v>45382</c:v>
                </c:pt>
              </c:numCache>
            </c:numRef>
          </c:cat>
          <c:val>
            <c:numRef>
              <c:f>'Altzaman Z score'!$C$70:$I$70</c:f>
              <c:numCache>
                <c:formatCode>#,##0.0</c:formatCode>
                <c:ptCount val="7"/>
                <c:pt idx="0">
                  <c:v>4884.0087877302949</c:v>
                </c:pt>
                <c:pt idx="1">
                  <c:v>48339.58</c:v>
                </c:pt>
                <c:pt idx="2">
                  <c:v>49387.7</c:v>
                </c:pt>
                <c:pt idx="3">
                  <c:v>49257.45</c:v>
                </c:pt>
                <c:pt idx="4">
                  <c:v>60644.54</c:v>
                </c:pt>
                <c:pt idx="5">
                  <c:v>70919.03</c:v>
                </c:pt>
                <c:pt idx="6">
                  <c:v>70866.22</c:v>
                </c:pt>
              </c:numCache>
            </c:numRef>
          </c:val>
          <c:extLst>
            <c:ext xmlns:c15="http://schemas.microsoft.com/office/drawing/2012/chart" uri="{02D57815-91ED-43cb-92C2-25804820EDAC}">
              <c15:datalabelsRange>
                <c15:f>'Altzaman Z score'!$C$71:$I$71</c15:f>
                <c15:dlblRangeCache>
                  <c:ptCount val="7"/>
                  <c:pt idx="0">
                    <c:v>Strong</c:v>
                  </c:pt>
                  <c:pt idx="1">
                    <c:v>Strong</c:v>
                  </c:pt>
                  <c:pt idx="2">
                    <c:v>Strong</c:v>
                  </c:pt>
                  <c:pt idx="3">
                    <c:v>Strong</c:v>
                  </c:pt>
                  <c:pt idx="4">
                    <c:v>Strong</c:v>
                  </c:pt>
                  <c:pt idx="5">
                    <c:v>Strong</c:v>
                  </c:pt>
                  <c:pt idx="6">
                    <c:v>Strong</c:v>
                  </c:pt>
                </c15:dlblRangeCache>
              </c15:datalabelsRange>
            </c:ext>
            <c:ext xmlns:c16="http://schemas.microsoft.com/office/drawing/2014/chart" uri="{C3380CC4-5D6E-409C-BE32-E72D297353CC}">
              <c16:uniqueId val="{00000008-E597-4278-AFBD-B10BD5CAFFFF}"/>
            </c:ext>
          </c:extLst>
        </c:ser>
        <c:dLbls>
          <c:showLegendKey val="0"/>
          <c:showVal val="1"/>
          <c:showCatName val="0"/>
          <c:showSerName val="0"/>
          <c:showPercent val="0"/>
          <c:showBubbleSize val="0"/>
        </c:dLbls>
        <c:gapWidth val="219"/>
        <c:overlap val="-27"/>
        <c:axId val="396233648"/>
        <c:axId val="396234000"/>
      </c:barChart>
      <c:catAx>
        <c:axId val="396233648"/>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234000"/>
        <c:crosses val="autoZero"/>
        <c:auto val="0"/>
        <c:lblAlgn val="ctr"/>
        <c:lblOffset val="100"/>
        <c:noMultiLvlLbl val="0"/>
      </c:catAx>
      <c:valAx>
        <c:axId val="396234000"/>
        <c:scaling>
          <c:orientation val="minMax"/>
        </c:scaling>
        <c:delete val="1"/>
        <c:axPos val="l"/>
        <c:numFmt formatCode="#,##0.0" sourceLinked="1"/>
        <c:majorTickMark val="none"/>
        <c:minorTickMark val="none"/>
        <c:tickLblPos val="nextTo"/>
        <c:crossAx val="396233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2568428946381703E-2"/>
          <c:y val="5.998644985643866E-2"/>
          <c:w val="0.89486260454002386"/>
          <c:h val="0.81350641922689315"/>
        </c:manualLayout>
      </c:layout>
      <c:barChart>
        <c:barDir val="col"/>
        <c:grouping val="clustered"/>
        <c:varyColors val="0"/>
        <c:ser>
          <c:idx val="0"/>
          <c:order val="0"/>
          <c:spPr>
            <a:solidFill>
              <a:schemeClr val="accent1">
                <a:lumMod val="50000"/>
              </a:schemeClr>
            </a:solidFill>
            <a:ln>
              <a:noFill/>
            </a:ln>
            <a:effectLst/>
          </c:spPr>
          <c:invertIfNegative val="0"/>
          <c:dPt>
            <c:idx val="0"/>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3-ECFC-4767-8BC4-D88C41A3F7BF}"/>
              </c:ext>
            </c:extLst>
          </c:dPt>
          <c:dPt>
            <c:idx val="1"/>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2-ECFC-4767-8BC4-D88C41A3F7BF}"/>
              </c:ext>
            </c:extLst>
          </c:dPt>
          <c:dPt>
            <c:idx val="2"/>
            <c:invertIfNegative val="0"/>
            <c:bubble3D val="0"/>
            <c:spPr>
              <a:solidFill>
                <a:schemeClr val="accent1">
                  <a:lumMod val="75000"/>
                </a:schemeClr>
              </a:solidFill>
              <a:ln>
                <a:noFill/>
              </a:ln>
              <a:effectLst/>
            </c:spPr>
            <c:extLst>
              <c:ext xmlns:c16="http://schemas.microsoft.com/office/drawing/2014/chart" uri="{C3380CC4-5D6E-409C-BE32-E72D297353CC}">
                <c16:uniqueId val="{00000001-ECFC-4767-8BC4-D88C41A3F7BF}"/>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ANALYSIS'!$F$71:$I$71</c:f>
              <c:numCache>
                <c:formatCode>mmm\-yy</c:formatCode>
                <c:ptCount val="4"/>
                <c:pt idx="0">
                  <c:v>44286</c:v>
                </c:pt>
                <c:pt idx="1">
                  <c:v>44651</c:v>
                </c:pt>
                <c:pt idx="2">
                  <c:v>45016</c:v>
                </c:pt>
                <c:pt idx="3">
                  <c:v>45382</c:v>
                </c:pt>
              </c:numCache>
            </c:numRef>
          </c:cat>
          <c:val>
            <c:numRef>
              <c:f>'DUPONT ANALYSIS'!$F$73:$I$73</c:f>
              <c:numCache>
                <c:formatCode>#,##0.0</c:formatCode>
                <c:ptCount val="4"/>
                <c:pt idx="0">
                  <c:v>49257.45</c:v>
                </c:pt>
                <c:pt idx="1">
                  <c:v>60644.54</c:v>
                </c:pt>
                <c:pt idx="2">
                  <c:v>70919.03</c:v>
                </c:pt>
                <c:pt idx="3">
                  <c:v>70866.22</c:v>
                </c:pt>
              </c:numCache>
            </c:numRef>
          </c:val>
          <c:extLst>
            <c:ext xmlns:c16="http://schemas.microsoft.com/office/drawing/2014/chart" uri="{C3380CC4-5D6E-409C-BE32-E72D297353CC}">
              <c16:uniqueId val="{00000000-ECFC-4767-8BC4-D88C41A3F7BF}"/>
            </c:ext>
          </c:extLst>
        </c:ser>
        <c:dLbls>
          <c:showLegendKey val="0"/>
          <c:showVal val="0"/>
          <c:showCatName val="0"/>
          <c:showSerName val="0"/>
          <c:showPercent val="0"/>
          <c:showBubbleSize val="0"/>
        </c:dLbls>
        <c:gapWidth val="219"/>
        <c:overlap val="-27"/>
        <c:axId val="396233648"/>
        <c:axId val="396234000"/>
      </c:barChart>
      <c:catAx>
        <c:axId val="396233648"/>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234000"/>
        <c:crosses val="autoZero"/>
        <c:auto val="0"/>
        <c:lblAlgn val="ctr"/>
        <c:lblOffset val="100"/>
        <c:noMultiLvlLbl val="0"/>
      </c:catAx>
      <c:valAx>
        <c:axId val="396234000"/>
        <c:scaling>
          <c:orientation val="minMax"/>
        </c:scaling>
        <c:delete val="1"/>
        <c:axPos val="l"/>
        <c:numFmt formatCode="#,##0.0" sourceLinked="1"/>
        <c:majorTickMark val="none"/>
        <c:minorTickMark val="none"/>
        <c:tickLblPos val="nextTo"/>
        <c:crossAx val="396233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2568428946381703E-2"/>
          <c:y val="5.998644985643866E-2"/>
          <c:w val="0.89486260454002386"/>
          <c:h val="0.81350641922689315"/>
        </c:manualLayout>
      </c:layout>
      <c:barChart>
        <c:barDir val="col"/>
        <c:grouping val="clustered"/>
        <c:varyColors val="0"/>
        <c:ser>
          <c:idx val="0"/>
          <c:order val="0"/>
          <c:spPr>
            <a:solidFill>
              <a:schemeClr val="accent1"/>
            </a:solidFill>
            <a:ln>
              <a:solidFill>
                <a:schemeClr val="accent1">
                  <a:lumMod val="50000"/>
                </a:schemeClr>
              </a:solidFill>
            </a:ln>
            <a:effectLst/>
          </c:spPr>
          <c:invertIfNegative val="0"/>
          <c:dPt>
            <c:idx val="0"/>
            <c:invertIfNegative val="0"/>
            <c:bubble3D val="0"/>
            <c:spPr>
              <a:solidFill>
                <a:schemeClr val="accent1">
                  <a:lumMod val="40000"/>
                  <a:lumOff val="60000"/>
                </a:schemeClr>
              </a:solidFill>
              <a:ln>
                <a:solidFill>
                  <a:schemeClr val="accent1">
                    <a:lumMod val="50000"/>
                  </a:schemeClr>
                </a:solidFill>
              </a:ln>
              <a:effectLst/>
            </c:spPr>
            <c:extLst>
              <c:ext xmlns:c16="http://schemas.microsoft.com/office/drawing/2014/chart" uri="{C3380CC4-5D6E-409C-BE32-E72D297353CC}">
                <c16:uniqueId val="{00000001-976B-48ED-9620-2D6FBB2B40B7}"/>
              </c:ext>
            </c:extLst>
          </c:dPt>
          <c:dPt>
            <c:idx val="1"/>
            <c:invertIfNegative val="0"/>
            <c:bubble3D val="0"/>
            <c:spPr>
              <a:solidFill>
                <a:schemeClr val="accent1">
                  <a:lumMod val="60000"/>
                  <a:lumOff val="40000"/>
                </a:schemeClr>
              </a:solidFill>
              <a:ln>
                <a:solidFill>
                  <a:schemeClr val="accent1">
                    <a:lumMod val="50000"/>
                  </a:schemeClr>
                </a:solidFill>
              </a:ln>
              <a:effectLst/>
            </c:spPr>
            <c:extLst>
              <c:ext xmlns:c16="http://schemas.microsoft.com/office/drawing/2014/chart" uri="{C3380CC4-5D6E-409C-BE32-E72D297353CC}">
                <c16:uniqueId val="{00000003-976B-48ED-9620-2D6FBB2B40B7}"/>
              </c:ext>
            </c:extLst>
          </c:dPt>
          <c:dPt>
            <c:idx val="2"/>
            <c:invertIfNegative val="0"/>
            <c:bubble3D val="0"/>
            <c:spPr>
              <a:solidFill>
                <a:schemeClr val="accent1">
                  <a:lumMod val="75000"/>
                </a:schemeClr>
              </a:solidFill>
              <a:ln>
                <a:solidFill>
                  <a:schemeClr val="accent1">
                    <a:lumMod val="50000"/>
                  </a:schemeClr>
                </a:solidFill>
              </a:ln>
              <a:effectLst/>
            </c:spPr>
            <c:extLst>
              <c:ext xmlns:c16="http://schemas.microsoft.com/office/drawing/2014/chart" uri="{C3380CC4-5D6E-409C-BE32-E72D297353CC}">
                <c16:uniqueId val="{00000005-976B-48ED-9620-2D6FBB2B40B7}"/>
              </c:ext>
            </c:extLst>
          </c:dPt>
          <c:dPt>
            <c:idx val="3"/>
            <c:invertIfNegative val="0"/>
            <c:bubble3D val="0"/>
            <c:spPr>
              <a:solidFill>
                <a:schemeClr val="accent1">
                  <a:lumMod val="50000"/>
                </a:schemeClr>
              </a:solidFill>
              <a:ln>
                <a:solidFill>
                  <a:schemeClr val="accent1">
                    <a:lumMod val="50000"/>
                  </a:schemeClr>
                </a:solidFill>
              </a:ln>
              <a:effectLst/>
            </c:spPr>
            <c:extLst>
              <c:ext xmlns:c16="http://schemas.microsoft.com/office/drawing/2014/chart" uri="{C3380CC4-5D6E-409C-BE32-E72D297353CC}">
                <c16:uniqueId val="{00000007-976B-48ED-9620-2D6FBB2B40B7}"/>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ANALYSIS'!$F$65:$I$65</c:f>
              <c:numCache>
                <c:formatCode>mmm\-yy</c:formatCode>
                <c:ptCount val="4"/>
                <c:pt idx="0">
                  <c:v>44286</c:v>
                </c:pt>
                <c:pt idx="1">
                  <c:v>44651</c:v>
                </c:pt>
                <c:pt idx="2">
                  <c:v>45016</c:v>
                </c:pt>
                <c:pt idx="3">
                  <c:v>45382</c:v>
                </c:pt>
              </c:numCache>
            </c:numRef>
          </c:cat>
          <c:val>
            <c:numRef>
              <c:f>'DUPONT ANALYSIS'!$F$66:$I$66</c:f>
              <c:numCache>
                <c:formatCode>#,##0.0</c:formatCode>
                <c:ptCount val="4"/>
                <c:pt idx="0">
                  <c:v>13161.19</c:v>
                </c:pt>
                <c:pt idx="1">
                  <c:v>15242.66</c:v>
                </c:pt>
                <c:pt idx="2">
                  <c:v>19191.66</c:v>
                </c:pt>
                <c:pt idx="3">
                  <c:v>20458.78</c:v>
                </c:pt>
              </c:numCache>
            </c:numRef>
          </c:val>
          <c:extLst>
            <c:ext xmlns:c16="http://schemas.microsoft.com/office/drawing/2014/chart" uri="{C3380CC4-5D6E-409C-BE32-E72D297353CC}">
              <c16:uniqueId val="{00000006-976B-48ED-9620-2D6FBB2B40B7}"/>
            </c:ext>
          </c:extLst>
        </c:ser>
        <c:dLbls>
          <c:dLblPos val="outEnd"/>
          <c:showLegendKey val="0"/>
          <c:showVal val="1"/>
          <c:showCatName val="0"/>
          <c:showSerName val="0"/>
          <c:showPercent val="0"/>
          <c:showBubbleSize val="0"/>
        </c:dLbls>
        <c:gapWidth val="219"/>
        <c:overlap val="-27"/>
        <c:axId val="396233648"/>
        <c:axId val="396234000"/>
      </c:barChart>
      <c:catAx>
        <c:axId val="396233648"/>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234000"/>
        <c:crosses val="autoZero"/>
        <c:auto val="0"/>
        <c:lblAlgn val="ctr"/>
        <c:lblOffset val="100"/>
        <c:noMultiLvlLbl val="0"/>
      </c:catAx>
      <c:valAx>
        <c:axId val="396234000"/>
        <c:scaling>
          <c:orientation val="minMax"/>
        </c:scaling>
        <c:delete val="1"/>
        <c:axPos val="l"/>
        <c:numFmt formatCode="#,##0.0" sourceLinked="1"/>
        <c:majorTickMark val="none"/>
        <c:minorTickMark val="none"/>
        <c:tickLblPos val="nextTo"/>
        <c:crossAx val="396233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2568428946381703E-2"/>
          <c:y val="5.998644985643866E-2"/>
          <c:w val="0.89486260454002386"/>
          <c:h val="0.81350641922689315"/>
        </c:manualLayout>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1-3A9C-4500-9B7C-20289E5E2E67}"/>
              </c:ext>
            </c:extLst>
          </c:dPt>
          <c:dPt>
            <c:idx val="1"/>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3-3A9C-4500-9B7C-20289E5E2E67}"/>
              </c:ext>
            </c:extLst>
          </c:dPt>
          <c:dPt>
            <c:idx val="2"/>
            <c:invertIfNegative val="0"/>
            <c:bubble3D val="0"/>
            <c:spPr>
              <a:solidFill>
                <a:schemeClr val="accent1">
                  <a:lumMod val="75000"/>
                </a:schemeClr>
              </a:solidFill>
              <a:ln>
                <a:noFill/>
              </a:ln>
              <a:effectLst/>
            </c:spPr>
            <c:extLst>
              <c:ext xmlns:c16="http://schemas.microsoft.com/office/drawing/2014/chart" uri="{C3380CC4-5D6E-409C-BE32-E72D297353CC}">
                <c16:uniqueId val="{00000005-3A9C-4500-9B7C-20289E5E2E67}"/>
              </c:ext>
            </c:extLst>
          </c:dPt>
          <c:dPt>
            <c:idx val="3"/>
            <c:invertIfNegative val="0"/>
            <c:bubble3D val="0"/>
            <c:spPr>
              <a:solidFill>
                <a:schemeClr val="accent1">
                  <a:lumMod val="50000"/>
                </a:schemeClr>
              </a:solidFill>
              <a:ln>
                <a:noFill/>
              </a:ln>
              <a:effectLst/>
            </c:spPr>
            <c:extLst>
              <c:ext xmlns:c16="http://schemas.microsoft.com/office/drawing/2014/chart" uri="{C3380CC4-5D6E-409C-BE32-E72D297353CC}">
                <c16:uniqueId val="{00000007-3A9C-4500-9B7C-20289E5E2E67}"/>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'DUPONT ANALYSIS'!$F$71:$I$71</c:f>
              <c:numCache>
                <c:formatCode>mmm\-yy</c:formatCode>
                <c:ptCount val="4"/>
                <c:pt idx="0">
                  <c:v>44286</c:v>
                </c:pt>
                <c:pt idx="1">
                  <c:v>44651</c:v>
                </c:pt>
                <c:pt idx="2">
                  <c:v>45016</c:v>
                </c:pt>
                <c:pt idx="3">
                  <c:v>45382</c:v>
                </c:pt>
              </c:numCache>
            </c:numRef>
          </c:cat>
          <c:val>
            <c:numRef>
              <c:f>'DUPONT ANALYSIS'!$F$71:$I$71</c:f>
              <c:numCache>
                <c:formatCode>mmm\-yy</c:formatCode>
                <c:ptCount val="4"/>
                <c:pt idx="0">
                  <c:v>44286</c:v>
                </c:pt>
                <c:pt idx="1">
                  <c:v>44651</c:v>
                </c:pt>
                <c:pt idx="2">
                  <c:v>45016</c:v>
                </c:pt>
                <c:pt idx="3">
                  <c:v>45382</c:v>
                </c:pt>
              </c:numCache>
            </c:numRef>
          </c:val>
          <c:extLst>
            <c:ext xmlns:c16="http://schemas.microsoft.com/office/drawing/2014/chart" uri="{C3380CC4-5D6E-409C-BE32-E72D297353CC}">
              <c16:uniqueId val="{00000006-3A9C-4500-9B7C-20289E5E2E67}"/>
            </c:ext>
          </c:extLst>
        </c:ser>
        <c:dLbls>
          <c:showLegendKey val="0"/>
          <c:showVal val="0"/>
          <c:showCatName val="0"/>
          <c:showSerName val="0"/>
          <c:showPercent val="0"/>
          <c:showBubbleSize val="0"/>
        </c:dLbls>
        <c:gapWidth val="219"/>
        <c:overlap val="-27"/>
        <c:axId val="396233648"/>
        <c:axId val="396234000"/>
      </c:barChart>
      <c:catAx>
        <c:axId val="396233648"/>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234000"/>
        <c:crosses val="autoZero"/>
        <c:auto val="0"/>
        <c:lblAlgn val="ctr"/>
        <c:lblOffset val="100"/>
        <c:noMultiLvlLbl val="0"/>
      </c:catAx>
      <c:valAx>
        <c:axId val="396234000"/>
        <c:scaling>
          <c:orientation val="minMax"/>
        </c:scaling>
        <c:delete val="1"/>
        <c:axPos val="l"/>
        <c:numFmt formatCode="mmm\-yy" sourceLinked="1"/>
        <c:majorTickMark val="none"/>
        <c:minorTickMark val="none"/>
        <c:tickLblPos val="nextTo"/>
        <c:crossAx val="396233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2568428946381703E-2"/>
          <c:y val="5.998644985643866E-2"/>
          <c:w val="0.89486260454002386"/>
          <c:h val="0.81350641922689315"/>
        </c:manualLayout>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3-86BB-4F75-AB76-C42049095D0E}"/>
              </c:ext>
            </c:extLst>
          </c:dPt>
          <c:dPt>
            <c:idx val="1"/>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2-86BB-4F75-AB76-C42049095D0E}"/>
              </c:ext>
            </c:extLst>
          </c:dPt>
          <c:dPt>
            <c:idx val="2"/>
            <c:invertIfNegative val="0"/>
            <c:bubble3D val="0"/>
            <c:spPr>
              <a:solidFill>
                <a:schemeClr val="accent1">
                  <a:lumMod val="75000"/>
                </a:schemeClr>
              </a:solidFill>
              <a:ln>
                <a:noFill/>
              </a:ln>
              <a:effectLst/>
            </c:spPr>
            <c:extLst>
              <c:ext xmlns:c16="http://schemas.microsoft.com/office/drawing/2014/chart" uri="{C3380CC4-5D6E-409C-BE32-E72D297353CC}">
                <c16:uniqueId val="{00000001-86BB-4F75-AB76-C42049095D0E}"/>
              </c:ext>
            </c:extLst>
          </c:dPt>
          <c:dPt>
            <c:idx val="3"/>
            <c:invertIfNegative val="0"/>
            <c:bubble3D val="0"/>
            <c:spPr>
              <a:solidFill>
                <a:schemeClr val="accent1">
                  <a:lumMod val="50000"/>
                </a:schemeClr>
              </a:solidFill>
              <a:ln>
                <a:noFill/>
              </a:ln>
              <a:effectLst/>
            </c:spPr>
            <c:extLst>
              <c:ext xmlns:c16="http://schemas.microsoft.com/office/drawing/2014/chart" uri="{C3380CC4-5D6E-409C-BE32-E72D297353CC}">
                <c16:uniqueId val="{00000000-86BB-4F75-AB76-C42049095D0E}"/>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ANALYSIS'!$F$71:$I$71</c:f>
              <c:numCache>
                <c:formatCode>mmm\-yy</c:formatCode>
                <c:ptCount val="4"/>
                <c:pt idx="0">
                  <c:v>44286</c:v>
                </c:pt>
                <c:pt idx="1">
                  <c:v>44651</c:v>
                </c:pt>
                <c:pt idx="2">
                  <c:v>45016</c:v>
                </c:pt>
                <c:pt idx="3">
                  <c:v>45382</c:v>
                </c:pt>
              </c:numCache>
            </c:numRef>
          </c:cat>
          <c:val>
            <c:numRef>
              <c:f>'DUPONT ANALYSIS'!$F$84:$I$84</c:f>
              <c:numCache>
                <c:formatCode>0.00%</c:formatCode>
                <c:ptCount val="4"/>
                <c:pt idx="0">
                  <c:v>0.14154256911164365</c:v>
                </c:pt>
                <c:pt idx="1">
                  <c:v>0.164555598210673</c:v>
                </c:pt>
                <c:pt idx="2">
                  <c:v>0.19118427818163913</c:v>
                </c:pt>
                <c:pt idx="3">
                  <c:v>0.18754961170973394</c:v>
                </c:pt>
              </c:numCache>
            </c:numRef>
          </c:val>
          <c:extLst>
            <c:ext xmlns:c16="http://schemas.microsoft.com/office/drawing/2014/chart" uri="{C3380CC4-5D6E-409C-BE32-E72D297353CC}">
              <c16:uniqueId val="{00000006-B966-46A6-A4DD-E15FAA38CDEF}"/>
            </c:ext>
          </c:extLst>
        </c:ser>
        <c:dLbls>
          <c:showLegendKey val="0"/>
          <c:showVal val="0"/>
          <c:showCatName val="0"/>
          <c:showSerName val="0"/>
          <c:showPercent val="0"/>
          <c:showBubbleSize val="0"/>
        </c:dLbls>
        <c:gapWidth val="219"/>
        <c:overlap val="-27"/>
        <c:axId val="396233648"/>
        <c:axId val="396234000"/>
      </c:barChart>
      <c:catAx>
        <c:axId val="396233648"/>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234000"/>
        <c:crosses val="autoZero"/>
        <c:auto val="0"/>
        <c:lblAlgn val="ctr"/>
        <c:lblOffset val="100"/>
        <c:noMultiLvlLbl val="0"/>
      </c:catAx>
      <c:valAx>
        <c:axId val="396234000"/>
        <c:scaling>
          <c:orientation val="minMax"/>
        </c:scaling>
        <c:delete val="1"/>
        <c:axPos val="l"/>
        <c:numFmt formatCode="0.00%" sourceLinked="1"/>
        <c:majorTickMark val="none"/>
        <c:minorTickMark val="none"/>
        <c:tickLblPos val="nextTo"/>
        <c:crossAx val="396233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618870009669844E-2"/>
          <c:y val="5.998644985643866E-2"/>
          <c:w val="0.89486260454002386"/>
          <c:h val="0.81350641922689315"/>
        </c:manualLayout>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1-844C-403A-8B6B-EDF6ADFC17F2}"/>
              </c:ext>
            </c:extLst>
          </c:dPt>
          <c:dPt>
            <c:idx val="1"/>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3-844C-403A-8B6B-EDF6ADFC17F2}"/>
              </c:ext>
            </c:extLst>
          </c:dPt>
          <c:dPt>
            <c:idx val="2"/>
            <c:invertIfNegative val="0"/>
            <c:bubble3D val="0"/>
            <c:spPr>
              <a:solidFill>
                <a:schemeClr val="accent1">
                  <a:lumMod val="75000"/>
                </a:schemeClr>
              </a:solidFill>
              <a:ln>
                <a:noFill/>
              </a:ln>
              <a:effectLst/>
            </c:spPr>
            <c:extLst>
              <c:ext xmlns:c16="http://schemas.microsoft.com/office/drawing/2014/chart" uri="{C3380CC4-5D6E-409C-BE32-E72D297353CC}">
                <c16:uniqueId val="{00000005-844C-403A-8B6B-EDF6ADFC17F2}"/>
              </c:ext>
            </c:extLst>
          </c:dPt>
          <c:dPt>
            <c:idx val="3"/>
            <c:invertIfNegative val="0"/>
            <c:bubble3D val="0"/>
            <c:spPr>
              <a:solidFill>
                <a:schemeClr val="accent1">
                  <a:lumMod val="50000"/>
                </a:schemeClr>
              </a:solidFill>
              <a:ln>
                <a:noFill/>
              </a:ln>
              <a:effectLst/>
            </c:spPr>
            <c:extLst>
              <c:ext xmlns:c16="http://schemas.microsoft.com/office/drawing/2014/chart" uri="{C3380CC4-5D6E-409C-BE32-E72D297353CC}">
                <c16:uniqueId val="{00000007-844C-403A-8B6B-EDF6ADFC17F2}"/>
              </c:ext>
            </c:extLst>
          </c:dPt>
          <c:dLbls>
            <c:dLbl>
              <c:idx val="0"/>
              <c:tx>
                <c:rich>
                  <a:bodyPr/>
                  <a:lstStyle/>
                  <a:p>
                    <a:fld id="{AE766037-5424-491B-B522-B49FD8834185}"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844C-403A-8B6B-EDF6ADFC17F2}"/>
                </c:ext>
              </c:extLst>
            </c:dLbl>
            <c:dLbl>
              <c:idx val="1"/>
              <c:tx>
                <c:rich>
                  <a:bodyPr/>
                  <a:lstStyle/>
                  <a:p>
                    <a:fld id="{34A48E1A-13F1-418B-8813-90614ACC6D17}"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844C-403A-8B6B-EDF6ADFC17F2}"/>
                </c:ext>
              </c:extLst>
            </c:dLbl>
            <c:dLbl>
              <c:idx val="2"/>
              <c:tx>
                <c:rich>
                  <a:bodyPr/>
                  <a:lstStyle/>
                  <a:p>
                    <a:fld id="{EB2FF653-5E0D-4453-B672-BFB53D67B198}"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844C-403A-8B6B-EDF6ADFC17F2}"/>
                </c:ext>
              </c:extLst>
            </c:dLbl>
            <c:dLbl>
              <c:idx val="3"/>
              <c:tx>
                <c:rich>
                  <a:bodyPr/>
                  <a:lstStyle/>
                  <a:p>
                    <a:fld id="{9D7CC9C9-5AC7-45B5-B85F-F862BB1DF55E}"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844C-403A-8B6B-EDF6ADFC17F2}"/>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'DUPONT ANALYSIS'!$F$87:$I$87</c:f>
              <c:numCache>
                <c:formatCode>mmm\-yy</c:formatCode>
                <c:ptCount val="4"/>
                <c:pt idx="0">
                  <c:v>44286</c:v>
                </c:pt>
                <c:pt idx="1">
                  <c:v>44651</c:v>
                </c:pt>
                <c:pt idx="2">
                  <c:v>45016</c:v>
                </c:pt>
                <c:pt idx="3">
                  <c:v>45382</c:v>
                </c:pt>
              </c:numCache>
            </c:numRef>
          </c:cat>
          <c:val>
            <c:numRef>
              <c:f>'DUPONT ANALYSIS'!$F$87:$I$87</c:f>
              <c:numCache>
                <c:formatCode>mmm\-yy</c:formatCode>
                <c:ptCount val="4"/>
                <c:pt idx="0">
                  <c:v>44286</c:v>
                </c:pt>
                <c:pt idx="1">
                  <c:v>44651</c:v>
                </c:pt>
                <c:pt idx="2">
                  <c:v>45016</c:v>
                </c:pt>
                <c:pt idx="3">
                  <c:v>45382</c:v>
                </c:pt>
              </c:numCache>
            </c:numRef>
          </c:val>
          <c:extLst>
            <c:ext xmlns:c15="http://schemas.microsoft.com/office/drawing/2012/chart" uri="{02D57815-91ED-43cb-92C2-25804820EDAC}">
              <c15:datalabelsRange>
                <c15:f>'DUPONT ANALYSIS'!$F$90:$I$90</c15:f>
                <c15:dlblRangeCache>
                  <c:ptCount val="4"/>
                  <c:pt idx="0">
                    <c:v>17.42%</c:v>
                  </c:pt>
                  <c:pt idx="1">
                    <c:v>20.19%</c:v>
                  </c:pt>
                  <c:pt idx="2">
                    <c:v>23.54%</c:v>
                  </c:pt>
                  <c:pt idx="3">
                    <c:v>23.04%</c:v>
                  </c:pt>
                </c15:dlblRangeCache>
              </c15:datalabelsRange>
            </c:ext>
            <c:ext xmlns:c16="http://schemas.microsoft.com/office/drawing/2014/chart" uri="{C3380CC4-5D6E-409C-BE32-E72D297353CC}">
              <c16:uniqueId val="{00000006-844C-403A-8B6B-EDF6ADFC17F2}"/>
            </c:ext>
          </c:extLst>
        </c:ser>
        <c:dLbls>
          <c:showLegendKey val="0"/>
          <c:showVal val="0"/>
          <c:showCatName val="0"/>
          <c:showSerName val="0"/>
          <c:showPercent val="0"/>
          <c:showBubbleSize val="0"/>
        </c:dLbls>
        <c:gapWidth val="219"/>
        <c:overlap val="-27"/>
        <c:axId val="396233648"/>
        <c:axId val="396234000"/>
      </c:barChart>
      <c:catAx>
        <c:axId val="396233648"/>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234000"/>
        <c:crosses val="autoZero"/>
        <c:auto val="0"/>
        <c:lblAlgn val="ctr"/>
        <c:lblOffset val="100"/>
        <c:noMultiLvlLbl val="0"/>
      </c:catAx>
      <c:valAx>
        <c:axId val="396234000"/>
        <c:scaling>
          <c:orientation val="minMax"/>
        </c:scaling>
        <c:delete val="1"/>
        <c:axPos val="l"/>
        <c:numFmt formatCode="mmm\-yy" sourceLinked="1"/>
        <c:majorTickMark val="none"/>
        <c:minorTickMark val="none"/>
        <c:tickLblPos val="nextTo"/>
        <c:crossAx val="396233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2568428946381703E-2"/>
          <c:y val="5.998644985643866E-2"/>
          <c:w val="0.89486260454002386"/>
          <c:h val="0.81350641922689315"/>
        </c:manualLayout>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3-0AE4-444A-A248-D17E92AF1BC2}"/>
              </c:ext>
            </c:extLst>
          </c:dPt>
          <c:dPt>
            <c:idx val="1"/>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2-0AE4-444A-A248-D17E92AF1BC2}"/>
              </c:ext>
            </c:extLst>
          </c:dPt>
          <c:dPt>
            <c:idx val="2"/>
            <c:invertIfNegative val="0"/>
            <c:bubble3D val="0"/>
            <c:spPr>
              <a:solidFill>
                <a:schemeClr val="accent1">
                  <a:lumMod val="75000"/>
                </a:schemeClr>
              </a:solidFill>
              <a:ln>
                <a:noFill/>
              </a:ln>
              <a:effectLst/>
            </c:spPr>
            <c:extLst>
              <c:ext xmlns:c16="http://schemas.microsoft.com/office/drawing/2014/chart" uri="{C3380CC4-5D6E-409C-BE32-E72D297353CC}">
                <c16:uniqueId val="{00000001-0AE4-444A-A248-D17E92AF1BC2}"/>
              </c:ext>
            </c:extLst>
          </c:dPt>
          <c:dPt>
            <c:idx val="3"/>
            <c:invertIfNegative val="0"/>
            <c:bubble3D val="0"/>
            <c:spPr>
              <a:solidFill>
                <a:schemeClr val="accent1">
                  <a:lumMod val="50000"/>
                </a:schemeClr>
              </a:solidFill>
              <a:ln>
                <a:noFill/>
              </a:ln>
              <a:effectLst/>
            </c:spPr>
            <c:extLst>
              <c:ext xmlns:c16="http://schemas.microsoft.com/office/drawing/2014/chart" uri="{C3380CC4-5D6E-409C-BE32-E72D297353CC}">
                <c16:uniqueId val="{00000000-0AE4-444A-A248-D17E92AF1BC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ANALYSIS'!$F$65:$I$65</c:f>
              <c:numCache>
                <c:formatCode>mmm\-yy</c:formatCode>
                <c:ptCount val="4"/>
                <c:pt idx="0">
                  <c:v>44286</c:v>
                </c:pt>
                <c:pt idx="1">
                  <c:v>44651</c:v>
                </c:pt>
                <c:pt idx="2">
                  <c:v>45016</c:v>
                </c:pt>
                <c:pt idx="3">
                  <c:v>45382</c:v>
                </c:pt>
              </c:numCache>
            </c:numRef>
          </c:cat>
          <c:val>
            <c:numRef>
              <c:f>'DUPONT ANALYSIS'!$F$82:$I$82</c:f>
              <c:numCache>
                <c:formatCode>0.00\x</c:formatCode>
                <c:ptCount val="4"/>
                <c:pt idx="0">
                  <c:v>0.81235244096374892</c:v>
                </c:pt>
                <c:pt idx="1">
                  <c:v>0.8148441032226974</c:v>
                </c:pt>
                <c:pt idx="2">
                  <c:v>0.81202448082741463</c:v>
                </c:pt>
                <c:pt idx="3">
                  <c:v>0.81397778037107515</c:v>
                </c:pt>
              </c:numCache>
            </c:numRef>
          </c:val>
          <c:extLst>
            <c:ext xmlns:c16="http://schemas.microsoft.com/office/drawing/2014/chart" uri="{C3380CC4-5D6E-409C-BE32-E72D297353CC}">
              <c16:uniqueId val="{00000006-0071-4C9E-92B4-478670D59D7C}"/>
            </c:ext>
          </c:extLst>
        </c:ser>
        <c:dLbls>
          <c:showLegendKey val="0"/>
          <c:showVal val="0"/>
          <c:showCatName val="0"/>
          <c:showSerName val="0"/>
          <c:showPercent val="0"/>
          <c:showBubbleSize val="0"/>
        </c:dLbls>
        <c:gapWidth val="219"/>
        <c:overlap val="-27"/>
        <c:axId val="396233648"/>
        <c:axId val="396234000"/>
      </c:barChart>
      <c:catAx>
        <c:axId val="396233648"/>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234000"/>
        <c:crosses val="autoZero"/>
        <c:auto val="0"/>
        <c:lblAlgn val="ctr"/>
        <c:lblOffset val="100"/>
        <c:noMultiLvlLbl val="0"/>
      </c:catAx>
      <c:valAx>
        <c:axId val="396234000"/>
        <c:scaling>
          <c:orientation val="minMax"/>
        </c:scaling>
        <c:delete val="1"/>
        <c:axPos val="l"/>
        <c:numFmt formatCode="0.00\x" sourceLinked="1"/>
        <c:majorTickMark val="none"/>
        <c:minorTickMark val="none"/>
        <c:tickLblPos val="nextTo"/>
        <c:crossAx val="396233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image" Target="../media/image1.png"/><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image" Target="../media/image1.png"/><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9</xdr:col>
      <xdr:colOff>28575</xdr:colOff>
      <xdr:row>2</xdr:row>
      <xdr:rowOff>12701</xdr:rowOff>
    </xdr:from>
    <xdr:to>
      <xdr:col>11</xdr:col>
      <xdr:colOff>38100</xdr:colOff>
      <xdr:row>6</xdr:row>
      <xdr:rowOff>133350</xdr:rowOff>
    </xdr:to>
    <xdr:pic>
      <xdr:nvPicPr>
        <xdr:cNvPr id="2" name="Picture 1">
          <a:extLst>
            <a:ext uri="{FF2B5EF4-FFF2-40B4-BE49-F238E27FC236}">
              <a16:creationId xmlns:a16="http://schemas.microsoft.com/office/drawing/2014/main" id="{62AE20DE-B06B-4B44-AAAF-2742B51418B1}"/>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7428" r="6857"/>
        <a:stretch/>
      </xdr:blipFill>
      <xdr:spPr bwMode="auto">
        <a:xfrm>
          <a:off x="7543800" y="393701"/>
          <a:ext cx="2019300" cy="11683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200026</xdr:colOff>
      <xdr:row>20</xdr:row>
      <xdr:rowOff>19050</xdr:rowOff>
    </xdr:from>
    <xdr:to>
      <xdr:col>8</xdr:col>
      <xdr:colOff>495300</xdr:colOff>
      <xdr:row>34</xdr:row>
      <xdr:rowOff>133350</xdr:rowOff>
    </xdr:to>
    <xdr:graphicFrame macro="">
      <xdr:nvGraphicFramePr>
        <xdr:cNvPr id="2" name="Chart 1">
          <a:extLst>
            <a:ext uri="{FF2B5EF4-FFF2-40B4-BE49-F238E27FC236}">
              <a16:creationId xmlns:a16="http://schemas.microsoft.com/office/drawing/2014/main" id="{F3A183C4-86FA-FFA0-C9FA-028890AC4E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85725</xdr:colOff>
      <xdr:row>27</xdr:row>
      <xdr:rowOff>152400</xdr:rowOff>
    </xdr:from>
    <xdr:to>
      <xdr:col>8</xdr:col>
      <xdr:colOff>600075</xdr:colOff>
      <xdr:row>27</xdr:row>
      <xdr:rowOff>180975</xdr:rowOff>
    </xdr:to>
    <xdr:cxnSp macro="">
      <xdr:nvCxnSpPr>
        <xdr:cNvPr id="4" name="Straight Connector 3">
          <a:extLst>
            <a:ext uri="{FF2B5EF4-FFF2-40B4-BE49-F238E27FC236}">
              <a16:creationId xmlns:a16="http://schemas.microsoft.com/office/drawing/2014/main" id="{EE123C7F-4586-5A55-15CD-C50A7D7C9080}"/>
            </a:ext>
          </a:extLst>
        </xdr:cNvPr>
        <xdr:cNvCxnSpPr/>
      </xdr:nvCxnSpPr>
      <xdr:spPr>
        <a:xfrm>
          <a:off x="85725" y="5915025"/>
          <a:ext cx="5267325" cy="28575"/>
        </a:xfrm>
        <a:prstGeom prst="line">
          <a:avLst/>
        </a:prstGeom>
        <a:ln w="12700">
          <a:solidFill>
            <a:schemeClr val="accent2">
              <a:lumMod val="60000"/>
              <a:lumOff val="40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523875</xdr:colOff>
      <xdr:row>2</xdr:row>
      <xdr:rowOff>60328</xdr:rowOff>
    </xdr:from>
    <xdr:to>
      <xdr:col>8</xdr:col>
      <xdr:colOff>695325</xdr:colOff>
      <xdr:row>6</xdr:row>
      <xdr:rowOff>180975</xdr:rowOff>
    </xdr:to>
    <xdr:pic>
      <xdr:nvPicPr>
        <xdr:cNvPr id="3" name="Picture 2">
          <a:extLst>
            <a:ext uri="{FF2B5EF4-FFF2-40B4-BE49-F238E27FC236}">
              <a16:creationId xmlns:a16="http://schemas.microsoft.com/office/drawing/2014/main" id="{B9818C12-09A8-4AB8-9830-F2D30C107FB0}"/>
            </a:ext>
          </a:extLst>
        </xdr:cNvPr>
        <xdr:cNvPicPr>
          <a:picLocks noChangeAspect="1" noChangeArrowheads="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7428" r="6857"/>
        <a:stretch/>
      </xdr:blipFill>
      <xdr:spPr bwMode="auto">
        <a:xfrm>
          <a:off x="3876675" y="441328"/>
          <a:ext cx="1571625" cy="11683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28575</xdr:colOff>
      <xdr:row>1</xdr:row>
      <xdr:rowOff>3178</xdr:rowOff>
    </xdr:from>
    <xdr:to>
      <xdr:col>9</xdr:col>
      <xdr:colOff>395288</xdr:colOff>
      <xdr:row>6</xdr:row>
      <xdr:rowOff>9526</xdr:rowOff>
    </xdr:to>
    <xdr:pic>
      <xdr:nvPicPr>
        <xdr:cNvPr id="2" name="Picture 1">
          <a:extLst>
            <a:ext uri="{FF2B5EF4-FFF2-40B4-BE49-F238E27FC236}">
              <a16:creationId xmlns:a16="http://schemas.microsoft.com/office/drawing/2014/main" id="{FD06EDDB-CDB4-4C4D-98F1-320FED362DA1}"/>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7428" r="6857"/>
        <a:stretch/>
      </xdr:blipFill>
      <xdr:spPr bwMode="auto">
        <a:xfrm>
          <a:off x="5153025" y="384178"/>
          <a:ext cx="2019300" cy="12445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14</xdr:col>
      <xdr:colOff>847724</xdr:colOff>
      <xdr:row>1</xdr:row>
      <xdr:rowOff>184152</xdr:rowOff>
    </xdr:from>
    <xdr:to>
      <xdr:col>17</xdr:col>
      <xdr:colOff>19049</xdr:colOff>
      <xdr:row>7</xdr:row>
      <xdr:rowOff>49288</xdr:rowOff>
    </xdr:to>
    <xdr:pic>
      <xdr:nvPicPr>
        <xdr:cNvPr id="2" name="Picture 1">
          <a:extLst>
            <a:ext uri="{FF2B5EF4-FFF2-40B4-BE49-F238E27FC236}">
              <a16:creationId xmlns:a16="http://schemas.microsoft.com/office/drawing/2014/main" id="{9B806B3B-3AC6-40FB-B931-24C814628CE4}"/>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7428" r="6857"/>
        <a:stretch/>
      </xdr:blipFill>
      <xdr:spPr bwMode="auto">
        <a:xfrm>
          <a:off x="10334624" y="374652"/>
          <a:ext cx="1762125" cy="12938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228600</xdr:colOff>
      <xdr:row>2</xdr:row>
      <xdr:rowOff>79377</xdr:rowOff>
    </xdr:from>
    <xdr:to>
      <xdr:col>11</xdr:col>
      <xdr:colOff>47625</xdr:colOff>
      <xdr:row>7</xdr:row>
      <xdr:rowOff>38101</xdr:rowOff>
    </xdr:to>
    <xdr:pic>
      <xdr:nvPicPr>
        <xdr:cNvPr id="2" name="Picture 1">
          <a:extLst>
            <a:ext uri="{FF2B5EF4-FFF2-40B4-BE49-F238E27FC236}">
              <a16:creationId xmlns:a16="http://schemas.microsoft.com/office/drawing/2014/main" id="{4D81B65F-CF29-4E09-BBFF-74B230619312}"/>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7428" r="6857"/>
        <a:stretch/>
      </xdr:blipFill>
      <xdr:spPr bwMode="auto">
        <a:xfrm>
          <a:off x="4657725" y="460377"/>
          <a:ext cx="2019300" cy="11969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7</xdr:col>
      <xdr:colOff>35233</xdr:colOff>
      <xdr:row>1</xdr:row>
      <xdr:rowOff>194198</xdr:rowOff>
    </xdr:from>
    <xdr:to>
      <xdr:col>9</xdr:col>
      <xdr:colOff>50591</xdr:colOff>
      <xdr:row>7</xdr:row>
      <xdr:rowOff>27742</xdr:rowOff>
    </xdr:to>
    <xdr:pic>
      <xdr:nvPicPr>
        <xdr:cNvPr id="2" name="Picture 1">
          <a:extLst>
            <a:ext uri="{FF2B5EF4-FFF2-40B4-BE49-F238E27FC236}">
              <a16:creationId xmlns:a16="http://schemas.microsoft.com/office/drawing/2014/main" id="{4AE3318D-C543-461D-97F8-EA9A6227B1CF}"/>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7428" r="6857"/>
        <a:stretch/>
      </xdr:blipFill>
      <xdr:spPr bwMode="auto">
        <a:xfrm>
          <a:off x="6656495" y="388397"/>
          <a:ext cx="1439484" cy="12854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83229</xdr:colOff>
      <xdr:row>16</xdr:row>
      <xdr:rowOff>175380</xdr:rowOff>
    </xdr:from>
    <xdr:to>
      <xdr:col>1</xdr:col>
      <xdr:colOff>2561578</xdr:colOff>
      <xdr:row>24</xdr:row>
      <xdr:rowOff>138714</xdr:rowOff>
    </xdr:to>
    <xdr:graphicFrame macro="">
      <xdr:nvGraphicFramePr>
        <xdr:cNvPr id="3" name="Chart 2">
          <a:extLst>
            <a:ext uri="{FF2B5EF4-FFF2-40B4-BE49-F238E27FC236}">
              <a16:creationId xmlns:a16="http://schemas.microsoft.com/office/drawing/2014/main" id="{955BEE45-E669-4AC7-AA24-14F0F0DFAE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124933</xdr:colOff>
      <xdr:row>15</xdr:row>
      <xdr:rowOff>84616</xdr:rowOff>
    </xdr:from>
    <xdr:to>
      <xdr:col>1</xdr:col>
      <xdr:colOff>2635558</xdr:colOff>
      <xdr:row>16</xdr:row>
      <xdr:rowOff>146518</xdr:rowOff>
    </xdr:to>
    <xdr:sp macro="" textlink="">
      <xdr:nvSpPr>
        <xdr:cNvPr id="4" name="TextBox 3">
          <a:extLst>
            <a:ext uri="{FF2B5EF4-FFF2-40B4-BE49-F238E27FC236}">
              <a16:creationId xmlns:a16="http://schemas.microsoft.com/office/drawing/2014/main" id="{FFA7380D-C8D2-4F61-BB98-D944AE2FC41C}"/>
            </a:ext>
          </a:extLst>
        </xdr:cNvPr>
        <xdr:cNvSpPr txBox="1"/>
      </xdr:nvSpPr>
      <xdr:spPr>
        <a:xfrm>
          <a:off x="245151" y="3765150"/>
          <a:ext cx="2510625" cy="2561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1">
                  <a:lumMod val="50000"/>
                </a:schemeClr>
              </a:solidFill>
            </a:rPr>
            <a:t>Working</a:t>
          </a:r>
          <a:r>
            <a:rPr lang="en-IN" sz="1200" b="1" baseline="0">
              <a:solidFill>
                <a:schemeClr val="accent1">
                  <a:lumMod val="50000"/>
                </a:schemeClr>
              </a:solidFill>
            </a:rPr>
            <a:t> Capital/ Total Assets </a:t>
          </a:r>
          <a:r>
            <a:rPr lang="en-IN" sz="1200" b="1">
              <a:solidFill>
                <a:schemeClr val="accent1">
                  <a:lumMod val="50000"/>
                </a:schemeClr>
              </a:solidFill>
            </a:rPr>
            <a:t>( %)</a:t>
          </a:r>
        </a:p>
        <a:p>
          <a:endParaRPr lang="en-IN" sz="1200" b="1">
            <a:solidFill>
              <a:schemeClr val="accent1">
                <a:lumMod val="50000"/>
              </a:schemeClr>
            </a:solidFill>
          </a:endParaRPr>
        </a:p>
        <a:p>
          <a:endParaRPr lang="en-IN" sz="1100" b="1">
            <a:solidFill>
              <a:schemeClr val="accent1">
                <a:lumMod val="50000"/>
              </a:schemeClr>
            </a:solidFill>
          </a:endParaRPr>
        </a:p>
      </xdr:txBody>
    </xdr:sp>
    <xdr:clientData/>
  </xdr:twoCellAnchor>
  <xdr:twoCellAnchor>
    <xdr:from>
      <xdr:col>1</xdr:col>
      <xdr:colOff>54653</xdr:colOff>
      <xdr:row>14</xdr:row>
      <xdr:rowOff>166470</xdr:rowOff>
    </xdr:from>
    <xdr:to>
      <xdr:col>1</xdr:col>
      <xdr:colOff>2484243</xdr:colOff>
      <xdr:row>14</xdr:row>
      <xdr:rowOff>166588</xdr:rowOff>
    </xdr:to>
    <xdr:cxnSp macro="">
      <xdr:nvCxnSpPr>
        <xdr:cNvPr id="5" name="Straight Connector 4">
          <a:extLst>
            <a:ext uri="{FF2B5EF4-FFF2-40B4-BE49-F238E27FC236}">
              <a16:creationId xmlns:a16="http://schemas.microsoft.com/office/drawing/2014/main" id="{E9D8E5A8-0DDA-4ADD-847F-22B302B7AA7C}"/>
            </a:ext>
          </a:extLst>
        </xdr:cNvPr>
        <xdr:cNvCxnSpPr/>
      </xdr:nvCxnSpPr>
      <xdr:spPr>
        <a:xfrm>
          <a:off x="174871" y="3606567"/>
          <a:ext cx="2429590" cy="118"/>
        </a:xfrm>
        <a:prstGeom prst="line">
          <a:avLst/>
        </a:prstGeom>
        <a:ln w="12700">
          <a:solidFill>
            <a:schemeClr val="tx1">
              <a:lumMod val="95000"/>
              <a:lumOff val="5000"/>
            </a:schemeClr>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2787589</xdr:colOff>
      <xdr:row>16</xdr:row>
      <xdr:rowOff>171230</xdr:rowOff>
    </xdr:from>
    <xdr:to>
      <xdr:col>5</xdr:col>
      <xdr:colOff>175704</xdr:colOff>
      <xdr:row>25</xdr:row>
      <xdr:rowOff>166456</xdr:rowOff>
    </xdr:to>
    <xdr:graphicFrame macro="">
      <xdr:nvGraphicFramePr>
        <xdr:cNvPr id="6" name="Chart 5">
          <a:extLst>
            <a:ext uri="{FF2B5EF4-FFF2-40B4-BE49-F238E27FC236}">
              <a16:creationId xmlns:a16="http://schemas.microsoft.com/office/drawing/2014/main" id="{103BC16A-B658-4050-A4D1-8D821CF628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2843720</xdr:colOff>
      <xdr:row>15</xdr:row>
      <xdr:rowOff>62250</xdr:rowOff>
    </xdr:from>
    <xdr:to>
      <xdr:col>5</xdr:col>
      <xdr:colOff>351408</xdr:colOff>
      <xdr:row>16</xdr:row>
      <xdr:rowOff>162322</xdr:rowOff>
    </xdr:to>
    <xdr:sp macro="" textlink="">
      <xdr:nvSpPr>
        <xdr:cNvPr id="7" name="TextBox 6">
          <a:extLst>
            <a:ext uri="{FF2B5EF4-FFF2-40B4-BE49-F238E27FC236}">
              <a16:creationId xmlns:a16="http://schemas.microsoft.com/office/drawing/2014/main" id="{4E19DA36-2C21-4DD2-9712-3941014EA323}"/>
            </a:ext>
          </a:extLst>
        </xdr:cNvPr>
        <xdr:cNvSpPr txBox="1"/>
      </xdr:nvSpPr>
      <xdr:spPr>
        <a:xfrm>
          <a:off x="2963938" y="3742784"/>
          <a:ext cx="2695577" cy="2942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1">
                  <a:lumMod val="50000"/>
                </a:schemeClr>
              </a:solidFill>
            </a:rPr>
            <a:t>Retained</a:t>
          </a:r>
          <a:r>
            <a:rPr lang="en-IN" sz="1200" b="1" baseline="0">
              <a:solidFill>
                <a:schemeClr val="accent1">
                  <a:lumMod val="50000"/>
                </a:schemeClr>
              </a:solidFill>
            </a:rPr>
            <a:t> Earnings / Total Assets</a:t>
          </a:r>
          <a:r>
            <a:rPr lang="en-IN" sz="1200" b="1">
              <a:solidFill>
                <a:schemeClr val="accent1">
                  <a:lumMod val="50000"/>
                </a:schemeClr>
              </a:solidFill>
            </a:rPr>
            <a:t> (%)</a:t>
          </a:r>
        </a:p>
        <a:p>
          <a:endParaRPr lang="en-IN" sz="1200" b="1">
            <a:solidFill>
              <a:schemeClr val="accent1">
                <a:lumMod val="50000"/>
              </a:schemeClr>
            </a:solidFill>
          </a:endParaRPr>
        </a:p>
        <a:p>
          <a:endParaRPr lang="en-IN" sz="1200" b="1">
            <a:solidFill>
              <a:schemeClr val="accent1">
                <a:lumMod val="50000"/>
              </a:schemeClr>
            </a:solidFill>
          </a:endParaRPr>
        </a:p>
        <a:p>
          <a:endParaRPr lang="en-IN" sz="1200" b="1">
            <a:solidFill>
              <a:schemeClr val="accent1">
                <a:lumMod val="50000"/>
              </a:schemeClr>
            </a:solidFill>
          </a:endParaRPr>
        </a:p>
        <a:p>
          <a:endParaRPr lang="en-IN" sz="1100" b="1">
            <a:solidFill>
              <a:schemeClr val="accent1">
                <a:lumMod val="50000"/>
              </a:schemeClr>
            </a:solidFill>
          </a:endParaRPr>
        </a:p>
      </xdr:txBody>
    </xdr:sp>
    <xdr:clientData/>
  </xdr:twoCellAnchor>
  <xdr:twoCellAnchor>
    <xdr:from>
      <xdr:col>1</xdr:col>
      <xdr:colOff>2930464</xdr:colOff>
      <xdr:row>14</xdr:row>
      <xdr:rowOff>171846</xdr:rowOff>
    </xdr:from>
    <xdr:to>
      <xdr:col>5</xdr:col>
      <xdr:colOff>33181</xdr:colOff>
      <xdr:row>14</xdr:row>
      <xdr:rowOff>171847</xdr:rowOff>
    </xdr:to>
    <xdr:cxnSp macro="">
      <xdr:nvCxnSpPr>
        <xdr:cNvPr id="8" name="Straight Connector 7">
          <a:extLst>
            <a:ext uri="{FF2B5EF4-FFF2-40B4-BE49-F238E27FC236}">
              <a16:creationId xmlns:a16="http://schemas.microsoft.com/office/drawing/2014/main" id="{F556D7B6-382B-43FC-9EE0-B8F1E3BD57F4}"/>
            </a:ext>
          </a:extLst>
        </xdr:cNvPr>
        <xdr:cNvCxnSpPr/>
      </xdr:nvCxnSpPr>
      <xdr:spPr>
        <a:xfrm>
          <a:off x="3050682" y="3611943"/>
          <a:ext cx="2290606" cy="1"/>
        </a:xfrm>
        <a:prstGeom prst="line">
          <a:avLst/>
        </a:prstGeom>
        <a:ln w="12700">
          <a:solidFill>
            <a:schemeClr val="tx1">
              <a:lumMod val="95000"/>
              <a:lumOff val="5000"/>
            </a:schemeClr>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306000</xdr:colOff>
      <xdr:row>17</xdr:row>
      <xdr:rowOff>14023</xdr:rowOff>
    </xdr:from>
    <xdr:to>
      <xdr:col>9</xdr:col>
      <xdr:colOff>110970</xdr:colOff>
      <xdr:row>25</xdr:row>
      <xdr:rowOff>174885</xdr:rowOff>
    </xdr:to>
    <xdr:graphicFrame macro="">
      <xdr:nvGraphicFramePr>
        <xdr:cNvPr id="9" name="Chart 8">
          <a:extLst>
            <a:ext uri="{FF2B5EF4-FFF2-40B4-BE49-F238E27FC236}">
              <a16:creationId xmlns:a16="http://schemas.microsoft.com/office/drawing/2014/main" id="{8D908217-A9EF-441E-BD92-DB00D02C36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573904</xdr:colOff>
      <xdr:row>15</xdr:row>
      <xdr:rowOff>89438</xdr:rowOff>
    </xdr:from>
    <xdr:to>
      <xdr:col>10</xdr:col>
      <xdr:colOff>443008</xdr:colOff>
      <xdr:row>16</xdr:row>
      <xdr:rowOff>184688</xdr:rowOff>
    </xdr:to>
    <xdr:sp macro="" textlink="">
      <xdr:nvSpPr>
        <xdr:cNvPr id="10" name="TextBox 9">
          <a:extLst>
            <a:ext uri="{FF2B5EF4-FFF2-40B4-BE49-F238E27FC236}">
              <a16:creationId xmlns:a16="http://schemas.microsoft.com/office/drawing/2014/main" id="{F1A47445-2632-49B7-89BA-C4E9952BD366}"/>
            </a:ext>
          </a:extLst>
        </xdr:cNvPr>
        <xdr:cNvSpPr txBox="1"/>
      </xdr:nvSpPr>
      <xdr:spPr>
        <a:xfrm>
          <a:off x="5882011" y="3769972"/>
          <a:ext cx="3216725" cy="289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baseline="0">
              <a:solidFill>
                <a:schemeClr val="accent1">
                  <a:lumMod val="50000"/>
                </a:schemeClr>
              </a:solidFill>
            </a:rPr>
            <a:t>EBIT /</a:t>
          </a:r>
          <a:r>
            <a:rPr lang="en-IN" sz="1200" b="1">
              <a:solidFill>
                <a:schemeClr val="accent1">
                  <a:lumMod val="50000"/>
                </a:schemeClr>
              </a:solidFill>
            </a:rPr>
            <a:t>Total</a:t>
          </a:r>
          <a:r>
            <a:rPr lang="en-IN" sz="1200" b="1" baseline="0">
              <a:solidFill>
                <a:schemeClr val="accent1">
                  <a:lumMod val="50000"/>
                </a:schemeClr>
              </a:solidFill>
            </a:rPr>
            <a:t> Assets</a:t>
          </a:r>
          <a:r>
            <a:rPr lang="en-IN" sz="1200" b="1">
              <a:solidFill>
                <a:schemeClr val="accent1">
                  <a:lumMod val="50000"/>
                </a:schemeClr>
              </a:solidFill>
            </a:rPr>
            <a:t> (%)</a:t>
          </a:r>
        </a:p>
        <a:p>
          <a:endParaRPr lang="en-IN" sz="1200" b="1">
            <a:solidFill>
              <a:schemeClr val="accent1">
                <a:lumMod val="50000"/>
              </a:schemeClr>
            </a:solidFill>
          </a:endParaRPr>
        </a:p>
        <a:p>
          <a:endParaRPr lang="en-IN" sz="1100" b="1">
            <a:solidFill>
              <a:schemeClr val="accent1">
                <a:lumMod val="50000"/>
              </a:schemeClr>
            </a:solidFill>
          </a:endParaRPr>
        </a:p>
      </xdr:txBody>
    </xdr:sp>
    <xdr:clientData/>
  </xdr:twoCellAnchor>
  <xdr:twoCellAnchor>
    <xdr:from>
      <xdr:col>5</xdr:col>
      <xdr:colOff>458401</xdr:colOff>
      <xdr:row>14</xdr:row>
      <xdr:rowOff>173656</xdr:rowOff>
    </xdr:from>
    <xdr:to>
      <xdr:col>8</xdr:col>
      <xdr:colOff>694766</xdr:colOff>
      <xdr:row>14</xdr:row>
      <xdr:rowOff>189787</xdr:rowOff>
    </xdr:to>
    <xdr:cxnSp macro="">
      <xdr:nvCxnSpPr>
        <xdr:cNvPr id="11" name="Straight Connector 10">
          <a:extLst>
            <a:ext uri="{FF2B5EF4-FFF2-40B4-BE49-F238E27FC236}">
              <a16:creationId xmlns:a16="http://schemas.microsoft.com/office/drawing/2014/main" id="{B4207290-2E96-406E-8AA5-CBFB460D6A83}"/>
            </a:ext>
          </a:extLst>
        </xdr:cNvPr>
        <xdr:cNvCxnSpPr/>
      </xdr:nvCxnSpPr>
      <xdr:spPr>
        <a:xfrm flipV="1">
          <a:off x="5766508" y="3613753"/>
          <a:ext cx="2261583" cy="16131"/>
        </a:xfrm>
        <a:prstGeom prst="line">
          <a:avLst/>
        </a:prstGeom>
        <a:ln w="12700">
          <a:solidFill>
            <a:schemeClr val="tx1">
              <a:lumMod val="95000"/>
              <a:lumOff val="5000"/>
            </a:schemeClr>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44192</xdr:colOff>
      <xdr:row>29</xdr:row>
      <xdr:rowOff>39829</xdr:rowOff>
    </xdr:from>
    <xdr:to>
      <xdr:col>1</xdr:col>
      <xdr:colOff>2721788</xdr:colOff>
      <xdr:row>38</xdr:row>
      <xdr:rowOff>6492</xdr:rowOff>
    </xdr:to>
    <xdr:graphicFrame macro="">
      <xdr:nvGraphicFramePr>
        <xdr:cNvPr id="12" name="Chart 11">
          <a:extLst>
            <a:ext uri="{FF2B5EF4-FFF2-40B4-BE49-F238E27FC236}">
              <a16:creationId xmlns:a16="http://schemas.microsoft.com/office/drawing/2014/main" id="{B2950190-83C4-4FEB-864A-1DFFE5EE4D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50982</xdr:colOff>
      <xdr:row>27</xdr:row>
      <xdr:rowOff>96473</xdr:rowOff>
    </xdr:from>
    <xdr:to>
      <xdr:col>1</xdr:col>
      <xdr:colOff>2728035</xdr:colOff>
      <xdr:row>28</xdr:row>
      <xdr:rowOff>191722</xdr:rowOff>
    </xdr:to>
    <xdr:sp macro="" textlink="">
      <xdr:nvSpPr>
        <xdr:cNvPr id="13" name="TextBox 12">
          <a:extLst>
            <a:ext uri="{FF2B5EF4-FFF2-40B4-BE49-F238E27FC236}">
              <a16:creationId xmlns:a16="http://schemas.microsoft.com/office/drawing/2014/main" id="{17EB31E5-24E8-47EC-9B31-8A9935CEC1CD}"/>
            </a:ext>
          </a:extLst>
        </xdr:cNvPr>
        <xdr:cNvSpPr txBox="1"/>
      </xdr:nvSpPr>
      <xdr:spPr>
        <a:xfrm>
          <a:off x="171200" y="6107395"/>
          <a:ext cx="2677053" cy="289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1">
                  <a:lumMod val="50000"/>
                </a:schemeClr>
              </a:solidFill>
            </a:rPr>
            <a:t>Market Cap / Long Term Liabilities (%)</a:t>
          </a:r>
        </a:p>
        <a:p>
          <a:endParaRPr lang="en-IN" sz="1200" b="1">
            <a:solidFill>
              <a:schemeClr val="accent1">
                <a:lumMod val="50000"/>
              </a:schemeClr>
            </a:solidFill>
          </a:endParaRPr>
        </a:p>
        <a:p>
          <a:endParaRPr lang="en-IN" sz="1100" b="1">
            <a:solidFill>
              <a:schemeClr val="accent1">
                <a:lumMod val="50000"/>
              </a:schemeClr>
            </a:solidFill>
          </a:endParaRPr>
        </a:p>
      </xdr:txBody>
    </xdr:sp>
    <xdr:clientData/>
  </xdr:twoCellAnchor>
  <xdr:twoCellAnchor>
    <xdr:from>
      <xdr:col>1</xdr:col>
      <xdr:colOff>137448</xdr:colOff>
      <xdr:row>26</xdr:row>
      <xdr:rowOff>151838</xdr:rowOff>
    </xdr:from>
    <xdr:to>
      <xdr:col>1</xdr:col>
      <xdr:colOff>2639809</xdr:colOff>
      <xdr:row>26</xdr:row>
      <xdr:rowOff>167969</xdr:rowOff>
    </xdr:to>
    <xdr:cxnSp macro="">
      <xdr:nvCxnSpPr>
        <xdr:cNvPr id="14" name="Straight Connector 13">
          <a:extLst>
            <a:ext uri="{FF2B5EF4-FFF2-40B4-BE49-F238E27FC236}">
              <a16:creationId xmlns:a16="http://schemas.microsoft.com/office/drawing/2014/main" id="{4FE3572D-0FD7-47A4-86CC-2C907B968EBA}"/>
            </a:ext>
          </a:extLst>
        </xdr:cNvPr>
        <xdr:cNvCxnSpPr/>
      </xdr:nvCxnSpPr>
      <xdr:spPr>
        <a:xfrm flipV="1">
          <a:off x="257666" y="5968561"/>
          <a:ext cx="2502361" cy="16131"/>
        </a:xfrm>
        <a:prstGeom prst="line">
          <a:avLst/>
        </a:prstGeom>
        <a:ln w="12700">
          <a:solidFill>
            <a:schemeClr val="tx1">
              <a:lumMod val="95000"/>
              <a:lumOff val="5000"/>
            </a:schemeClr>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2709539</xdr:colOff>
      <xdr:row>29</xdr:row>
      <xdr:rowOff>21334</xdr:rowOff>
    </xdr:from>
    <xdr:to>
      <xdr:col>5</xdr:col>
      <xdr:colOff>395823</xdr:colOff>
      <xdr:row>37</xdr:row>
      <xdr:rowOff>182196</xdr:rowOff>
    </xdr:to>
    <xdr:graphicFrame macro="">
      <xdr:nvGraphicFramePr>
        <xdr:cNvPr id="15" name="Chart 14">
          <a:extLst>
            <a:ext uri="{FF2B5EF4-FFF2-40B4-BE49-F238E27FC236}">
              <a16:creationId xmlns:a16="http://schemas.microsoft.com/office/drawing/2014/main" id="{6B6CBF05-7491-4224-8533-B6F384D79C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3105971</xdr:colOff>
      <xdr:row>27</xdr:row>
      <xdr:rowOff>105998</xdr:rowOff>
    </xdr:from>
    <xdr:to>
      <xdr:col>5</xdr:col>
      <xdr:colOff>212693</xdr:colOff>
      <xdr:row>29</xdr:row>
      <xdr:rowOff>7048</xdr:rowOff>
    </xdr:to>
    <xdr:sp macro="" textlink="">
      <xdr:nvSpPr>
        <xdr:cNvPr id="16" name="TextBox 15">
          <a:extLst>
            <a:ext uri="{FF2B5EF4-FFF2-40B4-BE49-F238E27FC236}">
              <a16:creationId xmlns:a16="http://schemas.microsoft.com/office/drawing/2014/main" id="{E2AD2DD5-8BD2-447B-9340-7F2E70F962A1}"/>
            </a:ext>
          </a:extLst>
        </xdr:cNvPr>
        <xdr:cNvSpPr txBox="1"/>
      </xdr:nvSpPr>
      <xdr:spPr>
        <a:xfrm>
          <a:off x="3226189" y="6116920"/>
          <a:ext cx="2294611" cy="289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1">
                  <a:lumMod val="50000"/>
                </a:schemeClr>
              </a:solidFill>
            </a:rPr>
            <a:t>Sales / Total Assets </a:t>
          </a:r>
          <a:r>
            <a:rPr lang="en-IN" sz="1200" b="1" baseline="0">
              <a:solidFill>
                <a:schemeClr val="accent1">
                  <a:lumMod val="50000"/>
                </a:schemeClr>
              </a:solidFill>
            </a:rPr>
            <a:t>(%</a:t>
          </a:r>
          <a:r>
            <a:rPr lang="en-IN" sz="1200" b="1">
              <a:solidFill>
                <a:schemeClr val="accent1">
                  <a:lumMod val="50000"/>
                </a:schemeClr>
              </a:solidFill>
            </a:rPr>
            <a:t>)</a:t>
          </a:r>
        </a:p>
        <a:p>
          <a:endParaRPr lang="en-IN" sz="1200" b="1">
            <a:solidFill>
              <a:schemeClr val="accent1">
                <a:lumMod val="50000"/>
              </a:schemeClr>
            </a:solidFill>
          </a:endParaRPr>
        </a:p>
        <a:p>
          <a:endParaRPr lang="en-IN" sz="1100" b="1">
            <a:solidFill>
              <a:schemeClr val="accent1">
                <a:lumMod val="50000"/>
              </a:schemeClr>
            </a:solidFill>
          </a:endParaRPr>
        </a:p>
      </xdr:txBody>
    </xdr:sp>
    <xdr:clientData/>
  </xdr:twoCellAnchor>
  <xdr:twoCellAnchor>
    <xdr:from>
      <xdr:col>1</xdr:col>
      <xdr:colOff>3001413</xdr:colOff>
      <xdr:row>26</xdr:row>
      <xdr:rowOff>142868</xdr:rowOff>
    </xdr:from>
    <xdr:to>
      <xdr:col>5</xdr:col>
      <xdr:colOff>215496</xdr:colOff>
      <xdr:row>26</xdr:row>
      <xdr:rowOff>148245</xdr:rowOff>
    </xdr:to>
    <xdr:cxnSp macro="">
      <xdr:nvCxnSpPr>
        <xdr:cNvPr id="17" name="Straight Connector 16">
          <a:extLst>
            <a:ext uri="{FF2B5EF4-FFF2-40B4-BE49-F238E27FC236}">
              <a16:creationId xmlns:a16="http://schemas.microsoft.com/office/drawing/2014/main" id="{815043E9-B8AC-4D95-A315-9027CC2C2ABA}"/>
            </a:ext>
          </a:extLst>
        </xdr:cNvPr>
        <xdr:cNvCxnSpPr/>
      </xdr:nvCxnSpPr>
      <xdr:spPr>
        <a:xfrm>
          <a:off x="3121631" y="5959591"/>
          <a:ext cx="2401972" cy="5377"/>
        </a:xfrm>
        <a:prstGeom prst="line">
          <a:avLst/>
        </a:prstGeom>
        <a:ln w="12700">
          <a:solidFill>
            <a:schemeClr val="tx1">
              <a:lumMod val="95000"/>
              <a:lumOff val="5000"/>
            </a:schemeClr>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139553</xdr:colOff>
      <xdr:row>29</xdr:row>
      <xdr:rowOff>13756</xdr:rowOff>
    </xdr:from>
    <xdr:to>
      <xdr:col>9</xdr:col>
      <xdr:colOff>215753</xdr:colOff>
      <xdr:row>37</xdr:row>
      <xdr:rowOff>168703</xdr:rowOff>
    </xdr:to>
    <xdr:graphicFrame macro="">
      <xdr:nvGraphicFramePr>
        <xdr:cNvPr id="18" name="Chart 17">
          <a:extLst>
            <a:ext uri="{FF2B5EF4-FFF2-40B4-BE49-F238E27FC236}">
              <a16:creationId xmlns:a16="http://schemas.microsoft.com/office/drawing/2014/main" id="{EA50E05D-CAB2-4AD5-8A40-C7DC540199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46151</xdr:colOff>
      <xdr:row>27</xdr:row>
      <xdr:rowOff>42539</xdr:rowOff>
    </xdr:from>
    <xdr:to>
      <xdr:col>9</xdr:col>
      <xdr:colOff>238316</xdr:colOff>
      <xdr:row>28</xdr:row>
      <xdr:rowOff>137788</xdr:rowOff>
    </xdr:to>
    <xdr:sp macro="" textlink="">
      <xdr:nvSpPr>
        <xdr:cNvPr id="19" name="TextBox 18">
          <a:extLst>
            <a:ext uri="{FF2B5EF4-FFF2-40B4-BE49-F238E27FC236}">
              <a16:creationId xmlns:a16="http://schemas.microsoft.com/office/drawing/2014/main" id="{0F87A4F2-65CF-4511-A39C-2EBEBBE02FCB}"/>
            </a:ext>
          </a:extLst>
        </xdr:cNvPr>
        <xdr:cNvSpPr txBox="1"/>
      </xdr:nvSpPr>
      <xdr:spPr>
        <a:xfrm>
          <a:off x="6667413" y="6053461"/>
          <a:ext cx="1616291" cy="289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1">
                  <a:lumMod val="50000"/>
                </a:schemeClr>
              </a:solidFill>
            </a:rPr>
            <a:t>Final</a:t>
          </a:r>
          <a:r>
            <a:rPr lang="en-IN" sz="1200" b="1" baseline="0">
              <a:solidFill>
                <a:schemeClr val="accent1">
                  <a:lumMod val="50000"/>
                </a:schemeClr>
              </a:solidFill>
            </a:rPr>
            <a:t> score</a:t>
          </a:r>
        </a:p>
        <a:p>
          <a:endParaRPr lang="en-IN" sz="1200" b="1">
            <a:solidFill>
              <a:schemeClr val="accent1">
                <a:lumMod val="50000"/>
              </a:schemeClr>
            </a:solidFill>
          </a:endParaRPr>
        </a:p>
        <a:p>
          <a:endParaRPr lang="en-IN" sz="1200" b="1">
            <a:solidFill>
              <a:schemeClr val="accent1">
                <a:lumMod val="50000"/>
              </a:schemeClr>
            </a:solidFill>
          </a:endParaRPr>
        </a:p>
        <a:p>
          <a:endParaRPr lang="en-IN" sz="1100" b="1">
            <a:solidFill>
              <a:schemeClr val="accent1">
                <a:lumMod val="50000"/>
              </a:schemeClr>
            </a:solidFill>
          </a:endParaRPr>
        </a:p>
      </xdr:txBody>
    </xdr:sp>
    <xdr:clientData/>
  </xdr:twoCellAnchor>
  <xdr:twoCellAnchor>
    <xdr:from>
      <xdr:col>6</xdr:col>
      <xdr:colOff>234803</xdr:colOff>
      <xdr:row>26</xdr:row>
      <xdr:rowOff>103003</xdr:rowOff>
    </xdr:from>
    <xdr:to>
      <xdr:col>9</xdr:col>
      <xdr:colOff>72878</xdr:colOff>
      <xdr:row>26</xdr:row>
      <xdr:rowOff>113757</xdr:rowOff>
    </xdr:to>
    <xdr:cxnSp macro="">
      <xdr:nvCxnSpPr>
        <xdr:cNvPr id="20" name="Straight Connector 19">
          <a:extLst>
            <a:ext uri="{FF2B5EF4-FFF2-40B4-BE49-F238E27FC236}">
              <a16:creationId xmlns:a16="http://schemas.microsoft.com/office/drawing/2014/main" id="{B15C0A9D-A7C8-45BA-AF32-A38D2BDB0503}"/>
            </a:ext>
          </a:extLst>
        </xdr:cNvPr>
        <xdr:cNvCxnSpPr/>
      </xdr:nvCxnSpPr>
      <xdr:spPr>
        <a:xfrm flipV="1">
          <a:off x="4387703" y="5837053"/>
          <a:ext cx="1885950" cy="10754"/>
        </a:xfrm>
        <a:prstGeom prst="line">
          <a:avLst/>
        </a:prstGeom>
        <a:ln w="12700">
          <a:solidFill>
            <a:schemeClr val="tx1">
              <a:lumMod val="95000"/>
              <a:lumOff val="5000"/>
            </a:schemeClr>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53901</xdr:colOff>
      <xdr:row>71</xdr:row>
      <xdr:rowOff>0</xdr:rowOff>
    </xdr:from>
    <xdr:to>
      <xdr:col>8</xdr:col>
      <xdr:colOff>664536</xdr:colOff>
      <xdr:row>71</xdr:row>
      <xdr:rowOff>66454</xdr:rowOff>
    </xdr:to>
    <xdr:sp macro="" textlink="">
      <xdr:nvSpPr>
        <xdr:cNvPr id="22" name="TextBox 21">
          <a:extLst>
            <a:ext uri="{FF2B5EF4-FFF2-40B4-BE49-F238E27FC236}">
              <a16:creationId xmlns:a16="http://schemas.microsoft.com/office/drawing/2014/main" id="{82F3068C-ECBC-42DB-96A3-41DD6DBAAFCE}"/>
            </a:ext>
          </a:extLst>
        </xdr:cNvPr>
        <xdr:cNvSpPr txBox="1"/>
      </xdr:nvSpPr>
      <xdr:spPr>
        <a:xfrm>
          <a:off x="53901" y="19865481"/>
          <a:ext cx="6097035" cy="247994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b="1">
              <a:solidFill>
                <a:schemeClr val="accent1">
                  <a:lumMod val="50000"/>
                </a:schemeClr>
              </a:solidFill>
            </a:rPr>
            <a:t>Dupont Summary</a:t>
          </a:r>
        </a:p>
        <a:p>
          <a:pPr marL="171450" indent="-171450">
            <a:buFont typeface="Arial" panose="020B0604020202020204" pitchFamily="34" charset="0"/>
            <a:buChar char="•"/>
          </a:pPr>
          <a:r>
            <a:rPr lang="en-IN" sz="1200" b="0" i="0" baseline="0">
              <a:solidFill>
                <a:schemeClr val="dk1"/>
              </a:solidFill>
              <a:effectLst/>
              <a:latin typeface="+mn-lt"/>
              <a:ea typeface="+mn-ea"/>
              <a:cs typeface="+mn-cs"/>
            </a:rPr>
            <a:t>ROE of ITC has increased from 19.12% in FY 23 to 18.75% in FY 24, showing a slight decline despite strong profitability.</a:t>
          </a:r>
        </a:p>
        <a:p>
          <a:pPr marL="171450" indent="-171450">
            <a:buFont typeface="Arial" panose="020B0604020202020204" pitchFamily="34" charset="0"/>
            <a:buChar char="•"/>
          </a:pPr>
          <a:r>
            <a:rPr lang="en-IN" sz="1200" b="0" i="0" baseline="0">
              <a:solidFill>
                <a:schemeClr val="dk1"/>
              </a:solidFill>
              <a:effectLst/>
              <a:latin typeface="+mn-lt"/>
              <a:ea typeface="+mn-ea"/>
              <a:cs typeface="+mn-cs"/>
            </a:rPr>
            <a:t>Net profit margin has increased from 27.06% in FY 23 to 28.87% in FY 24, indicating better cost management and pricing power in key segments like FMCG and agribusiness.</a:t>
          </a:r>
        </a:p>
        <a:p>
          <a:pPr marL="171450" indent="-171450">
            <a:buFont typeface="Arial" panose="020B0604020202020204" pitchFamily="34" charset="0"/>
            <a:buChar char="•"/>
          </a:pPr>
          <a:r>
            <a:rPr lang="en-IN" sz="1200" b="0" i="0" baseline="0">
              <a:solidFill>
                <a:schemeClr val="dk1"/>
              </a:solidFill>
              <a:effectLst/>
              <a:latin typeface="+mn-lt"/>
              <a:ea typeface="+mn-ea"/>
              <a:cs typeface="+mn-cs"/>
            </a:rPr>
            <a:t>Asset turnover ratio has remained stable at 0.80x, reflecting consistent asset efficiency and revenue generation.</a:t>
          </a:r>
        </a:p>
        <a:p>
          <a:pPr marL="171450" indent="-171450">
            <a:buFont typeface="Arial" panose="020B0604020202020204" pitchFamily="34" charset="0"/>
            <a:buChar char="•"/>
          </a:pPr>
          <a:r>
            <a:rPr lang="en-IN" sz="1200" b="0" i="0" baseline="0">
              <a:solidFill>
                <a:schemeClr val="dk1"/>
              </a:solidFill>
              <a:effectLst/>
              <a:latin typeface="+mn-lt"/>
              <a:ea typeface="+mn-ea"/>
              <a:cs typeface="+mn-cs"/>
            </a:rPr>
            <a:t>Equity multiplier remains unchanged at 0.81x, suggesting that ITC is not relying on additional leverage to boost returns.</a:t>
          </a:r>
        </a:p>
        <a:p>
          <a:pPr marL="171450" indent="-171450">
            <a:buFont typeface="Arial" panose="020B0604020202020204" pitchFamily="34" charset="0"/>
            <a:buChar char="•"/>
          </a:pPr>
          <a:r>
            <a:rPr lang="en-IN" sz="1200" b="0" i="0" baseline="0">
              <a:solidFill>
                <a:schemeClr val="dk1"/>
              </a:solidFill>
              <a:effectLst/>
              <a:latin typeface="+mn-lt"/>
              <a:ea typeface="+mn-ea"/>
              <a:cs typeface="+mn-cs"/>
            </a:rPr>
            <a:t>The primary reason for the slight decline in ROE is stable asset efficiency and leverage, while the increase in net profit margin has helped sustain strong returns amidst market fluctuations</a:t>
          </a:r>
          <a:endParaRPr lang="en-IN" sz="1200">
            <a:effectLst/>
          </a:endParaRPr>
        </a:p>
      </xdr:txBody>
    </xdr:sp>
    <xdr:clientData/>
  </xdr:twoCellAnchor>
  <xdr:twoCellAnchor>
    <xdr:from>
      <xdr:col>0</xdr:col>
      <xdr:colOff>44304</xdr:colOff>
      <xdr:row>70</xdr:row>
      <xdr:rowOff>184952</xdr:rowOff>
    </xdr:from>
    <xdr:to>
      <xdr:col>8</xdr:col>
      <xdr:colOff>530982</xdr:colOff>
      <xdr:row>73</xdr:row>
      <xdr:rowOff>165702</xdr:rowOff>
    </xdr:to>
    <xdr:sp macro="" textlink="">
      <xdr:nvSpPr>
        <xdr:cNvPr id="23" name="TextBox 22">
          <a:extLst>
            <a:ext uri="{FF2B5EF4-FFF2-40B4-BE49-F238E27FC236}">
              <a16:creationId xmlns:a16="http://schemas.microsoft.com/office/drawing/2014/main" id="{E87231DA-C17B-40F4-8C60-520F4B7A1160}"/>
            </a:ext>
          </a:extLst>
        </xdr:cNvPr>
        <xdr:cNvSpPr txBox="1"/>
      </xdr:nvSpPr>
      <xdr:spPr>
        <a:xfrm>
          <a:off x="44304" y="14389224"/>
          <a:ext cx="7820003" cy="5633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i="1">
              <a:solidFill>
                <a:schemeClr val="accent1">
                  <a:lumMod val="50000"/>
                </a:schemeClr>
              </a:solidFill>
            </a:rPr>
            <a:t>Disclaimer</a:t>
          </a:r>
          <a:r>
            <a:rPr lang="en-IN" sz="1000" i="1"/>
            <a:t> :</a:t>
          </a:r>
          <a:r>
            <a:rPr lang="en-IN" sz="1000" i="1" baseline="0"/>
            <a:t> This report is made as a part of educational assignment and is meant for education purpose only. The author of the report is not liable for any losses due to actions taken basis this report. It is advisable to consult SEBI registered research analyst before making any investements</a:t>
          </a:r>
          <a:r>
            <a:rPr lang="en-IN" sz="1100" baseline="0"/>
            <a:t>. </a:t>
          </a:r>
          <a:endParaRPr lang="en-IN"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7</xdr:col>
      <xdr:colOff>68889</xdr:colOff>
      <xdr:row>2</xdr:row>
      <xdr:rowOff>150136</xdr:rowOff>
    </xdr:from>
    <xdr:to>
      <xdr:col>9</xdr:col>
      <xdr:colOff>62219</xdr:colOff>
      <xdr:row>5</xdr:row>
      <xdr:rowOff>140611</xdr:rowOff>
    </xdr:to>
    <xdr:pic>
      <xdr:nvPicPr>
        <xdr:cNvPr id="2" name="Picture 1">
          <a:extLst>
            <a:ext uri="{FF2B5EF4-FFF2-40B4-BE49-F238E27FC236}">
              <a16:creationId xmlns:a16="http://schemas.microsoft.com/office/drawing/2014/main" id="{BD891502-0473-0284-F128-E71BC588D432}"/>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7428" r="6857"/>
        <a:stretch/>
      </xdr:blipFill>
      <xdr:spPr bwMode="auto">
        <a:xfrm>
          <a:off x="4842465" y="526706"/>
          <a:ext cx="1433155" cy="7436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66675</xdr:colOff>
      <xdr:row>19</xdr:row>
      <xdr:rowOff>147637</xdr:rowOff>
    </xdr:from>
    <xdr:to>
      <xdr:col>2</xdr:col>
      <xdr:colOff>381000</xdr:colOff>
      <xdr:row>28</xdr:row>
      <xdr:rowOff>114300</xdr:rowOff>
    </xdr:to>
    <xdr:graphicFrame macro="">
      <xdr:nvGraphicFramePr>
        <xdr:cNvPr id="5" name="Chart 4">
          <a:extLst>
            <a:ext uri="{FF2B5EF4-FFF2-40B4-BE49-F238E27FC236}">
              <a16:creationId xmlns:a16="http://schemas.microsoft.com/office/drawing/2014/main" id="{7D1C9419-5574-B096-34E3-CACCAF9AC2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228599</xdr:colOff>
      <xdr:row>18</xdr:row>
      <xdr:rowOff>47626</xdr:rowOff>
    </xdr:from>
    <xdr:to>
      <xdr:col>2</xdr:col>
      <xdr:colOff>190499</xdr:colOff>
      <xdr:row>19</xdr:row>
      <xdr:rowOff>142876</xdr:rowOff>
    </xdr:to>
    <xdr:sp macro="" textlink="">
      <xdr:nvSpPr>
        <xdr:cNvPr id="12" name="TextBox 11">
          <a:extLst>
            <a:ext uri="{FF2B5EF4-FFF2-40B4-BE49-F238E27FC236}">
              <a16:creationId xmlns:a16="http://schemas.microsoft.com/office/drawing/2014/main" id="{2F7D860E-14C9-B658-B79A-4FF782C8C83D}"/>
            </a:ext>
          </a:extLst>
        </xdr:cNvPr>
        <xdr:cNvSpPr txBox="1"/>
      </xdr:nvSpPr>
      <xdr:spPr>
        <a:xfrm>
          <a:off x="352424" y="2876551"/>
          <a:ext cx="15144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1">
                  <a:lumMod val="50000"/>
                </a:schemeClr>
              </a:solidFill>
            </a:rPr>
            <a:t>Revenues (INR crs.)</a:t>
          </a:r>
        </a:p>
        <a:p>
          <a:endParaRPr lang="en-IN" sz="1200" b="1">
            <a:solidFill>
              <a:schemeClr val="accent1">
                <a:lumMod val="50000"/>
              </a:schemeClr>
            </a:solidFill>
          </a:endParaRPr>
        </a:p>
        <a:p>
          <a:endParaRPr lang="en-IN" sz="1100" b="1">
            <a:solidFill>
              <a:schemeClr val="accent1">
                <a:lumMod val="50000"/>
              </a:schemeClr>
            </a:solidFill>
          </a:endParaRPr>
        </a:p>
      </xdr:txBody>
    </xdr:sp>
    <xdr:clientData/>
  </xdr:twoCellAnchor>
  <xdr:twoCellAnchor>
    <xdr:from>
      <xdr:col>1</xdr:col>
      <xdr:colOff>38100</xdr:colOff>
      <xdr:row>17</xdr:row>
      <xdr:rowOff>127973</xdr:rowOff>
    </xdr:from>
    <xdr:to>
      <xdr:col>2</xdr:col>
      <xdr:colOff>238125</xdr:colOff>
      <xdr:row>17</xdr:row>
      <xdr:rowOff>138727</xdr:rowOff>
    </xdr:to>
    <xdr:cxnSp macro="">
      <xdr:nvCxnSpPr>
        <xdr:cNvPr id="18" name="Straight Connector 17">
          <a:extLst>
            <a:ext uri="{FF2B5EF4-FFF2-40B4-BE49-F238E27FC236}">
              <a16:creationId xmlns:a16="http://schemas.microsoft.com/office/drawing/2014/main" id="{B60A6C2F-D0A6-D871-EACE-3A56C511E719}"/>
            </a:ext>
          </a:extLst>
        </xdr:cNvPr>
        <xdr:cNvCxnSpPr/>
      </xdr:nvCxnSpPr>
      <xdr:spPr>
        <a:xfrm flipV="1">
          <a:off x="161925" y="2956898"/>
          <a:ext cx="1752600" cy="10754"/>
        </a:xfrm>
        <a:prstGeom prst="line">
          <a:avLst/>
        </a:prstGeom>
        <a:ln w="12700">
          <a:solidFill>
            <a:schemeClr val="tx1">
              <a:lumMod val="95000"/>
              <a:lumOff val="5000"/>
            </a:schemeClr>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457200</xdr:colOff>
      <xdr:row>19</xdr:row>
      <xdr:rowOff>143489</xdr:rowOff>
    </xdr:from>
    <xdr:to>
      <xdr:col>5</xdr:col>
      <xdr:colOff>590550</xdr:colOff>
      <xdr:row>28</xdr:row>
      <xdr:rowOff>110152</xdr:rowOff>
    </xdr:to>
    <xdr:graphicFrame macro="">
      <xdr:nvGraphicFramePr>
        <xdr:cNvPr id="19" name="Chart 18">
          <a:extLst>
            <a:ext uri="{FF2B5EF4-FFF2-40B4-BE49-F238E27FC236}">
              <a16:creationId xmlns:a16="http://schemas.microsoft.com/office/drawing/2014/main" id="{ACDD33B6-FCE7-4E8B-B7FA-FDEF9A42CC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161924</xdr:colOff>
      <xdr:row>18</xdr:row>
      <xdr:rowOff>53003</xdr:rowOff>
    </xdr:from>
    <xdr:to>
      <xdr:col>5</xdr:col>
      <xdr:colOff>438149</xdr:colOff>
      <xdr:row>19</xdr:row>
      <xdr:rowOff>148253</xdr:rowOff>
    </xdr:to>
    <xdr:sp macro="" textlink="">
      <xdr:nvSpPr>
        <xdr:cNvPr id="20" name="TextBox 19">
          <a:extLst>
            <a:ext uri="{FF2B5EF4-FFF2-40B4-BE49-F238E27FC236}">
              <a16:creationId xmlns:a16="http://schemas.microsoft.com/office/drawing/2014/main" id="{22EDED66-7D13-4530-B2E8-4B52F53B0619}"/>
            </a:ext>
          </a:extLst>
        </xdr:cNvPr>
        <xdr:cNvSpPr txBox="1"/>
      </xdr:nvSpPr>
      <xdr:spPr>
        <a:xfrm>
          <a:off x="2457449" y="3120053"/>
          <a:ext cx="15144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1">
                  <a:lumMod val="50000"/>
                </a:schemeClr>
              </a:solidFill>
            </a:rPr>
            <a:t>Net</a:t>
          </a:r>
          <a:r>
            <a:rPr lang="en-IN" sz="1200" b="1" baseline="0">
              <a:solidFill>
                <a:schemeClr val="accent1">
                  <a:lumMod val="50000"/>
                </a:schemeClr>
              </a:solidFill>
            </a:rPr>
            <a:t> Profit</a:t>
          </a:r>
          <a:r>
            <a:rPr lang="en-IN" sz="1200" b="1">
              <a:solidFill>
                <a:schemeClr val="accent1">
                  <a:lumMod val="50000"/>
                </a:schemeClr>
              </a:solidFill>
            </a:rPr>
            <a:t> (INR crs.)</a:t>
          </a:r>
        </a:p>
        <a:p>
          <a:endParaRPr lang="en-IN" sz="1200" b="1">
            <a:solidFill>
              <a:schemeClr val="accent1">
                <a:lumMod val="50000"/>
              </a:schemeClr>
            </a:solidFill>
          </a:endParaRPr>
        </a:p>
        <a:p>
          <a:endParaRPr lang="en-IN" sz="1100" b="1">
            <a:solidFill>
              <a:schemeClr val="accent1">
                <a:lumMod val="50000"/>
              </a:schemeClr>
            </a:solidFill>
          </a:endParaRPr>
        </a:p>
      </xdr:txBody>
    </xdr:sp>
    <xdr:clientData/>
  </xdr:twoCellAnchor>
  <xdr:twoCellAnchor>
    <xdr:from>
      <xdr:col>2</xdr:col>
      <xdr:colOff>600075</xdr:colOff>
      <xdr:row>17</xdr:row>
      <xdr:rowOff>133350</xdr:rowOff>
    </xdr:from>
    <xdr:to>
      <xdr:col>5</xdr:col>
      <xdr:colOff>495300</xdr:colOff>
      <xdr:row>17</xdr:row>
      <xdr:rowOff>144104</xdr:rowOff>
    </xdr:to>
    <xdr:cxnSp macro="">
      <xdr:nvCxnSpPr>
        <xdr:cNvPr id="21" name="Straight Connector 20">
          <a:extLst>
            <a:ext uri="{FF2B5EF4-FFF2-40B4-BE49-F238E27FC236}">
              <a16:creationId xmlns:a16="http://schemas.microsoft.com/office/drawing/2014/main" id="{FA50234B-53BC-4868-B304-B71F81AD0CBB}"/>
            </a:ext>
          </a:extLst>
        </xdr:cNvPr>
        <xdr:cNvCxnSpPr/>
      </xdr:nvCxnSpPr>
      <xdr:spPr>
        <a:xfrm flipV="1">
          <a:off x="2276475" y="2962275"/>
          <a:ext cx="1752600" cy="10754"/>
        </a:xfrm>
        <a:prstGeom prst="line">
          <a:avLst/>
        </a:prstGeom>
        <a:ln w="12700">
          <a:solidFill>
            <a:schemeClr val="tx1">
              <a:lumMod val="95000"/>
              <a:lumOff val="5000"/>
            </a:schemeClr>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28575</xdr:colOff>
      <xdr:row>19</xdr:row>
      <xdr:rowOff>143489</xdr:rowOff>
    </xdr:from>
    <xdr:to>
      <xdr:col>9</xdr:col>
      <xdr:colOff>104775</xdr:colOff>
      <xdr:row>28</xdr:row>
      <xdr:rowOff>110152</xdr:rowOff>
    </xdr:to>
    <xdr:graphicFrame macro="">
      <xdr:nvGraphicFramePr>
        <xdr:cNvPr id="22" name="Chart 21">
          <a:extLst>
            <a:ext uri="{FF2B5EF4-FFF2-40B4-BE49-F238E27FC236}">
              <a16:creationId xmlns:a16="http://schemas.microsoft.com/office/drawing/2014/main" id="{51C6FF91-D46C-4363-9F17-268442126D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19051</xdr:colOff>
      <xdr:row>18</xdr:row>
      <xdr:rowOff>33953</xdr:rowOff>
    </xdr:from>
    <xdr:to>
      <xdr:col>10</xdr:col>
      <xdr:colOff>57150</xdr:colOff>
      <xdr:row>19</xdr:row>
      <xdr:rowOff>129203</xdr:rowOff>
    </xdr:to>
    <xdr:sp macro="" textlink="">
      <xdr:nvSpPr>
        <xdr:cNvPr id="23" name="TextBox 22">
          <a:extLst>
            <a:ext uri="{FF2B5EF4-FFF2-40B4-BE49-F238E27FC236}">
              <a16:creationId xmlns:a16="http://schemas.microsoft.com/office/drawing/2014/main" id="{F5F50097-85C0-4ED7-A9EC-8D8B7CDFBD78}"/>
            </a:ext>
          </a:extLst>
        </xdr:cNvPr>
        <xdr:cNvSpPr txBox="1"/>
      </xdr:nvSpPr>
      <xdr:spPr>
        <a:xfrm>
          <a:off x="4171951" y="3101003"/>
          <a:ext cx="2562224"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1">
                  <a:lumMod val="50000"/>
                </a:schemeClr>
              </a:solidFill>
            </a:rPr>
            <a:t>Average</a:t>
          </a:r>
          <a:r>
            <a:rPr lang="en-IN" sz="1200" b="1" baseline="0">
              <a:solidFill>
                <a:schemeClr val="accent1">
                  <a:lumMod val="50000"/>
                </a:schemeClr>
              </a:solidFill>
            </a:rPr>
            <a:t> </a:t>
          </a:r>
          <a:r>
            <a:rPr lang="en-IN" sz="1200" b="1">
              <a:solidFill>
                <a:schemeClr val="accent1">
                  <a:lumMod val="50000"/>
                </a:schemeClr>
              </a:solidFill>
            </a:rPr>
            <a:t>Total</a:t>
          </a:r>
          <a:r>
            <a:rPr lang="en-IN" sz="1200" b="1" baseline="0">
              <a:solidFill>
                <a:schemeClr val="accent1">
                  <a:lumMod val="50000"/>
                </a:schemeClr>
              </a:solidFill>
            </a:rPr>
            <a:t> Assets</a:t>
          </a:r>
          <a:r>
            <a:rPr lang="en-IN" sz="1200" b="1">
              <a:solidFill>
                <a:schemeClr val="accent1">
                  <a:lumMod val="50000"/>
                </a:schemeClr>
              </a:solidFill>
            </a:rPr>
            <a:t> (INR crs.)</a:t>
          </a:r>
        </a:p>
        <a:p>
          <a:endParaRPr lang="en-IN" sz="1200" b="1">
            <a:solidFill>
              <a:schemeClr val="accent1">
                <a:lumMod val="50000"/>
              </a:schemeClr>
            </a:solidFill>
          </a:endParaRPr>
        </a:p>
        <a:p>
          <a:endParaRPr lang="en-IN" sz="1100" b="1">
            <a:solidFill>
              <a:schemeClr val="accent1">
                <a:lumMod val="50000"/>
              </a:schemeClr>
            </a:solidFill>
          </a:endParaRPr>
        </a:p>
      </xdr:txBody>
    </xdr:sp>
    <xdr:clientData/>
  </xdr:twoCellAnchor>
  <xdr:twoCellAnchor>
    <xdr:from>
      <xdr:col>6</xdr:col>
      <xdr:colOff>180975</xdr:colOff>
      <xdr:row>17</xdr:row>
      <xdr:rowOff>114300</xdr:rowOff>
    </xdr:from>
    <xdr:to>
      <xdr:col>9</xdr:col>
      <xdr:colOff>19050</xdr:colOff>
      <xdr:row>17</xdr:row>
      <xdr:rowOff>125054</xdr:rowOff>
    </xdr:to>
    <xdr:cxnSp macro="">
      <xdr:nvCxnSpPr>
        <xdr:cNvPr id="24" name="Straight Connector 23">
          <a:extLst>
            <a:ext uri="{FF2B5EF4-FFF2-40B4-BE49-F238E27FC236}">
              <a16:creationId xmlns:a16="http://schemas.microsoft.com/office/drawing/2014/main" id="{DD7FABD8-62F4-4B70-8769-9F807043D7BB}"/>
            </a:ext>
          </a:extLst>
        </xdr:cNvPr>
        <xdr:cNvCxnSpPr/>
      </xdr:nvCxnSpPr>
      <xdr:spPr>
        <a:xfrm flipV="1">
          <a:off x="4333875" y="2943225"/>
          <a:ext cx="1752600" cy="10754"/>
        </a:xfrm>
        <a:prstGeom prst="line">
          <a:avLst/>
        </a:prstGeom>
        <a:ln w="12700">
          <a:solidFill>
            <a:schemeClr val="tx1">
              <a:lumMod val="95000"/>
              <a:lumOff val="5000"/>
            </a:schemeClr>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25696</xdr:colOff>
      <xdr:row>31</xdr:row>
      <xdr:rowOff>187790</xdr:rowOff>
    </xdr:from>
    <xdr:to>
      <xdr:col>2</xdr:col>
      <xdr:colOff>461852</xdr:colOff>
      <xdr:row>40</xdr:row>
      <xdr:rowOff>154453</xdr:rowOff>
    </xdr:to>
    <xdr:graphicFrame macro="">
      <xdr:nvGraphicFramePr>
        <xdr:cNvPr id="25" name="Chart 24">
          <a:extLst>
            <a:ext uri="{FF2B5EF4-FFF2-40B4-BE49-F238E27FC236}">
              <a16:creationId xmlns:a16="http://schemas.microsoft.com/office/drawing/2014/main" id="{53DE343E-0D69-4DB0-86EB-92E0E6E831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642826</xdr:colOff>
      <xdr:row>30</xdr:row>
      <xdr:rowOff>68730</xdr:rowOff>
    </xdr:from>
    <xdr:to>
      <xdr:col>2</xdr:col>
      <xdr:colOff>604726</xdr:colOff>
      <xdr:row>31</xdr:row>
      <xdr:rowOff>163979</xdr:rowOff>
    </xdr:to>
    <xdr:sp macro="" textlink="">
      <xdr:nvSpPr>
        <xdr:cNvPr id="26" name="TextBox 25">
          <a:extLst>
            <a:ext uri="{FF2B5EF4-FFF2-40B4-BE49-F238E27FC236}">
              <a16:creationId xmlns:a16="http://schemas.microsoft.com/office/drawing/2014/main" id="{A9A41CB4-D91D-4E79-9D33-60B1CA75939E}"/>
            </a:ext>
          </a:extLst>
        </xdr:cNvPr>
        <xdr:cNvSpPr txBox="1"/>
      </xdr:nvSpPr>
      <xdr:spPr>
        <a:xfrm>
          <a:off x="764657" y="5949864"/>
          <a:ext cx="1512482" cy="283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1">
                  <a:lumMod val="50000"/>
                </a:schemeClr>
              </a:solidFill>
            </a:rPr>
            <a:t>ROE (%)</a:t>
          </a:r>
        </a:p>
        <a:p>
          <a:endParaRPr lang="en-IN" sz="1200" b="1">
            <a:solidFill>
              <a:schemeClr val="accent1">
                <a:lumMod val="50000"/>
              </a:schemeClr>
            </a:solidFill>
          </a:endParaRPr>
        </a:p>
        <a:p>
          <a:endParaRPr lang="en-IN" sz="1100" b="1">
            <a:solidFill>
              <a:schemeClr val="accent1">
                <a:lumMod val="50000"/>
              </a:schemeClr>
            </a:solidFill>
          </a:endParaRPr>
        </a:p>
      </xdr:txBody>
    </xdr:sp>
    <xdr:clientData/>
  </xdr:twoCellAnchor>
  <xdr:twoCellAnchor>
    <xdr:from>
      <xdr:col>1</xdr:col>
      <xdr:colOff>118952</xdr:colOff>
      <xdr:row>29</xdr:row>
      <xdr:rowOff>110977</xdr:rowOff>
    </xdr:from>
    <xdr:to>
      <xdr:col>2</xdr:col>
      <xdr:colOff>318977</xdr:colOff>
      <xdr:row>29</xdr:row>
      <xdr:rowOff>121731</xdr:rowOff>
    </xdr:to>
    <xdr:cxnSp macro="">
      <xdr:nvCxnSpPr>
        <xdr:cNvPr id="27" name="Straight Connector 26">
          <a:extLst>
            <a:ext uri="{FF2B5EF4-FFF2-40B4-BE49-F238E27FC236}">
              <a16:creationId xmlns:a16="http://schemas.microsoft.com/office/drawing/2014/main" id="{DDE3AC1B-F3EF-48A1-A86F-49C1448EF075}"/>
            </a:ext>
          </a:extLst>
        </xdr:cNvPr>
        <xdr:cNvCxnSpPr/>
      </xdr:nvCxnSpPr>
      <xdr:spPr>
        <a:xfrm flipV="1">
          <a:off x="240783" y="5803826"/>
          <a:ext cx="1750607" cy="10754"/>
        </a:xfrm>
        <a:prstGeom prst="line">
          <a:avLst/>
        </a:prstGeom>
        <a:ln w="12700">
          <a:solidFill>
            <a:schemeClr val="tx1">
              <a:lumMod val="95000"/>
              <a:lumOff val="5000"/>
            </a:schemeClr>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585677</xdr:colOff>
      <xdr:row>31</xdr:row>
      <xdr:rowOff>187790</xdr:rowOff>
    </xdr:from>
    <xdr:to>
      <xdr:col>6</xdr:col>
      <xdr:colOff>99902</xdr:colOff>
      <xdr:row>40</xdr:row>
      <xdr:rowOff>154453</xdr:rowOff>
    </xdr:to>
    <xdr:graphicFrame macro="">
      <xdr:nvGraphicFramePr>
        <xdr:cNvPr id="28" name="Chart 27">
          <a:extLst>
            <a:ext uri="{FF2B5EF4-FFF2-40B4-BE49-F238E27FC236}">
              <a16:creationId xmlns:a16="http://schemas.microsoft.com/office/drawing/2014/main" id="{8536AE3D-00BD-41C3-8382-A09DFC83A7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547576</xdr:colOff>
      <xdr:row>30</xdr:row>
      <xdr:rowOff>78255</xdr:rowOff>
    </xdr:from>
    <xdr:to>
      <xdr:col>6</xdr:col>
      <xdr:colOff>204676</xdr:colOff>
      <xdr:row>31</xdr:row>
      <xdr:rowOff>173504</xdr:rowOff>
    </xdr:to>
    <xdr:sp macro="" textlink="">
      <xdr:nvSpPr>
        <xdr:cNvPr id="29" name="TextBox 28">
          <a:extLst>
            <a:ext uri="{FF2B5EF4-FFF2-40B4-BE49-F238E27FC236}">
              <a16:creationId xmlns:a16="http://schemas.microsoft.com/office/drawing/2014/main" id="{594E5FBB-14DA-4539-8CC7-2C3F013C0168}"/>
            </a:ext>
          </a:extLst>
        </xdr:cNvPr>
        <xdr:cNvSpPr txBox="1"/>
      </xdr:nvSpPr>
      <xdr:spPr>
        <a:xfrm>
          <a:off x="2840221" y="5959389"/>
          <a:ext cx="1517798" cy="283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1">
                  <a:lumMod val="50000"/>
                </a:schemeClr>
              </a:solidFill>
            </a:rPr>
            <a:t>ROA </a:t>
          </a:r>
          <a:r>
            <a:rPr lang="en-IN" sz="1200" b="1" baseline="0">
              <a:solidFill>
                <a:schemeClr val="accent1">
                  <a:lumMod val="50000"/>
                </a:schemeClr>
              </a:solidFill>
            </a:rPr>
            <a:t>(%</a:t>
          </a:r>
          <a:r>
            <a:rPr lang="en-IN" sz="1200" b="1">
              <a:solidFill>
                <a:schemeClr val="accent1">
                  <a:lumMod val="50000"/>
                </a:schemeClr>
              </a:solidFill>
            </a:rPr>
            <a:t>)</a:t>
          </a:r>
        </a:p>
        <a:p>
          <a:endParaRPr lang="en-IN" sz="1200" b="1">
            <a:solidFill>
              <a:schemeClr val="accent1">
                <a:lumMod val="50000"/>
              </a:schemeClr>
            </a:solidFill>
          </a:endParaRPr>
        </a:p>
        <a:p>
          <a:endParaRPr lang="en-IN" sz="1100" b="1">
            <a:solidFill>
              <a:schemeClr val="accent1">
                <a:lumMod val="50000"/>
              </a:schemeClr>
            </a:solidFill>
          </a:endParaRPr>
        </a:p>
      </xdr:txBody>
    </xdr:sp>
    <xdr:clientData/>
  </xdr:twoCellAnchor>
  <xdr:twoCellAnchor>
    <xdr:from>
      <xdr:col>3</xdr:col>
      <xdr:colOff>61802</xdr:colOff>
      <xdr:row>29</xdr:row>
      <xdr:rowOff>120502</xdr:rowOff>
    </xdr:from>
    <xdr:to>
      <xdr:col>5</xdr:col>
      <xdr:colOff>576152</xdr:colOff>
      <xdr:row>29</xdr:row>
      <xdr:rowOff>131256</xdr:rowOff>
    </xdr:to>
    <xdr:cxnSp macro="">
      <xdr:nvCxnSpPr>
        <xdr:cNvPr id="30" name="Straight Connector 29">
          <a:extLst>
            <a:ext uri="{FF2B5EF4-FFF2-40B4-BE49-F238E27FC236}">
              <a16:creationId xmlns:a16="http://schemas.microsoft.com/office/drawing/2014/main" id="{5B360EC2-6BBD-49DB-BB19-BE2EB36A9965}"/>
            </a:ext>
          </a:extLst>
        </xdr:cNvPr>
        <xdr:cNvCxnSpPr/>
      </xdr:nvCxnSpPr>
      <xdr:spPr>
        <a:xfrm flipV="1">
          <a:off x="2354447" y="5813351"/>
          <a:ext cx="1754815" cy="10754"/>
        </a:xfrm>
        <a:prstGeom prst="line">
          <a:avLst/>
        </a:prstGeom>
        <a:ln w="12700">
          <a:solidFill>
            <a:schemeClr val="tx1">
              <a:lumMod val="95000"/>
              <a:lumOff val="5000"/>
            </a:schemeClr>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139553</xdr:colOff>
      <xdr:row>32</xdr:row>
      <xdr:rowOff>13756</xdr:rowOff>
    </xdr:from>
    <xdr:to>
      <xdr:col>9</xdr:col>
      <xdr:colOff>215753</xdr:colOff>
      <xdr:row>40</xdr:row>
      <xdr:rowOff>168703</xdr:rowOff>
    </xdr:to>
    <xdr:graphicFrame macro="">
      <xdr:nvGraphicFramePr>
        <xdr:cNvPr id="31" name="Chart 30">
          <a:extLst>
            <a:ext uri="{FF2B5EF4-FFF2-40B4-BE49-F238E27FC236}">
              <a16:creationId xmlns:a16="http://schemas.microsoft.com/office/drawing/2014/main" id="{CEB4E5ED-3EEC-4359-B8FF-192A94B78F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425302</xdr:colOff>
      <xdr:row>30</xdr:row>
      <xdr:rowOff>70281</xdr:rowOff>
    </xdr:from>
    <xdr:to>
      <xdr:col>8</xdr:col>
      <xdr:colOff>672952</xdr:colOff>
      <xdr:row>31</xdr:row>
      <xdr:rowOff>165530</xdr:rowOff>
    </xdr:to>
    <xdr:sp macro="" textlink="">
      <xdr:nvSpPr>
        <xdr:cNvPr id="32" name="TextBox 31">
          <a:extLst>
            <a:ext uri="{FF2B5EF4-FFF2-40B4-BE49-F238E27FC236}">
              <a16:creationId xmlns:a16="http://schemas.microsoft.com/office/drawing/2014/main" id="{81F6F0A1-A3A3-40E5-8851-841C4A25124B}"/>
            </a:ext>
          </a:extLst>
        </xdr:cNvPr>
        <xdr:cNvSpPr txBox="1"/>
      </xdr:nvSpPr>
      <xdr:spPr>
        <a:xfrm>
          <a:off x="4578645" y="5951415"/>
          <a:ext cx="1587795" cy="283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1">
                  <a:lumMod val="50000"/>
                </a:schemeClr>
              </a:solidFill>
            </a:rPr>
            <a:t>Financial</a:t>
          </a:r>
          <a:r>
            <a:rPr lang="en-IN" sz="1200" b="1" baseline="0">
              <a:solidFill>
                <a:schemeClr val="accent1">
                  <a:lumMod val="50000"/>
                </a:schemeClr>
              </a:solidFill>
            </a:rPr>
            <a:t> Leverage</a:t>
          </a:r>
          <a:endParaRPr lang="en-IN" sz="1200" b="1">
            <a:solidFill>
              <a:schemeClr val="accent1">
                <a:lumMod val="50000"/>
              </a:schemeClr>
            </a:solidFill>
          </a:endParaRPr>
        </a:p>
        <a:p>
          <a:endParaRPr lang="en-IN" sz="1200" b="1">
            <a:solidFill>
              <a:schemeClr val="accent1">
                <a:lumMod val="50000"/>
              </a:schemeClr>
            </a:solidFill>
          </a:endParaRPr>
        </a:p>
        <a:p>
          <a:endParaRPr lang="en-IN" sz="1100" b="1">
            <a:solidFill>
              <a:schemeClr val="accent1">
                <a:lumMod val="50000"/>
              </a:schemeClr>
            </a:solidFill>
          </a:endParaRPr>
        </a:p>
      </xdr:txBody>
    </xdr:sp>
    <xdr:clientData/>
  </xdr:twoCellAnchor>
  <xdr:twoCellAnchor>
    <xdr:from>
      <xdr:col>6</xdr:col>
      <xdr:colOff>234803</xdr:colOff>
      <xdr:row>29</xdr:row>
      <xdr:rowOff>103003</xdr:rowOff>
    </xdr:from>
    <xdr:to>
      <xdr:col>9</xdr:col>
      <xdr:colOff>72878</xdr:colOff>
      <xdr:row>29</xdr:row>
      <xdr:rowOff>113757</xdr:rowOff>
    </xdr:to>
    <xdr:cxnSp macro="">
      <xdr:nvCxnSpPr>
        <xdr:cNvPr id="33" name="Straight Connector 32">
          <a:extLst>
            <a:ext uri="{FF2B5EF4-FFF2-40B4-BE49-F238E27FC236}">
              <a16:creationId xmlns:a16="http://schemas.microsoft.com/office/drawing/2014/main" id="{0C0F93C1-0A0F-4AC8-9636-DCDD64967AC6}"/>
            </a:ext>
          </a:extLst>
        </xdr:cNvPr>
        <xdr:cNvCxnSpPr/>
      </xdr:nvCxnSpPr>
      <xdr:spPr>
        <a:xfrm flipV="1">
          <a:off x="4388146" y="5795852"/>
          <a:ext cx="1898133" cy="10754"/>
        </a:xfrm>
        <a:prstGeom prst="line">
          <a:avLst/>
        </a:prstGeom>
        <a:ln w="12700">
          <a:solidFill>
            <a:schemeClr val="tx1">
              <a:lumMod val="95000"/>
              <a:lumOff val="5000"/>
            </a:schemeClr>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121338</xdr:colOff>
      <xdr:row>41</xdr:row>
      <xdr:rowOff>73100</xdr:rowOff>
    </xdr:from>
    <xdr:to>
      <xdr:col>9</xdr:col>
      <xdr:colOff>63630</xdr:colOff>
      <xdr:row>57</xdr:row>
      <xdr:rowOff>166135</xdr:rowOff>
    </xdr:to>
    <xdr:sp macro="" textlink="">
      <xdr:nvSpPr>
        <xdr:cNvPr id="3" name="TextBox 2">
          <a:extLst>
            <a:ext uri="{FF2B5EF4-FFF2-40B4-BE49-F238E27FC236}">
              <a16:creationId xmlns:a16="http://schemas.microsoft.com/office/drawing/2014/main" id="{FDCBADFA-1BC8-6E3E-6C0F-EBF1BC3470D2}"/>
            </a:ext>
          </a:extLst>
        </xdr:cNvPr>
        <xdr:cNvSpPr txBox="1"/>
      </xdr:nvSpPr>
      <xdr:spPr>
        <a:xfrm>
          <a:off x="121338" y="8025367"/>
          <a:ext cx="6155693" cy="310559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400" b="1" i="0">
              <a:solidFill>
                <a:schemeClr val="accent1">
                  <a:lumMod val="50000"/>
                </a:schemeClr>
              </a:solidFill>
              <a:effectLst/>
              <a:latin typeface="+mn-lt"/>
              <a:ea typeface="+mn-ea"/>
              <a:cs typeface="+mn-cs"/>
            </a:rPr>
            <a:t>Recent Updates</a:t>
          </a:r>
        </a:p>
        <a:p>
          <a:pPr marL="171450" indent="-171450" algn="l">
            <a:buFont typeface="Arial" panose="020B0604020202020204" pitchFamily="34" charset="0"/>
            <a:buChar char="•"/>
          </a:pPr>
          <a:r>
            <a:rPr lang="en-IN" sz="1200" b="0" i="0">
              <a:solidFill>
                <a:schemeClr val="dk1"/>
              </a:solidFill>
              <a:effectLst/>
              <a:latin typeface="+mn-lt"/>
              <a:ea typeface="+mn-ea"/>
              <a:cs typeface="+mn-cs"/>
            </a:rPr>
            <a:t>The revenue stands at ₹18,790.17 crore, reflecting a quarter-on-quarter (QoQ) decrease of 6.00 per cent from ₹19,990.36 crore. This corresponds to a year-on-year (YoY) growth of 9.28 per cent.</a:t>
          </a:r>
        </a:p>
        <a:p>
          <a:pPr marL="171450" indent="-171450" algn="l">
            <a:buFont typeface="Arial" panose="020B0604020202020204" pitchFamily="34" charset="0"/>
            <a:buChar char="•"/>
          </a:pPr>
          <a:r>
            <a:rPr lang="en-IN" sz="1200" b="0" i="0">
              <a:solidFill>
                <a:schemeClr val="dk1"/>
              </a:solidFill>
              <a:effectLst/>
              <a:latin typeface="+mn-lt"/>
              <a:ea typeface="+mn-ea"/>
              <a:cs typeface="+mn-cs"/>
            </a:rPr>
            <a:t>Operating Profit stands at ₹813.22 crore, reflecting a quarter-on-quarter (QoQ) increase of 15.34 per cent from ₹705.04 crore. This corresponds to a year-on-year (YoY) decline of 2.28 per cent.</a:t>
          </a:r>
        </a:p>
        <a:p>
          <a:pPr marL="171450" indent="-171450" algn="l">
            <a:buFont typeface="Arial" panose="020B0604020202020204" pitchFamily="34" charset="0"/>
            <a:buChar char="•"/>
          </a:pPr>
          <a:r>
            <a:rPr lang="en-IN" sz="1200" b="0" i="0">
              <a:solidFill>
                <a:schemeClr val="dk1"/>
              </a:solidFill>
              <a:effectLst/>
              <a:latin typeface="+mn-lt"/>
              <a:ea typeface="+mn-ea"/>
              <a:cs typeface="+mn-cs"/>
            </a:rPr>
            <a:t>EBDT stands at ₹2,142.30 crore, reflecting a quarter-on-quarter (QoQ) decrease of 1.42 per cent from ₹2,173.23 crore. This corresponds to a year-on-year (YoY) growth of 32.89 per cent.</a:t>
          </a:r>
        </a:p>
        <a:p>
          <a:pPr marL="171450" indent="-171450" algn="l">
            <a:buFont typeface="Arial" panose="020B0604020202020204" pitchFamily="34" charset="0"/>
            <a:buChar char="•"/>
          </a:pPr>
          <a:r>
            <a:rPr lang="en-IN" sz="1200" b="0" i="0">
              <a:solidFill>
                <a:schemeClr val="dk1"/>
              </a:solidFill>
              <a:effectLst/>
              <a:latin typeface="+mn-lt"/>
              <a:ea typeface="+mn-ea"/>
              <a:cs typeface="+mn-cs"/>
            </a:rPr>
            <a:t>Profit Before Tax stands at ₹6,739.50 crore, reflecting a quarter-on-quarter (QoQ) decrease of 1.06 per cent from ₹6,811.48 crore. This corresponds to a year-on-year (YoY) growth of 1.58 per cent.</a:t>
          </a:r>
        </a:p>
        <a:p>
          <a:pPr marL="171450" indent="-171450" algn="l">
            <a:buFont typeface="Arial" panose="020B0604020202020204" pitchFamily="34" charset="0"/>
            <a:buChar char="•"/>
          </a:pPr>
          <a:r>
            <a:rPr lang="en-IN" sz="1200" b="0" i="0">
              <a:solidFill>
                <a:schemeClr val="dk1"/>
              </a:solidFill>
              <a:effectLst/>
              <a:latin typeface="+mn-lt"/>
              <a:ea typeface="+mn-ea"/>
              <a:cs typeface="+mn-cs"/>
            </a:rPr>
            <a:t>Net Profit stands at ₹4,731.36 crore, reflecting a quarter-on-quarter (QoQ) decrease of 3.79 per cent from ₹4,917.58 crore. This represents a 8.42 per cent year-on-year (YoY) decline for the same year.</a:t>
          </a:r>
        </a:p>
        <a:p>
          <a:pPr marL="171450" indent="-171450" algn="l">
            <a:buFont typeface="Arial" panose="020B0604020202020204" pitchFamily="34" charset="0"/>
            <a:buChar char="•"/>
          </a:pPr>
          <a:endParaRPr lang="en-IN" sz="1200">
            <a:latin typeface="+mn-lt"/>
          </a:endParaRPr>
        </a:p>
      </xdr:txBody>
    </xdr:sp>
    <xdr:clientData/>
  </xdr:twoCellAnchor>
  <xdr:twoCellAnchor>
    <xdr:from>
      <xdr:col>0</xdr:col>
      <xdr:colOff>53901</xdr:colOff>
      <xdr:row>102</xdr:row>
      <xdr:rowOff>63006</xdr:rowOff>
    </xdr:from>
    <xdr:to>
      <xdr:col>8</xdr:col>
      <xdr:colOff>664536</xdr:colOff>
      <xdr:row>115</xdr:row>
      <xdr:rowOff>66454</xdr:rowOff>
    </xdr:to>
    <xdr:sp macro="" textlink="">
      <xdr:nvSpPr>
        <xdr:cNvPr id="4" name="TextBox 3">
          <a:extLst>
            <a:ext uri="{FF2B5EF4-FFF2-40B4-BE49-F238E27FC236}">
              <a16:creationId xmlns:a16="http://schemas.microsoft.com/office/drawing/2014/main" id="{B5267FEF-2C2F-B04B-48F3-839ED9F1725F}"/>
            </a:ext>
          </a:extLst>
        </xdr:cNvPr>
        <xdr:cNvSpPr txBox="1"/>
      </xdr:nvSpPr>
      <xdr:spPr>
        <a:xfrm>
          <a:off x="53901" y="19866146"/>
          <a:ext cx="6104123" cy="245115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b="1">
              <a:solidFill>
                <a:schemeClr val="accent1">
                  <a:lumMod val="50000"/>
                </a:schemeClr>
              </a:solidFill>
            </a:rPr>
            <a:t>Dupont Summary</a:t>
          </a:r>
        </a:p>
        <a:p>
          <a:pPr marL="171450" indent="-171450">
            <a:buFont typeface="Arial" panose="020B0604020202020204" pitchFamily="34" charset="0"/>
            <a:buChar char="•"/>
          </a:pPr>
          <a:r>
            <a:rPr lang="en-IN" sz="1200" b="0" i="0" baseline="0">
              <a:solidFill>
                <a:schemeClr val="dk1"/>
              </a:solidFill>
              <a:effectLst/>
              <a:latin typeface="+mn-lt"/>
              <a:ea typeface="+mn-ea"/>
              <a:cs typeface="+mn-cs"/>
            </a:rPr>
            <a:t>ROE of ITC has increased from 19.12% in FY 23 to 18.75% in FY 24, showing a slight decline despite strong profitability.</a:t>
          </a:r>
        </a:p>
        <a:p>
          <a:pPr marL="171450" indent="-171450">
            <a:buFont typeface="Arial" panose="020B0604020202020204" pitchFamily="34" charset="0"/>
            <a:buChar char="•"/>
          </a:pPr>
          <a:r>
            <a:rPr lang="en-IN" sz="1200" b="0" i="0" baseline="0">
              <a:solidFill>
                <a:schemeClr val="dk1"/>
              </a:solidFill>
              <a:effectLst/>
              <a:latin typeface="+mn-lt"/>
              <a:ea typeface="+mn-ea"/>
              <a:cs typeface="+mn-cs"/>
            </a:rPr>
            <a:t>Net profit margin has increased from 27.06% in FY 23 to 28.87% in FY 24, indicating better cost management and pricing power in key segments like FMCG and agribusiness.</a:t>
          </a:r>
        </a:p>
        <a:p>
          <a:pPr marL="171450" indent="-171450">
            <a:buFont typeface="Arial" panose="020B0604020202020204" pitchFamily="34" charset="0"/>
            <a:buChar char="•"/>
          </a:pPr>
          <a:r>
            <a:rPr lang="en-IN" sz="1200" b="0" i="0" baseline="0">
              <a:solidFill>
                <a:schemeClr val="dk1"/>
              </a:solidFill>
              <a:effectLst/>
              <a:latin typeface="+mn-lt"/>
              <a:ea typeface="+mn-ea"/>
              <a:cs typeface="+mn-cs"/>
            </a:rPr>
            <a:t>Asset turnover ratio has remained stable at 0.80x, reflecting consistent asset efficiency and revenue generation.</a:t>
          </a:r>
        </a:p>
        <a:p>
          <a:pPr marL="171450" indent="-171450">
            <a:buFont typeface="Arial" panose="020B0604020202020204" pitchFamily="34" charset="0"/>
            <a:buChar char="•"/>
          </a:pPr>
          <a:r>
            <a:rPr lang="en-IN" sz="1200" b="0" i="0" baseline="0">
              <a:solidFill>
                <a:schemeClr val="dk1"/>
              </a:solidFill>
              <a:effectLst/>
              <a:latin typeface="+mn-lt"/>
              <a:ea typeface="+mn-ea"/>
              <a:cs typeface="+mn-cs"/>
            </a:rPr>
            <a:t>Equity multiplier remains unchanged at 0.81x, suggesting that ITC is not relying on additional leverage to boost returns.</a:t>
          </a:r>
        </a:p>
        <a:p>
          <a:pPr marL="171450" indent="-171450">
            <a:buFont typeface="Arial" panose="020B0604020202020204" pitchFamily="34" charset="0"/>
            <a:buChar char="•"/>
          </a:pPr>
          <a:r>
            <a:rPr lang="en-IN" sz="1200" b="0" i="0" baseline="0">
              <a:solidFill>
                <a:schemeClr val="dk1"/>
              </a:solidFill>
              <a:effectLst/>
              <a:latin typeface="+mn-lt"/>
              <a:ea typeface="+mn-ea"/>
              <a:cs typeface="+mn-cs"/>
            </a:rPr>
            <a:t>The primary reason for the slight decline in ROE is stable asset efficiency and leverage, while the increase in net profit margin has helped sustain strong returns amidst market fluctuations</a:t>
          </a:r>
          <a:endParaRPr lang="en-IN" sz="1200">
            <a:effectLst/>
          </a:endParaRPr>
        </a:p>
      </xdr:txBody>
    </xdr:sp>
    <xdr:clientData/>
  </xdr:twoCellAnchor>
  <xdr:twoCellAnchor>
    <xdr:from>
      <xdr:col>1</xdr:col>
      <xdr:colOff>44303</xdr:colOff>
      <xdr:row>114</xdr:row>
      <xdr:rowOff>177209</xdr:rowOff>
    </xdr:from>
    <xdr:to>
      <xdr:col>8</xdr:col>
      <xdr:colOff>653460</xdr:colOff>
      <xdr:row>118</xdr:row>
      <xdr:rowOff>11075</xdr:rowOff>
    </xdr:to>
    <xdr:sp macro="" textlink="">
      <xdr:nvSpPr>
        <xdr:cNvPr id="6" name="TextBox 5">
          <a:extLst>
            <a:ext uri="{FF2B5EF4-FFF2-40B4-BE49-F238E27FC236}">
              <a16:creationId xmlns:a16="http://schemas.microsoft.com/office/drawing/2014/main" id="{D2A31852-833B-FFCB-4BFA-B461DA71735D}"/>
            </a:ext>
          </a:extLst>
        </xdr:cNvPr>
        <xdr:cNvSpPr txBox="1"/>
      </xdr:nvSpPr>
      <xdr:spPr>
        <a:xfrm>
          <a:off x="166134" y="22239767"/>
          <a:ext cx="5980814" cy="58700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i="1">
              <a:solidFill>
                <a:schemeClr val="accent1">
                  <a:lumMod val="50000"/>
                </a:schemeClr>
              </a:solidFill>
            </a:rPr>
            <a:t>Disclaimer</a:t>
          </a:r>
          <a:r>
            <a:rPr lang="en-IN" sz="1000" i="1"/>
            <a:t> :</a:t>
          </a:r>
          <a:r>
            <a:rPr lang="en-IN" sz="1000" i="1" baseline="0"/>
            <a:t> This report is made as a part of educational assignment and is meant for education purpose only. The author of the report is not liable for any losses due to actions taken basis this report. It is advisable to consult SEBI registered research analyst before making any investements</a:t>
          </a:r>
          <a:r>
            <a:rPr lang="en-IN" sz="1100" baseline="0"/>
            <a:t>. </a:t>
          </a:r>
          <a:endParaRPr lang="en-IN"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ITC%20(completed-historicals,comon%20sie,%20ratio,%20forcast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fit &amp; Loss"/>
      <sheetName val="Quarters"/>
      <sheetName val="Balance Sheet"/>
      <sheetName val="Cash Flow"/>
      <sheetName val="Customization"/>
      <sheetName val="Financials"/>
      <sheetName val="Historical FS"/>
      <sheetName val="common size statment"/>
      <sheetName val="Ratio analysis"/>
      <sheetName val="cash flow data"/>
      <sheetName val="Forecasting"/>
      <sheetName val="Data Sheet"/>
      <sheetName val="Data"/>
    </sheetNames>
    <sheetDataSet>
      <sheetData sheetId="0" refreshError="1"/>
      <sheetData sheetId="1" refreshError="1"/>
      <sheetData sheetId="2" refreshError="1"/>
      <sheetData sheetId="3" refreshError="1"/>
      <sheetData sheetId="4" refreshError="1"/>
      <sheetData sheetId="5" refreshError="1"/>
      <sheetData sheetId="6">
        <row r="36">
          <cell r="C36">
            <v>0.33832210762510911</v>
          </cell>
          <cell r="D36">
            <v>0.34129225022389714</v>
          </cell>
          <cell r="E36">
            <v>0.33360978871856267</v>
          </cell>
          <cell r="F36">
            <v>0.34912934584825317</v>
          </cell>
          <cell r="G36">
            <v>0.3531139492730388</v>
          </cell>
          <cell r="H36">
            <v>0.35671331120906624</v>
          </cell>
          <cell r="I36">
            <v>0.31185577004087706</v>
          </cell>
          <cell r="J36">
            <v>0.31051022895053687</v>
          </cell>
          <cell r="K36">
            <v>0.33584046482305235</v>
          </cell>
          <cell r="L36">
            <v>0.34340917294586903</v>
          </cell>
        </row>
      </sheetData>
      <sheetData sheetId="7" refreshError="1"/>
      <sheetData sheetId="8" refreshError="1"/>
      <sheetData sheetId="9">
        <row r="4">
          <cell r="E4">
            <v>14261</v>
          </cell>
          <cell r="F4">
            <v>15154</v>
          </cell>
          <cell r="G4">
            <v>16075</v>
          </cell>
          <cell r="H4">
            <v>17433</v>
          </cell>
          <cell r="I4">
            <v>18862</v>
          </cell>
          <cell r="J4">
            <v>19416</v>
          </cell>
          <cell r="K4">
            <v>17326</v>
          </cell>
          <cell r="L4">
            <v>20857</v>
          </cell>
          <cell r="M4">
            <v>26052</v>
          </cell>
          <cell r="N4">
            <v>26635</v>
          </cell>
        </row>
        <row r="5">
          <cell r="E5">
            <v>558</v>
          </cell>
          <cell r="F5">
            <v>-207</v>
          </cell>
          <cell r="G5">
            <v>-870</v>
          </cell>
          <cell r="H5">
            <v>-964</v>
          </cell>
          <cell r="I5">
            <v>-755</v>
          </cell>
          <cell r="J5">
            <v>1411</v>
          </cell>
          <cell r="K5">
            <v>-66</v>
          </cell>
          <cell r="L5">
            <v>-732</v>
          </cell>
          <cell r="M5">
            <v>-884</v>
          </cell>
          <cell r="N5">
            <v>-934</v>
          </cell>
        </row>
        <row r="6">
          <cell r="E6">
            <v>-505</v>
          </cell>
          <cell r="F6">
            <v>-693</v>
          </cell>
          <cell r="G6">
            <v>593</v>
          </cell>
          <cell r="H6">
            <v>602</v>
          </cell>
          <cell r="I6">
            <v>-359</v>
          </cell>
          <cell r="J6">
            <v>-508</v>
          </cell>
          <cell r="K6">
            <v>-1460</v>
          </cell>
          <cell r="L6">
            <v>-466</v>
          </cell>
          <cell r="M6">
            <v>-1098</v>
          </cell>
          <cell r="N6">
            <v>-2545</v>
          </cell>
        </row>
        <row r="7">
          <cell r="E7">
            <v>-23</v>
          </cell>
          <cell r="F7">
            <v>622</v>
          </cell>
          <cell r="G7">
            <v>321</v>
          </cell>
          <cell r="H7">
            <v>2098</v>
          </cell>
          <cell r="I7">
            <v>639</v>
          </cell>
          <cell r="J7">
            <v>-607</v>
          </cell>
          <cell r="K7">
            <v>1112</v>
          </cell>
          <cell r="L7">
            <v>1099</v>
          </cell>
          <cell r="M7">
            <v>1058</v>
          </cell>
          <cell r="N7">
            <v>141</v>
          </cell>
        </row>
        <row r="8">
          <cell r="E8">
            <v>0</v>
          </cell>
          <cell r="F8">
            <v>0</v>
          </cell>
          <cell r="G8">
            <v>0</v>
          </cell>
          <cell r="H8">
            <v>0</v>
          </cell>
          <cell r="I8">
            <v>0</v>
          </cell>
          <cell r="J8">
            <v>0</v>
          </cell>
          <cell r="K8">
            <v>0</v>
          </cell>
          <cell r="L8">
            <v>0</v>
          </cell>
          <cell r="M8">
            <v>0</v>
          </cell>
          <cell r="N8">
            <v>0</v>
          </cell>
        </row>
        <row r="9">
          <cell r="E9">
            <v>31</v>
          </cell>
          <cell r="F9">
            <v>-277</v>
          </cell>
          <cell r="G9">
            <v>44</v>
          </cell>
          <cell r="H9">
            <v>1736</v>
          </cell>
          <cell r="I9">
            <v>-476</v>
          </cell>
          <cell r="J9">
            <v>296</v>
          </cell>
          <cell r="K9">
            <v>-413</v>
          </cell>
          <cell r="L9">
            <v>-100</v>
          </cell>
          <cell r="M9">
            <v>-924</v>
          </cell>
          <cell r="N9">
            <v>-3337</v>
          </cell>
        </row>
        <row r="10">
          <cell r="E10">
            <v>-4449</v>
          </cell>
          <cell r="F10">
            <v>-5078</v>
          </cell>
          <cell r="G10">
            <v>-5492</v>
          </cell>
          <cell r="H10">
            <v>-6000</v>
          </cell>
          <cell r="I10">
            <v>-5803</v>
          </cell>
          <cell r="J10">
            <v>-5023</v>
          </cell>
          <cell r="K10">
            <v>-4387</v>
          </cell>
          <cell r="L10">
            <v>-4982</v>
          </cell>
          <cell r="M10">
            <v>-6250</v>
          </cell>
          <cell r="N10">
            <v>-6120</v>
          </cell>
        </row>
        <row r="12">
          <cell r="E12">
            <v>-3300</v>
          </cell>
          <cell r="F12">
            <v>-2348</v>
          </cell>
          <cell r="G12">
            <v>-3122</v>
          </cell>
          <cell r="H12">
            <v>-2878</v>
          </cell>
          <cell r="I12">
            <v>-3169</v>
          </cell>
          <cell r="J12">
            <v>-2441</v>
          </cell>
          <cell r="K12">
            <v>-1837</v>
          </cell>
          <cell r="L12">
            <v>-2142</v>
          </cell>
          <cell r="M12">
            <v>-2743</v>
          </cell>
          <cell r="N12">
            <v>-3563</v>
          </cell>
        </row>
        <row r="13">
          <cell r="E13">
            <v>9</v>
          </cell>
          <cell r="F13">
            <v>8</v>
          </cell>
          <cell r="G13">
            <v>50</v>
          </cell>
          <cell r="H13">
            <v>80</v>
          </cell>
          <cell r="I13">
            <v>28</v>
          </cell>
          <cell r="J13">
            <v>27</v>
          </cell>
          <cell r="K13">
            <v>3</v>
          </cell>
          <cell r="L13">
            <v>133</v>
          </cell>
          <cell r="M13">
            <v>49</v>
          </cell>
          <cell r="N13">
            <v>107</v>
          </cell>
        </row>
        <row r="14">
          <cell r="E14">
            <v>-98742</v>
          </cell>
          <cell r="F14">
            <v>-154081</v>
          </cell>
          <cell r="G14">
            <v>-85683</v>
          </cell>
          <cell r="H14">
            <v>-98330</v>
          </cell>
          <cell r="I14">
            <v>-94187</v>
          </cell>
          <cell r="J14">
            <v>-79835</v>
          </cell>
          <cell r="K14">
            <v>-57553</v>
          </cell>
          <cell r="L14">
            <v>-69776</v>
          </cell>
          <cell r="M14">
            <v>-80932</v>
          </cell>
          <cell r="N14">
            <v>-75107</v>
          </cell>
        </row>
        <row r="15">
          <cell r="E15">
            <v>99658</v>
          </cell>
          <cell r="F15">
            <v>150651</v>
          </cell>
          <cell r="G15">
            <v>81034</v>
          </cell>
          <cell r="H15">
            <v>95017</v>
          </cell>
          <cell r="I15">
            <v>92454</v>
          </cell>
          <cell r="J15">
            <v>75835</v>
          </cell>
          <cell r="K15">
            <v>62797</v>
          </cell>
          <cell r="L15">
            <v>70992</v>
          </cell>
          <cell r="M15">
            <v>77230</v>
          </cell>
          <cell r="N15">
            <v>77830</v>
          </cell>
        </row>
        <row r="16">
          <cell r="E16">
            <v>559</v>
          </cell>
          <cell r="F16">
            <v>741</v>
          </cell>
          <cell r="G16">
            <v>756</v>
          </cell>
          <cell r="H16">
            <v>736</v>
          </cell>
          <cell r="I16">
            <v>1184</v>
          </cell>
          <cell r="J16">
            <v>1513</v>
          </cell>
          <cell r="K16">
            <v>1275</v>
          </cell>
          <cell r="L16">
            <v>1035</v>
          </cell>
          <cell r="M16">
            <v>1324</v>
          </cell>
          <cell r="N16">
            <v>1138</v>
          </cell>
        </row>
        <row r="17">
          <cell r="E17">
            <v>268</v>
          </cell>
          <cell r="F17">
            <v>64</v>
          </cell>
          <cell r="G17">
            <v>4</v>
          </cell>
          <cell r="H17">
            <v>13</v>
          </cell>
          <cell r="I17">
            <v>13</v>
          </cell>
          <cell r="J17">
            <v>17</v>
          </cell>
          <cell r="K17">
            <v>7</v>
          </cell>
          <cell r="L17">
            <v>16</v>
          </cell>
          <cell r="M17">
            <v>19</v>
          </cell>
          <cell r="N17">
            <v>36</v>
          </cell>
        </row>
        <row r="18">
          <cell r="B18" t="str">
            <v>Invest in subsidiaries</v>
          </cell>
          <cell r="E18">
            <v>0</v>
          </cell>
          <cell r="F18">
            <v>-8</v>
          </cell>
          <cell r="G18">
            <v>0</v>
          </cell>
          <cell r="H18">
            <v>0</v>
          </cell>
          <cell r="I18">
            <v>0</v>
          </cell>
          <cell r="J18">
            <v>0</v>
          </cell>
          <cell r="K18">
            <v>0</v>
          </cell>
          <cell r="L18">
            <v>0</v>
          </cell>
          <cell r="M18">
            <v>0</v>
          </cell>
          <cell r="N18">
            <v>0</v>
          </cell>
        </row>
        <row r="19">
          <cell r="E19">
            <v>0</v>
          </cell>
          <cell r="F19">
            <v>0</v>
          </cell>
          <cell r="G19">
            <v>0</v>
          </cell>
          <cell r="H19">
            <v>0</v>
          </cell>
          <cell r="I19">
            <v>0</v>
          </cell>
          <cell r="J19">
            <v>0</v>
          </cell>
          <cell r="K19">
            <v>-2</v>
          </cell>
          <cell r="L19">
            <v>-2</v>
          </cell>
          <cell r="M19">
            <v>-2</v>
          </cell>
          <cell r="N19">
            <v>-65</v>
          </cell>
        </row>
        <row r="20">
          <cell r="E20">
            <v>0</v>
          </cell>
          <cell r="F20">
            <v>0</v>
          </cell>
          <cell r="G20">
            <v>129</v>
          </cell>
          <cell r="H20">
            <v>18</v>
          </cell>
          <cell r="I20">
            <v>18</v>
          </cell>
          <cell r="J20">
            <v>0</v>
          </cell>
          <cell r="K20">
            <v>0</v>
          </cell>
          <cell r="L20">
            <v>0</v>
          </cell>
          <cell r="M20">
            <v>56</v>
          </cell>
          <cell r="N20">
            <v>0</v>
          </cell>
        </row>
        <row r="21">
          <cell r="E21">
            <v>-3728</v>
          </cell>
          <cell r="F21">
            <v>1052</v>
          </cell>
          <cell r="G21">
            <v>3579</v>
          </cell>
          <cell r="H21">
            <v>-1769</v>
          </cell>
          <cell r="I21">
            <v>-1887</v>
          </cell>
          <cell r="J21">
            <v>-1290</v>
          </cell>
          <cell r="K21">
            <v>1051</v>
          </cell>
          <cell r="L21">
            <v>-2494</v>
          </cell>
          <cell r="M21">
            <v>-733</v>
          </cell>
          <cell r="N21">
            <v>1187</v>
          </cell>
        </row>
        <row r="23">
          <cell r="E23">
            <v>979</v>
          </cell>
          <cell r="F23">
            <v>532</v>
          </cell>
          <cell r="G23">
            <v>1067</v>
          </cell>
          <cell r="H23">
            <v>913</v>
          </cell>
          <cell r="I23">
            <v>969</v>
          </cell>
          <cell r="J23">
            <v>625</v>
          </cell>
          <cell r="K23">
            <v>291</v>
          </cell>
          <cell r="L23">
            <v>292</v>
          </cell>
          <cell r="M23">
            <v>2477</v>
          </cell>
          <cell r="N23">
            <v>1443</v>
          </cell>
        </row>
        <row r="24">
          <cell r="E24">
            <v>7</v>
          </cell>
          <cell r="F24">
            <v>0</v>
          </cell>
          <cell r="G24">
            <v>0</v>
          </cell>
          <cell r="H24">
            <v>11</v>
          </cell>
          <cell r="I24">
            <v>0</v>
          </cell>
          <cell r="J24">
            <v>0</v>
          </cell>
          <cell r="K24">
            <v>0</v>
          </cell>
          <cell r="L24">
            <v>0</v>
          </cell>
          <cell r="M24">
            <v>0</v>
          </cell>
          <cell r="N24">
            <v>8</v>
          </cell>
        </row>
        <row r="25">
          <cell r="E25">
            <v>-20</v>
          </cell>
          <cell r="F25">
            <v>-13</v>
          </cell>
          <cell r="G25">
            <v>-13</v>
          </cell>
          <cell r="H25">
            <v>-8</v>
          </cell>
          <cell r="I25">
            <v>-18</v>
          </cell>
          <cell r="J25">
            <v>-3</v>
          </cell>
          <cell r="K25">
            <v>-2</v>
          </cell>
          <cell r="L25">
            <v>-1</v>
          </cell>
          <cell r="M25">
            <v>-1</v>
          </cell>
          <cell r="N25">
            <v>-2</v>
          </cell>
        </row>
        <row r="26">
          <cell r="E26">
            <v>-16</v>
          </cell>
          <cell r="F26">
            <v>-28</v>
          </cell>
          <cell r="G26">
            <v>-25</v>
          </cell>
          <cell r="H26">
            <v>-49</v>
          </cell>
          <cell r="I26">
            <v>-98</v>
          </cell>
          <cell r="J26">
            <v>-44</v>
          </cell>
          <cell r="K26">
            <v>-41</v>
          </cell>
          <cell r="L26">
            <v>-40</v>
          </cell>
          <cell r="M26">
            <v>-41</v>
          </cell>
          <cell r="N26">
            <v>-46</v>
          </cell>
        </row>
        <row r="27">
          <cell r="E27">
            <v>-4876</v>
          </cell>
          <cell r="F27">
            <v>-5133</v>
          </cell>
          <cell r="G27">
            <v>-6994</v>
          </cell>
          <cell r="H27">
            <v>-5952</v>
          </cell>
          <cell r="I27">
            <v>-6519</v>
          </cell>
          <cell r="J27">
            <v>-7302</v>
          </cell>
          <cell r="K27">
            <v>-18881</v>
          </cell>
          <cell r="L27">
            <v>-13788</v>
          </cell>
          <cell r="M27">
            <v>-15418</v>
          </cell>
          <cell r="N27">
            <v>-19899</v>
          </cell>
        </row>
        <row r="28">
          <cell r="E28">
            <v>0</v>
          </cell>
          <cell r="F28">
            <v>0</v>
          </cell>
          <cell r="G28">
            <v>0</v>
          </cell>
          <cell r="H28">
            <v>0</v>
          </cell>
          <cell r="I28">
            <v>0</v>
          </cell>
          <cell r="J28">
            <v>-49</v>
          </cell>
          <cell r="K28">
            <v>-55</v>
          </cell>
          <cell r="L28">
            <v>-59</v>
          </cell>
          <cell r="M28">
            <v>-59</v>
          </cell>
          <cell r="N28">
            <v>-67</v>
          </cell>
        </row>
        <row r="29">
          <cell r="E29">
            <v>-734</v>
          </cell>
          <cell r="F29">
            <v>-971</v>
          </cell>
          <cell r="G29">
            <v>-1335</v>
          </cell>
          <cell r="H29">
            <v>-1136</v>
          </cell>
          <cell r="I29">
            <v>-1203</v>
          </cell>
          <cell r="J29">
            <v>-1409</v>
          </cell>
          <cell r="K29">
            <v>55</v>
          </cell>
          <cell r="L29">
            <v>15</v>
          </cell>
          <cell r="M29">
            <v>35</v>
          </cell>
          <cell r="N29">
            <v>12</v>
          </cell>
        </row>
        <row r="30">
          <cell r="E30">
            <v>-93</v>
          </cell>
          <cell r="F30">
            <v>266</v>
          </cell>
          <cell r="G30">
            <v>75</v>
          </cell>
          <cell r="H30">
            <v>-166</v>
          </cell>
          <cell r="I30">
            <v>169</v>
          </cell>
          <cell r="J30">
            <v>334</v>
          </cell>
          <cell r="K30">
            <v>-367</v>
          </cell>
          <cell r="L30">
            <v>-43</v>
          </cell>
          <cell r="M30">
            <v>139</v>
          </cell>
          <cell r="N30">
            <v>191</v>
          </cell>
        </row>
      </sheetData>
      <sheetData sheetId="10" refreshError="1"/>
      <sheetData sheetId="11">
        <row r="1">
          <cell r="B1" t="str">
            <v>ITC LTD</v>
          </cell>
        </row>
        <row r="16">
          <cell r="B16">
            <v>42094</v>
          </cell>
          <cell r="C16">
            <v>42460</v>
          </cell>
          <cell r="D16">
            <v>42825</v>
          </cell>
          <cell r="E16">
            <v>43190</v>
          </cell>
          <cell r="F16">
            <v>43555</v>
          </cell>
          <cell r="G16">
            <v>43921</v>
          </cell>
          <cell r="H16">
            <v>44286</v>
          </cell>
          <cell r="I16">
            <v>44651</v>
          </cell>
          <cell r="J16">
            <v>45016</v>
          </cell>
          <cell r="K16">
            <v>45382</v>
          </cell>
        </row>
        <row r="17">
          <cell r="B17">
            <v>38817.15</v>
          </cell>
          <cell r="C17">
            <v>39192.1</v>
          </cell>
          <cell r="D17">
            <v>42767.6</v>
          </cell>
          <cell r="E17">
            <v>43448.94</v>
          </cell>
          <cell r="F17">
            <v>48339.58</v>
          </cell>
          <cell r="G17">
            <v>49387.7</v>
          </cell>
          <cell r="H17">
            <v>49257.45</v>
          </cell>
          <cell r="I17">
            <v>60644.54</v>
          </cell>
          <cell r="J17">
            <v>70919.03</v>
          </cell>
          <cell r="K17">
            <v>70866.22</v>
          </cell>
        </row>
        <row r="18">
          <cell r="B18">
            <v>15007.9</v>
          </cell>
          <cell r="C18">
            <v>13763.88</v>
          </cell>
          <cell r="D18">
            <v>15456.59</v>
          </cell>
          <cell r="E18">
            <v>14827.72</v>
          </cell>
          <cell r="F18">
            <v>17623.52</v>
          </cell>
          <cell r="G18">
            <v>18048.599999999999</v>
          </cell>
          <cell r="H18">
            <v>20776.71</v>
          </cell>
          <cell r="I18">
            <v>27071.07</v>
          </cell>
          <cell r="J18">
            <v>29364.36</v>
          </cell>
          <cell r="K18">
            <v>27835.9</v>
          </cell>
        </row>
        <row r="19">
          <cell r="B19">
            <v>235.72</v>
          </cell>
          <cell r="C19">
            <v>195.38</v>
          </cell>
          <cell r="D19">
            <v>-592.57000000000005</v>
          </cell>
          <cell r="E19">
            <v>-1027.76</v>
          </cell>
          <cell r="F19">
            <v>203.19</v>
          </cell>
          <cell r="G19">
            <v>703.13</v>
          </cell>
          <cell r="H19">
            <v>645.27</v>
          </cell>
          <cell r="I19">
            <v>686</v>
          </cell>
          <cell r="J19">
            <v>358.59</v>
          </cell>
          <cell r="K19">
            <v>588.69000000000005</v>
          </cell>
        </row>
        <row r="20">
          <cell r="B20">
            <v>610.66999999999996</v>
          </cell>
          <cell r="C20">
            <v>571.88</v>
          </cell>
          <cell r="D20">
            <v>584.33000000000004</v>
          </cell>
          <cell r="E20">
            <v>653.5</v>
          </cell>
          <cell r="F20">
            <v>746.73</v>
          </cell>
          <cell r="G20">
            <v>780.85</v>
          </cell>
          <cell r="H20">
            <v>699.56</v>
          </cell>
          <cell r="I20">
            <v>889.77</v>
          </cell>
          <cell r="J20">
            <v>1232.3399999999999</v>
          </cell>
          <cell r="K20">
            <v>1120.25</v>
          </cell>
        </row>
        <row r="21">
          <cell r="B21">
            <v>1533.25</v>
          </cell>
          <cell r="C21">
            <v>1581.59</v>
          </cell>
          <cell r="D21">
            <v>1683.9</v>
          </cell>
          <cell r="E21">
            <v>1697.62</v>
          </cell>
          <cell r="F21">
            <v>1871.01</v>
          </cell>
          <cell r="G21">
            <v>1908.29</v>
          </cell>
          <cell r="H21">
            <v>1587.18</v>
          </cell>
          <cell r="I21">
            <v>1887.67</v>
          </cell>
          <cell r="J21">
            <v>2327.8000000000002</v>
          </cell>
          <cell r="K21">
            <v>2513.67</v>
          </cell>
        </row>
        <row r="22">
          <cell r="B22">
            <v>2772.28</v>
          </cell>
          <cell r="C22">
            <v>3440.97</v>
          </cell>
          <cell r="D22">
            <v>3631.73</v>
          </cell>
          <cell r="E22">
            <v>3760.9</v>
          </cell>
          <cell r="F22">
            <v>4177.88</v>
          </cell>
          <cell r="G22">
            <v>4295.79</v>
          </cell>
          <cell r="H22">
            <v>4463.33</v>
          </cell>
          <cell r="I22">
            <v>4890.55</v>
          </cell>
          <cell r="J22">
            <v>5736.22</v>
          </cell>
          <cell r="K22">
            <v>6134.35</v>
          </cell>
        </row>
        <row r="23">
          <cell r="B23">
            <v>3876.19</v>
          </cell>
          <cell r="C23">
            <v>4261.78</v>
          </cell>
          <cell r="D23">
            <v>4179.74</v>
          </cell>
          <cell r="E23">
            <v>3954.87</v>
          </cell>
          <cell r="F23">
            <v>4546.3900000000003</v>
          </cell>
          <cell r="G23">
            <v>4488.63</v>
          </cell>
          <cell r="H23">
            <v>4236.7700000000004</v>
          </cell>
          <cell r="I23">
            <v>4858.38</v>
          </cell>
          <cell r="J23">
            <v>5604.08</v>
          </cell>
          <cell r="K23">
            <v>6178.63</v>
          </cell>
        </row>
        <row r="24">
          <cell r="B24">
            <v>1000.96</v>
          </cell>
          <cell r="C24">
            <v>1235.8900000000001</v>
          </cell>
          <cell r="D24">
            <v>1169.23</v>
          </cell>
          <cell r="E24">
            <v>1005.98</v>
          </cell>
          <cell r="F24">
            <v>1039.8499999999999</v>
          </cell>
          <cell r="G24">
            <v>1225.1300000000001</v>
          </cell>
          <cell r="H24">
            <v>1074.3900000000001</v>
          </cell>
          <cell r="I24">
            <v>1109.95</v>
          </cell>
          <cell r="J24">
            <v>1308.56</v>
          </cell>
          <cell r="K24">
            <v>1439.55</v>
          </cell>
        </row>
        <row r="26">
          <cell r="B26">
            <v>1027.96</v>
          </cell>
          <cell r="C26">
            <v>1077.4000000000001</v>
          </cell>
          <cell r="D26">
            <v>1152.79</v>
          </cell>
          <cell r="E26">
            <v>1236.28</v>
          </cell>
          <cell r="F26">
            <v>1396.61</v>
          </cell>
          <cell r="G26">
            <v>1644.91</v>
          </cell>
          <cell r="H26">
            <v>1645.59</v>
          </cell>
          <cell r="I26">
            <v>1732.41</v>
          </cell>
          <cell r="J26">
            <v>1809.01</v>
          </cell>
          <cell r="K26">
            <v>1816.39</v>
          </cell>
        </row>
        <row r="27">
          <cell r="B27">
            <v>90.96</v>
          </cell>
          <cell r="C27">
            <v>78.13</v>
          </cell>
          <cell r="D27">
            <v>49.03</v>
          </cell>
          <cell r="E27">
            <v>115.01</v>
          </cell>
          <cell r="F27">
            <v>71.400000000000006</v>
          </cell>
          <cell r="G27">
            <v>81.38</v>
          </cell>
          <cell r="H27">
            <v>57.97</v>
          </cell>
          <cell r="I27">
            <v>59.99</v>
          </cell>
          <cell r="J27">
            <v>77.77</v>
          </cell>
          <cell r="K27">
            <v>80.06</v>
          </cell>
        </row>
        <row r="29">
          <cell r="B29">
            <v>4596.42</v>
          </cell>
          <cell r="C29">
            <v>5358.21</v>
          </cell>
          <cell r="D29">
            <v>5549.09</v>
          </cell>
          <cell r="E29">
            <v>5916.43</v>
          </cell>
          <cell r="F29">
            <v>6313.92</v>
          </cell>
          <cell r="G29">
            <v>4441.79</v>
          </cell>
          <cell r="H29">
            <v>4555.29</v>
          </cell>
          <cell r="I29">
            <v>5237.34</v>
          </cell>
          <cell r="J29">
            <v>6438.4</v>
          </cell>
          <cell r="K29">
            <v>6388.52</v>
          </cell>
        </row>
        <row r="31">
          <cell r="B31">
            <v>5009.6899999999996</v>
          </cell>
          <cell r="C31">
            <v>6840.12</v>
          </cell>
          <cell r="D31">
            <v>5770.02</v>
          </cell>
          <cell r="E31">
            <v>6285.21</v>
          </cell>
          <cell r="F31">
            <v>7048.7</v>
          </cell>
          <cell r="G31">
            <v>12476.58</v>
          </cell>
          <cell r="H31">
            <v>13231.96</v>
          </cell>
          <cell r="I31">
            <v>14171.8</v>
          </cell>
          <cell r="J31">
            <v>19263.400000000001</v>
          </cell>
          <cell r="K31">
            <v>17166.46</v>
          </cell>
        </row>
        <row r="42">
          <cell r="H42">
            <v>17922.7</v>
          </cell>
          <cell r="I42">
            <v>18457.330000000002</v>
          </cell>
          <cell r="J42">
            <v>19990.36</v>
          </cell>
          <cell r="K42">
            <v>18790.169999999998</v>
          </cell>
        </row>
        <row r="43">
          <cell r="H43">
            <v>11296.48</v>
          </cell>
          <cell r="I43">
            <v>11708.92</v>
          </cell>
          <cell r="J43">
            <v>13438.28</v>
          </cell>
          <cell r="K43">
            <v>12428.27</v>
          </cell>
        </row>
        <row r="45">
          <cell r="H45">
            <v>461.44</v>
          </cell>
          <cell r="I45">
            <v>498.57</v>
          </cell>
          <cell r="J45">
            <v>416.18</v>
          </cell>
          <cell r="K45">
            <v>415.98</v>
          </cell>
        </row>
        <row r="48">
          <cell r="H48">
            <v>1646.75</v>
          </cell>
          <cell r="I48">
            <v>1761.06</v>
          </cell>
          <cell r="J48">
            <v>1757.05</v>
          </cell>
          <cell r="K48">
            <v>1726.32</v>
          </cell>
        </row>
        <row r="57">
          <cell r="B57">
            <v>801.55</v>
          </cell>
          <cell r="C57">
            <v>804.72</v>
          </cell>
          <cell r="D57">
            <v>1214.74</v>
          </cell>
          <cell r="E57">
            <v>1220.43</v>
          </cell>
          <cell r="F57">
            <v>1225.8599999999999</v>
          </cell>
          <cell r="G57">
            <v>1229.22</v>
          </cell>
          <cell r="H57">
            <v>1230.8800000000001</v>
          </cell>
          <cell r="I57">
            <v>1232.33</v>
          </cell>
          <cell r="J57">
            <v>1242.8</v>
          </cell>
          <cell r="K57">
            <v>1248.47</v>
          </cell>
        </row>
        <row r="58">
          <cell r="B58">
            <v>30933.94</v>
          </cell>
          <cell r="C58">
            <v>41874.800000000003</v>
          </cell>
          <cell r="D58">
            <v>45198.19</v>
          </cell>
          <cell r="E58">
            <v>51289.68</v>
          </cell>
          <cell r="F58">
            <v>57915.01</v>
          </cell>
          <cell r="G58">
            <v>64044.04</v>
          </cell>
          <cell r="H58">
            <v>59116.46</v>
          </cell>
          <cell r="I58">
            <v>61223.24</v>
          </cell>
          <cell r="J58">
            <v>67912.460000000006</v>
          </cell>
          <cell r="K58">
            <v>73258.53</v>
          </cell>
        </row>
        <row r="59">
          <cell r="B59">
            <v>268.8</v>
          </cell>
          <cell r="C59">
            <v>83.78</v>
          </cell>
          <cell r="D59">
            <v>45.72</v>
          </cell>
          <cell r="E59">
            <v>35.92</v>
          </cell>
          <cell r="F59">
            <v>13.44</v>
          </cell>
          <cell r="G59">
            <v>277.45</v>
          </cell>
          <cell r="H59">
            <v>270.83</v>
          </cell>
          <cell r="I59">
            <v>249.44</v>
          </cell>
          <cell r="J59">
            <v>306.04000000000002</v>
          </cell>
          <cell r="K59">
            <v>303.43</v>
          </cell>
        </row>
        <row r="60">
          <cell r="B60">
            <v>13947.93</v>
          </cell>
          <cell r="C60">
            <v>8888.0400000000009</v>
          </cell>
          <cell r="D60">
            <v>9439.67</v>
          </cell>
          <cell r="E60">
            <v>11694.85</v>
          </cell>
          <cell r="F60">
            <v>12584.73</v>
          </cell>
          <cell r="G60">
            <v>11760.04</v>
          </cell>
          <cell r="H60">
            <v>13142.59</v>
          </cell>
          <cell r="I60">
            <v>14491.01</v>
          </cell>
          <cell r="J60">
            <v>16369.66</v>
          </cell>
          <cell r="K60">
            <v>16943.54</v>
          </cell>
        </row>
        <row r="61">
          <cell r="B61">
            <v>45952.22</v>
          </cell>
          <cell r="C61">
            <v>51651.34</v>
          </cell>
          <cell r="D61">
            <v>55898.32</v>
          </cell>
          <cell r="E61">
            <v>64240.88</v>
          </cell>
          <cell r="F61">
            <v>71739.039999999994</v>
          </cell>
          <cell r="G61">
            <v>77310.75</v>
          </cell>
          <cell r="H61">
            <v>73760.759999999995</v>
          </cell>
          <cell r="I61">
            <v>77196.02</v>
          </cell>
          <cell r="J61">
            <v>85830.96</v>
          </cell>
          <cell r="K61">
            <v>91753.97</v>
          </cell>
        </row>
        <row r="62">
          <cell r="B62">
            <v>15303.28</v>
          </cell>
          <cell r="C62">
            <v>15106.63</v>
          </cell>
          <cell r="D62">
            <v>15893.48</v>
          </cell>
          <cell r="E62">
            <v>16523.96</v>
          </cell>
          <cell r="F62">
            <v>19374.189999999999</v>
          </cell>
          <cell r="G62">
            <v>21713.34</v>
          </cell>
          <cell r="H62">
            <v>23298.48</v>
          </cell>
          <cell r="I62">
            <v>24231.59</v>
          </cell>
          <cell r="J62">
            <v>25851.27</v>
          </cell>
          <cell r="K62">
            <v>27820.22</v>
          </cell>
        </row>
        <row r="63">
          <cell r="B63">
            <v>2700.2</v>
          </cell>
          <cell r="C63">
            <v>2559.7199999999998</v>
          </cell>
          <cell r="D63">
            <v>3729.89</v>
          </cell>
          <cell r="E63">
            <v>5508.33</v>
          </cell>
          <cell r="F63">
            <v>4136.42</v>
          </cell>
          <cell r="G63">
            <v>3256.46</v>
          </cell>
          <cell r="H63">
            <v>4011.29</v>
          </cell>
          <cell r="I63">
            <v>3225.54</v>
          </cell>
          <cell r="J63">
            <v>3003.3</v>
          </cell>
          <cell r="K63">
            <v>2860.78</v>
          </cell>
        </row>
        <row r="64">
          <cell r="B64">
            <v>6942.77</v>
          </cell>
          <cell r="C64">
            <v>11747.59</v>
          </cell>
          <cell r="D64">
            <v>17581.38</v>
          </cell>
          <cell r="E64">
            <v>22052.86</v>
          </cell>
          <cell r="F64">
            <v>25043.49</v>
          </cell>
          <cell r="G64">
            <v>28663.35</v>
          </cell>
          <cell r="H64">
            <v>24870.87</v>
          </cell>
          <cell r="I64">
            <v>24841.01</v>
          </cell>
          <cell r="J64">
            <v>29415.02</v>
          </cell>
          <cell r="K64">
            <v>31114.02</v>
          </cell>
        </row>
        <row r="65">
          <cell r="B65">
            <v>21005.97</v>
          </cell>
          <cell r="C65">
            <v>22237.4</v>
          </cell>
          <cell r="D65">
            <v>18693.57</v>
          </cell>
          <cell r="E65">
            <v>20155.73</v>
          </cell>
          <cell r="F65">
            <v>23184.94</v>
          </cell>
          <cell r="G65">
            <v>23677.599999999999</v>
          </cell>
          <cell r="H65">
            <v>21580.12</v>
          </cell>
          <cell r="I65">
            <v>24897.88</v>
          </cell>
          <cell r="J65">
            <v>27561.37</v>
          </cell>
          <cell r="K65">
            <v>29958.95</v>
          </cell>
        </row>
        <row r="67">
          <cell r="B67">
            <v>1982.07</v>
          </cell>
          <cell r="C67">
            <v>1917.18</v>
          </cell>
          <cell r="D67">
            <v>2474.29</v>
          </cell>
          <cell r="E67">
            <v>2682.29</v>
          </cell>
          <cell r="F67">
            <v>4035.28</v>
          </cell>
          <cell r="G67">
            <v>2562.48</v>
          </cell>
          <cell r="H67">
            <v>2501.6999999999998</v>
          </cell>
          <cell r="I67">
            <v>2461.9</v>
          </cell>
          <cell r="J67">
            <v>2956.17</v>
          </cell>
          <cell r="K67">
            <v>4025.82</v>
          </cell>
        </row>
        <row r="68">
          <cell r="B68">
            <v>8586.8700000000008</v>
          </cell>
          <cell r="C68">
            <v>9062.1</v>
          </cell>
          <cell r="D68">
            <v>8116.1</v>
          </cell>
          <cell r="E68">
            <v>7495.09</v>
          </cell>
          <cell r="F68">
            <v>7859.56</v>
          </cell>
          <cell r="G68">
            <v>8879.33</v>
          </cell>
          <cell r="H68">
            <v>10397.16</v>
          </cell>
          <cell r="I68">
            <v>10864.15</v>
          </cell>
          <cell r="J68">
            <v>11771.16</v>
          </cell>
          <cell r="K68">
            <v>14152.88</v>
          </cell>
        </row>
        <row r="69">
          <cell r="B69">
            <v>7896.22</v>
          </cell>
          <cell r="C69">
            <v>6063.3</v>
          </cell>
          <cell r="D69">
            <v>2967.4</v>
          </cell>
          <cell r="E69">
            <v>2899.6</v>
          </cell>
          <cell r="F69">
            <v>4152.03</v>
          </cell>
          <cell r="G69">
            <v>7277.34</v>
          </cell>
          <cell r="H69">
            <v>4659.0200000000004</v>
          </cell>
          <cell r="I69">
            <v>4654.42</v>
          </cell>
          <cell r="J69">
            <v>4880.1899999999996</v>
          </cell>
          <cell r="K69">
            <v>7217.68</v>
          </cell>
        </row>
        <row r="82">
          <cell r="B82">
            <v>9843.2000000000007</v>
          </cell>
          <cell r="C82">
            <v>9799.0400000000009</v>
          </cell>
          <cell r="D82">
            <v>10627.31</v>
          </cell>
          <cell r="E82">
            <v>13169.4</v>
          </cell>
          <cell r="F82">
            <v>12583.41</v>
          </cell>
          <cell r="G82">
            <v>14689.66</v>
          </cell>
          <cell r="H82">
            <v>12526.97</v>
          </cell>
          <cell r="I82">
            <v>15775.51</v>
          </cell>
          <cell r="J82">
            <v>18877.55</v>
          </cell>
          <cell r="K82">
            <v>17178.86</v>
          </cell>
        </row>
        <row r="83">
          <cell r="B83">
            <v>-5275.43</v>
          </cell>
          <cell r="C83">
            <v>-3920.73</v>
          </cell>
          <cell r="D83">
            <v>-3250.93</v>
          </cell>
          <cell r="E83">
            <v>-7113.89</v>
          </cell>
          <cell r="F83">
            <v>-5545.68</v>
          </cell>
          <cell r="G83">
            <v>-6174.02</v>
          </cell>
          <cell r="H83">
            <v>5739.98</v>
          </cell>
          <cell r="I83">
            <v>-2238.4899999999998</v>
          </cell>
          <cell r="J83">
            <v>-5732.29</v>
          </cell>
          <cell r="K83">
            <v>1562.77</v>
          </cell>
        </row>
        <row r="84">
          <cell r="B84">
            <v>-4661.03</v>
          </cell>
          <cell r="C84">
            <v>-5612.52</v>
          </cell>
          <cell r="D84">
            <v>-7301.03</v>
          </cell>
          <cell r="E84">
            <v>-6221.13</v>
          </cell>
          <cell r="F84">
            <v>-6868.64</v>
          </cell>
          <cell r="G84">
            <v>-8181.48</v>
          </cell>
          <cell r="H84">
            <v>-18633.830000000002</v>
          </cell>
          <cell r="I84">
            <v>-13580.5</v>
          </cell>
          <cell r="J84">
            <v>-13006.03</v>
          </cell>
          <cell r="K84">
            <v>-18550.96</v>
          </cell>
        </row>
        <row r="93">
          <cell r="B93">
            <v>1202.33</v>
          </cell>
          <cell r="C93">
            <v>1207.08</v>
          </cell>
          <cell r="D93">
            <v>1214.74</v>
          </cell>
          <cell r="E93">
            <v>1220.43</v>
          </cell>
          <cell r="F93">
            <v>1225.8599999999999</v>
          </cell>
          <cell r="G93">
            <v>1229.22</v>
          </cell>
          <cell r="H93">
            <v>1230.8800000000001</v>
          </cell>
          <cell r="I93">
            <v>1232.33</v>
          </cell>
          <cell r="J93">
            <v>1242.8</v>
          </cell>
          <cell r="K93">
            <v>1248.47</v>
          </cell>
        </row>
      </sheetData>
      <sheetData sheetId="1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hyperlink" Target="https://www.screener.in/excel/" TargetMode="Externa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FC645-88BD-4692-BBD3-CF0A7B46A5CA}">
  <sheetPr>
    <tabColor theme="4" tint="-0.249977111117893"/>
    <pageSetUpPr fitToPage="1"/>
  </sheetPr>
  <dimension ref="A2:N56"/>
  <sheetViews>
    <sheetView showGridLines="0" topLeftCell="A26" zoomScale="88" workbookViewId="0">
      <selection activeCell="K54" sqref="K54"/>
    </sheetView>
  </sheetViews>
  <sheetFormatPr defaultRowHeight="14.4" x14ac:dyDescent="0.3"/>
  <cols>
    <col min="1" max="1" width="1.88671875" customWidth="1"/>
    <col min="2" max="2" width="40.33203125" bestFit="1" customWidth="1"/>
    <col min="3" max="3" width="9.6640625" bestFit="1" customWidth="1"/>
    <col min="4" max="4" width="8.109375" bestFit="1" customWidth="1"/>
    <col min="5" max="5" width="11.6640625" bestFit="1" customWidth="1"/>
    <col min="6" max="6" width="13.5546875" bestFit="1" customWidth="1"/>
    <col min="10" max="10" width="9.6640625" bestFit="1" customWidth="1"/>
    <col min="11" max="11" width="20.44140625" bestFit="1" customWidth="1"/>
    <col min="12" max="13" width="12.33203125" bestFit="1" customWidth="1"/>
  </cols>
  <sheetData>
    <row r="2" spans="1:14" x14ac:dyDescent="0.3">
      <c r="A2" s="3"/>
      <c r="B2" s="192"/>
      <c r="C2" s="192"/>
      <c r="D2" s="192"/>
      <c r="E2" s="192"/>
      <c r="F2" s="192"/>
      <c r="G2" s="192"/>
      <c r="H2" s="192"/>
      <c r="I2" s="192"/>
      <c r="J2" s="192"/>
      <c r="K2" s="192"/>
      <c r="L2" s="3"/>
      <c r="M2" s="3"/>
      <c r="N2" s="3"/>
    </row>
    <row r="3" spans="1:14" ht="33.6" x14ac:dyDescent="0.3">
      <c r="A3" s="200" t="s">
        <v>205</v>
      </c>
      <c r="C3" s="3"/>
      <c r="D3" s="3"/>
      <c r="E3" s="3"/>
      <c r="F3" s="3"/>
      <c r="G3" s="3"/>
      <c r="H3" s="3"/>
      <c r="I3" s="3"/>
      <c r="J3" s="3"/>
      <c r="K3" s="3"/>
      <c r="L3" s="3"/>
      <c r="M3" s="3"/>
      <c r="N3" s="3"/>
    </row>
    <row r="4" spans="1:14" x14ac:dyDescent="0.3">
      <c r="A4" s="51"/>
      <c r="B4" s="51" t="s">
        <v>481</v>
      </c>
      <c r="C4" s="3"/>
      <c r="D4" s="3"/>
      <c r="E4" s="3"/>
      <c r="F4" s="3"/>
      <c r="G4" s="3"/>
      <c r="H4" s="3"/>
      <c r="I4" s="3"/>
      <c r="J4" s="3"/>
      <c r="K4" s="3"/>
      <c r="L4" s="3"/>
      <c r="M4" s="3"/>
      <c r="N4" s="3"/>
    </row>
    <row r="5" spans="1:14" ht="18" x14ac:dyDescent="0.35">
      <c r="A5" s="190"/>
      <c r="B5" s="190" t="s">
        <v>465</v>
      </c>
      <c r="C5" s="3"/>
      <c r="D5" s="3"/>
      <c r="E5" s="3"/>
      <c r="F5" s="3"/>
      <c r="G5" s="3"/>
      <c r="H5" s="3"/>
      <c r="I5" s="3"/>
      <c r="J5" s="3"/>
      <c r="K5" s="3"/>
      <c r="L5" s="3"/>
      <c r="M5" s="3"/>
      <c r="N5" s="3"/>
    </row>
    <row r="6" spans="1:14" x14ac:dyDescent="0.3">
      <c r="A6" s="51"/>
      <c r="B6" s="51" t="s">
        <v>466</v>
      </c>
      <c r="C6" s="3"/>
      <c r="D6" s="3"/>
      <c r="E6" s="3"/>
      <c r="F6" s="3"/>
      <c r="G6" s="3"/>
      <c r="H6" s="3"/>
      <c r="I6" s="3"/>
      <c r="J6" s="3"/>
      <c r="K6" s="3"/>
      <c r="L6" s="3"/>
      <c r="M6" s="3"/>
      <c r="N6" s="3"/>
    </row>
    <row r="7" spans="1:14" x14ac:dyDescent="0.3">
      <c r="A7" s="51"/>
      <c r="C7" s="3"/>
      <c r="D7" s="3"/>
      <c r="E7" s="3"/>
      <c r="F7" s="3"/>
      <c r="G7" s="3"/>
      <c r="H7" s="3"/>
      <c r="I7" s="3"/>
      <c r="J7" s="3"/>
      <c r="K7" s="3"/>
      <c r="L7" s="3"/>
      <c r="M7" s="3"/>
      <c r="N7" s="3"/>
    </row>
    <row r="8" spans="1:14" x14ac:dyDescent="0.3">
      <c r="A8" s="3"/>
      <c r="B8" s="192"/>
      <c r="C8" s="192"/>
      <c r="D8" s="192"/>
      <c r="E8" s="192"/>
      <c r="F8" s="192"/>
      <c r="G8" s="192"/>
      <c r="H8" s="192"/>
      <c r="I8" s="192"/>
      <c r="J8" s="192"/>
      <c r="K8" s="192"/>
      <c r="L8" s="3"/>
      <c r="M8" s="3"/>
      <c r="N8" s="3"/>
    </row>
    <row r="10" spans="1:14" s="3" customFormat="1" ht="18" x14ac:dyDescent="0.35">
      <c r="A10"/>
      <c r="B10" s="198" t="s">
        <v>0</v>
      </c>
      <c r="C10" s="199"/>
      <c r="D10" s="199"/>
      <c r="E10" s="199"/>
      <c r="F10" s="199"/>
      <c r="G10" s="199"/>
      <c r="H10" s="199"/>
      <c r="I10" s="199"/>
      <c r="J10" s="199"/>
      <c r="K10" s="199"/>
    </row>
    <row r="12" spans="1:14" x14ac:dyDescent="0.3">
      <c r="B12" s="4" t="s">
        <v>1</v>
      </c>
    </row>
    <row r="14" spans="1:14" x14ac:dyDescent="0.3">
      <c r="B14" s="5" t="s">
        <v>2</v>
      </c>
      <c r="C14" s="6"/>
      <c r="D14" s="6"/>
      <c r="E14" s="6"/>
      <c r="F14" s="6"/>
      <c r="G14" s="6"/>
      <c r="H14" s="6"/>
      <c r="I14" s="6"/>
      <c r="J14" s="6"/>
      <c r="K14" s="6"/>
    </row>
    <row r="15" spans="1:14" x14ac:dyDescent="0.3">
      <c r="H15" t="s">
        <v>3</v>
      </c>
      <c r="I15" t="s">
        <v>3</v>
      </c>
      <c r="J15" t="s">
        <v>4</v>
      </c>
      <c r="K15" t="s">
        <v>5</v>
      </c>
    </row>
    <row r="16" spans="1:14" ht="16.2" x14ac:dyDescent="0.3">
      <c r="B16" s="6" t="s">
        <v>6</v>
      </c>
      <c r="C16" s="6"/>
      <c r="D16" s="6" t="s">
        <v>7</v>
      </c>
      <c r="E16" s="7" t="s">
        <v>8</v>
      </c>
      <c r="F16" s="6" t="s">
        <v>9</v>
      </c>
      <c r="G16" s="6" t="s">
        <v>10</v>
      </c>
      <c r="H16" s="6" t="s">
        <v>11</v>
      </c>
      <c r="I16" s="6" t="s">
        <v>12</v>
      </c>
      <c r="J16" s="6" t="s">
        <v>13</v>
      </c>
      <c r="K16" s="6" t="s">
        <v>14</v>
      </c>
    </row>
    <row r="18" spans="1:11" x14ac:dyDescent="0.3">
      <c r="B18" s="8" t="s">
        <v>202</v>
      </c>
      <c r="C18" s="8"/>
      <c r="D18" s="8" t="s">
        <v>15</v>
      </c>
      <c r="E18" s="172">
        <v>304.33999999999997</v>
      </c>
      <c r="F18" s="172">
        <v>515741.86</v>
      </c>
      <c r="G18" s="9">
        <v>0.3</v>
      </c>
      <c r="H18" s="201">
        <f>E18/F18</f>
        <v>5.9010141236160276E-4</v>
      </c>
      <c r="I18" s="201">
        <f>E18/(E18+F18)</f>
        <v>5.8975339804846923E-4</v>
      </c>
      <c r="J18" s="10">
        <f>'Beta Regression - (itc)'!M6</f>
        <v>0.327703159028011</v>
      </c>
      <c r="K18" s="202">
        <f>J18/(1+(1-G18)*H18)</f>
        <v>0.32756785025225632</v>
      </c>
    </row>
    <row r="19" spans="1:11" ht="15.6" x14ac:dyDescent="0.3">
      <c r="B19" s="8" t="s">
        <v>448</v>
      </c>
      <c r="C19" s="8"/>
      <c r="D19" s="8" t="s">
        <v>15</v>
      </c>
      <c r="E19" s="173">
        <v>1651</v>
      </c>
      <c r="F19" s="174">
        <v>517286.67</v>
      </c>
      <c r="G19" s="9">
        <v>0.3</v>
      </c>
      <c r="H19" s="201">
        <f t="shared" ref="H19:H21" si="0">E19/F19</f>
        <v>3.1916538657375416E-3</v>
      </c>
      <c r="I19" s="201">
        <f t="shared" ref="I19:I22" si="1">E19/(E19+F19)</f>
        <v>3.1814996201759648E-3</v>
      </c>
      <c r="J19" s="10">
        <f>'beta regression - (HUL)'!M6</f>
        <v>0.24526429176912715</v>
      </c>
      <c r="K19" s="202">
        <f t="shared" ref="K19:K22" si="2">J19/(1+(1-G19)*H19)</f>
        <v>0.24471755415970378</v>
      </c>
    </row>
    <row r="20" spans="1:11" ht="15.6" x14ac:dyDescent="0.3">
      <c r="B20" s="8" t="s">
        <v>449</v>
      </c>
      <c r="C20" s="8"/>
      <c r="D20" s="8" t="s">
        <v>15</v>
      </c>
      <c r="E20" s="173">
        <v>369.84</v>
      </c>
      <c r="F20" s="174">
        <v>212356.17</v>
      </c>
      <c r="G20" s="9">
        <v>0.3</v>
      </c>
      <c r="H20" s="201">
        <f t="shared" si="0"/>
        <v>1.7416023278249931E-3</v>
      </c>
      <c r="I20" s="201">
        <f t="shared" si="1"/>
        <v>1.7385744225635593E-3</v>
      </c>
      <c r="J20" s="10">
        <f>'beta regression - (Nest)'!M6</f>
        <v>0.27843530732376204</v>
      </c>
      <c r="K20" s="202">
        <f t="shared" si="2"/>
        <v>0.27809627414087978</v>
      </c>
    </row>
    <row r="21" spans="1:11" ht="15.6" x14ac:dyDescent="0.3">
      <c r="B21" s="8" t="s">
        <v>450</v>
      </c>
      <c r="C21" s="8"/>
      <c r="D21" s="8" t="s">
        <v>15</v>
      </c>
      <c r="E21" s="175">
        <v>2753.56</v>
      </c>
      <c r="F21" s="176">
        <v>114879.03</v>
      </c>
      <c r="G21" s="9">
        <v>0.3</v>
      </c>
      <c r="H21" s="201">
        <f t="shared" si="0"/>
        <v>2.3969213528352389E-2</v>
      </c>
      <c r="I21" s="201">
        <f t="shared" si="1"/>
        <v>2.3408138849956461E-2</v>
      </c>
      <c r="J21" s="10">
        <v>0.55000000000000004</v>
      </c>
      <c r="K21" s="202">
        <f t="shared" si="2"/>
        <v>0.5409241317877781</v>
      </c>
    </row>
    <row r="22" spans="1:11" ht="15.6" x14ac:dyDescent="0.3">
      <c r="B22" s="8" t="s">
        <v>451</v>
      </c>
      <c r="C22" s="8"/>
      <c r="D22" s="8" t="s">
        <v>15</v>
      </c>
      <c r="E22" s="173">
        <v>1751.62</v>
      </c>
      <c r="F22" s="174">
        <v>88376.51</v>
      </c>
      <c r="G22" s="9">
        <v>0.3</v>
      </c>
      <c r="H22" s="201">
        <f>E22/F22</f>
        <v>1.9819972524373276E-2</v>
      </c>
      <c r="I22" s="201">
        <f t="shared" si="1"/>
        <v>1.9434775801961054E-2</v>
      </c>
      <c r="J22" s="10">
        <v>0.68</v>
      </c>
      <c r="K22" s="202">
        <f t="shared" si="2"/>
        <v>0.67069479333667881</v>
      </c>
    </row>
    <row r="23" spans="1:11" s="3" customFormat="1" x14ac:dyDescent="0.3">
      <c r="A23"/>
      <c r="B23" s="64"/>
      <c r="C23" s="64"/>
      <c r="D23" s="64"/>
      <c r="E23" s="65"/>
      <c r="F23" s="65"/>
      <c r="G23" s="66"/>
      <c r="H23" s="28"/>
      <c r="I23" s="28"/>
      <c r="J23" s="67"/>
      <c r="K23" s="68"/>
    </row>
    <row r="25" spans="1:11" x14ac:dyDescent="0.3">
      <c r="F25" s="11" t="s">
        <v>16</v>
      </c>
      <c r="G25" s="12">
        <f>AVERAGE(G18:G23)</f>
        <v>0.3</v>
      </c>
      <c r="H25" s="12">
        <f>AVERAGE(H18:H23)</f>
        <v>9.8625087317299603E-3</v>
      </c>
      <c r="I25" s="12">
        <f>AVERAGE(I18:I23)</f>
        <v>9.6705484185411021E-3</v>
      </c>
      <c r="J25" s="13">
        <f>AVERAGE(J18:J23)</f>
        <v>0.4162805516241801</v>
      </c>
      <c r="K25" s="13">
        <f>AVERAGE(K18:K23)</f>
        <v>0.4124001207354594</v>
      </c>
    </row>
    <row r="26" spans="1:11" x14ac:dyDescent="0.3">
      <c r="F26" s="5" t="s">
        <v>17</v>
      </c>
      <c r="G26" s="14">
        <f>MEDIAN(G18:G23)</f>
        <v>0.3</v>
      </c>
      <c r="H26" s="14">
        <f>MEDIAN(H18:H23)</f>
        <v>3.1916538657375416E-3</v>
      </c>
      <c r="I26" s="14">
        <f>MEDIAN(I18:I23)</f>
        <v>3.1814996201759648E-3</v>
      </c>
      <c r="J26" s="15">
        <f>MEDIAN(J18:J23)</f>
        <v>0.327703159028011</v>
      </c>
      <c r="K26" s="15">
        <f>MEDIAN(K18:K23)</f>
        <v>0.32756785025225632</v>
      </c>
    </row>
    <row r="29" spans="1:11" x14ac:dyDescent="0.3">
      <c r="B29" s="5" t="s">
        <v>18</v>
      </c>
      <c r="C29" s="6"/>
      <c r="D29" s="6"/>
      <c r="E29" s="6"/>
      <c r="G29" s="5" t="s">
        <v>19</v>
      </c>
      <c r="H29" s="6"/>
      <c r="I29" s="6"/>
      <c r="J29" s="6"/>
      <c r="K29" s="6"/>
    </row>
    <row r="30" spans="1:11" x14ac:dyDescent="0.3">
      <c r="J30" s="9"/>
    </row>
    <row r="31" spans="1:11" x14ac:dyDescent="0.3">
      <c r="B31" t="s">
        <v>20</v>
      </c>
      <c r="E31" s="16">
        <f>64/712</f>
        <v>8.98876404494382E-2</v>
      </c>
      <c r="G31" t="s">
        <v>21</v>
      </c>
      <c r="J31" s="9"/>
      <c r="K31" s="9">
        <v>6.83E-2</v>
      </c>
    </row>
    <row r="32" spans="1:11" x14ac:dyDescent="0.3">
      <c r="B32" s="17" t="s">
        <v>22</v>
      </c>
      <c r="C32" s="17"/>
      <c r="D32" s="17"/>
      <c r="E32" s="18">
        <f>G26</f>
        <v>0.3</v>
      </c>
      <c r="G32" t="s">
        <v>23</v>
      </c>
      <c r="J32" s="9"/>
      <c r="K32" s="9">
        <f>Rm!F7-WACC!K31</f>
        <v>9.7541666666666693E-2</v>
      </c>
    </row>
    <row r="33" spans="2:13" ht="16.2" x14ac:dyDescent="0.3">
      <c r="B33" t="s">
        <v>24</v>
      </c>
      <c r="E33" s="201">
        <f>E31*(1-E32)</f>
        <v>6.2921348314606731E-2</v>
      </c>
      <c r="G33" s="17" t="s">
        <v>25</v>
      </c>
      <c r="H33" s="17"/>
      <c r="I33" s="17"/>
      <c r="J33" s="17"/>
      <c r="K33" s="19">
        <f>K42</f>
        <v>0.32980693596844329</v>
      </c>
    </row>
    <row r="34" spans="2:13" x14ac:dyDescent="0.3">
      <c r="G34" t="s">
        <v>19</v>
      </c>
      <c r="K34" s="201">
        <f>K31+K32*K33</f>
        <v>0.10046991821258858</v>
      </c>
    </row>
    <row r="37" spans="2:13" x14ac:dyDescent="0.3">
      <c r="B37" s="5" t="s">
        <v>26</v>
      </c>
      <c r="C37" s="6"/>
      <c r="D37" s="6"/>
      <c r="E37" s="6"/>
      <c r="G37" s="5" t="s">
        <v>27</v>
      </c>
      <c r="H37" s="6"/>
      <c r="I37" s="6"/>
      <c r="J37" s="6"/>
      <c r="K37" s="6"/>
    </row>
    <row r="39" spans="2:13" x14ac:dyDescent="0.3">
      <c r="D39" s="20" t="s">
        <v>28</v>
      </c>
      <c r="E39" s="20" t="s">
        <v>29</v>
      </c>
      <c r="G39" t="s">
        <v>30</v>
      </c>
      <c r="J39" s="21"/>
      <c r="K39" s="21">
        <f>K26</f>
        <v>0.32756785025225632</v>
      </c>
    </row>
    <row r="40" spans="2:13" x14ac:dyDescent="0.3">
      <c r="B40" t="s">
        <v>8</v>
      </c>
      <c r="C40" s="22">
        <f>E18</f>
        <v>304.33999999999997</v>
      </c>
      <c r="D40" s="16">
        <f>C40/$C$42</f>
        <v>5.8975339804846923E-4</v>
      </c>
      <c r="E40" s="9">
        <f>I25</f>
        <v>9.6705484185411021E-3</v>
      </c>
      <c r="G40" t="s">
        <v>31</v>
      </c>
      <c r="J40" s="16"/>
      <c r="K40" s="16">
        <f>E45</f>
        <v>9.7649811414758855E-3</v>
      </c>
    </row>
    <row r="41" spans="2:13" x14ac:dyDescent="0.3">
      <c r="B41" s="17" t="s">
        <v>32</v>
      </c>
      <c r="C41" s="23">
        <f>F18</f>
        <v>515741.86</v>
      </c>
      <c r="D41" s="16">
        <f t="shared" ref="D41:D42" si="3">C41/$C$42</f>
        <v>0.99941024660195144</v>
      </c>
      <c r="E41" s="24">
        <f>E42-E40</f>
        <v>0.99032945158145891</v>
      </c>
      <c r="G41" s="17" t="s">
        <v>22</v>
      </c>
      <c r="H41" s="17"/>
      <c r="I41" s="17"/>
      <c r="J41" s="24"/>
      <c r="K41" s="24">
        <f>G26</f>
        <v>0.3</v>
      </c>
    </row>
    <row r="42" spans="2:13" x14ac:dyDescent="0.3">
      <c r="B42" t="s">
        <v>33</v>
      </c>
      <c r="C42" s="25">
        <f>SUM(C40:C41)</f>
        <v>516046.2</v>
      </c>
      <c r="D42" s="16">
        <f t="shared" si="3"/>
        <v>1</v>
      </c>
      <c r="E42" s="16">
        <v>1</v>
      </c>
      <c r="G42" t="s">
        <v>27</v>
      </c>
      <c r="K42" s="202">
        <f>K39*(1+(1-K41)*K40)</f>
        <v>0.32980693596844329</v>
      </c>
    </row>
    <row r="45" spans="2:13" x14ac:dyDescent="0.3">
      <c r="B45" t="s">
        <v>34</v>
      </c>
      <c r="D45" s="201">
        <f>D40/D41</f>
        <v>5.9010141236160276E-4</v>
      </c>
      <c r="E45" s="201">
        <f>E40/E41</f>
        <v>9.7649811414758855E-3</v>
      </c>
      <c r="G45" s="5" t="s">
        <v>35</v>
      </c>
      <c r="H45" s="6"/>
      <c r="I45" s="6"/>
      <c r="J45" s="6"/>
      <c r="K45" s="6"/>
    </row>
    <row r="47" spans="2:13" x14ac:dyDescent="0.3">
      <c r="B47" s="26" t="s">
        <v>36</v>
      </c>
      <c r="G47" t="s">
        <v>19</v>
      </c>
      <c r="J47" s="16"/>
      <c r="K47" s="16">
        <f>K34</f>
        <v>0.10046991821258858</v>
      </c>
      <c r="M47" s="27"/>
    </row>
    <row r="48" spans="2:13" x14ac:dyDescent="0.3">
      <c r="B48" s="26" t="s">
        <v>37</v>
      </c>
      <c r="G48" t="s">
        <v>38</v>
      </c>
      <c r="J48" s="16"/>
      <c r="K48" s="16">
        <f>E41</f>
        <v>0.99032945158145891</v>
      </c>
    </row>
    <row r="49" spans="2:11" x14ac:dyDescent="0.3">
      <c r="B49" s="26" t="s">
        <v>39</v>
      </c>
      <c r="K49" s="28"/>
    </row>
    <row r="50" spans="2:11" x14ac:dyDescent="0.3">
      <c r="B50" s="26" t="s">
        <v>40</v>
      </c>
      <c r="G50" t="s">
        <v>18</v>
      </c>
      <c r="K50" s="16">
        <f>E33</f>
        <v>6.2921348314606731E-2</v>
      </c>
    </row>
    <row r="51" spans="2:11" x14ac:dyDescent="0.3">
      <c r="B51" s="26" t="s">
        <v>41</v>
      </c>
      <c r="G51" t="s">
        <v>42</v>
      </c>
      <c r="K51" s="16">
        <f>E40</f>
        <v>9.6705484185411021E-3</v>
      </c>
    </row>
    <row r="54" spans="2:11" x14ac:dyDescent="0.3">
      <c r="G54" s="187" t="s">
        <v>43</v>
      </c>
      <c r="H54" s="187"/>
      <c r="I54" s="187"/>
      <c r="J54" s="187"/>
      <c r="K54" s="203">
        <f>(K47*K48)+(K50*K51)</f>
        <v>0.10010680294934317</v>
      </c>
    </row>
    <row r="56" spans="2:11" x14ac:dyDescent="0.3">
      <c r="B56" s="192"/>
      <c r="C56" s="192"/>
      <c r="D56" s="192"/>
      <c r="E56" s="192"/>
      <c r="F56" s="192"/>
      <c r="G56" s="192"/>
      <c r="H56" s="192"/>
      <c r="I56" s="192"/>
      <c r="J56" s="192"/>
      <c r="K56" s="192"/>
    </row>
  </sheetData>
  <pageMargins left="0.7" right="0.7" top="0.75" bottom="0.75" header="0.3" footer="0.3"/>
  <pageSetup paperSize="9" scale="56"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6CD81-73D0-49BA-A557-2AB068EBB972}">
  <dimension ref="A1"/>
  <sheetViews>
    <sheetView showGridLines="0" workbookViewId="0">
      <selection sqref="A1:A1048576"/>
    </sheetView>
  </sheetViews>
  <sheetFormatPr defaultRowHeight="14.4" x14ac:dyDescent="0.3"/>
  <cols>
    <col min="1" max="1" width="1.8867187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58642-C403-4FB1-9598-CE174F4B56BB}">
  <dimension ref="B1:U294"/>
  <sheetViews>
    <sheetView showGridLines="0" topLeftCell="A2" workbookViewId="0">
      <selection activeCell="M27" sqref="M27"/>
    </sheetView>
  </sheetViews>
  <sheetFormatPr defaultRowHeight="14.4" x14ac:dyDescent="0.3"/>
  <cols>
    <col min="1" max="1" width="1.88671875" customWidth="1"/>
    <col min="2" max="2" width="12.109375" bestFit="1" customWidth="1"/>
    <col min="3" max="3" width="17.88671875" bestFit="1" customWidth="1"/>
    <col min="4" max="4" width="16.6640625" bestFit="1" customWidth="1"/>
    <col min="6" max="6" width="12.33203125" customWidth="1"/>
    <col min="7" max="7" width="20.109375" customWidth="1"/>
    <col min="9" max="9" width="18.88671875" bestFit="1" customWidth="1"/>
    <col min="10" max="10" width="11.5546875" customWidth="1"/>
    <col min="11" max="11" width="15.5546875" bestFit="1" customWidth="1"/>
    <col min="12" max="12" width="18" bestFit="1" customWidth="1"/>
    <col min="13" max="13" width="14.44140625" customWidth="1"/>
    <col min="14" max="14" width="18.33203125" customWidth="1"/>
    <col min="15" max="15" width="10.109375" customWidth="1"/>
    <col min="17" max="17" width="12.6640625" customWidth="1"/>
    <col min="18" max="18" width="12.44140625" customWidth="1"/>
    <col min="19" max="19" width="11.33203125" customWidth="1"/>
    <col min="20" max="20" width="10.6640625" customWidth="1"/>
  </cols>
  <sheetData>
    <row r="1" spans="2:21" x14ac:dyDescent="0.3">
      <c r="M1" s="21"/>
      <c r="N1" s="21"/>
      <c r="O1" s="21"/>
      <c r="P1" s="21"/>
      <c r="Q1" s="21"/>
      <c r="R1" s="21"/>
      <c r="S1" s="21"/>
      <c r="T1" s="21"/>
    </row>
    <row r="2" spans="2:21" s="29" customFormat="1" x14ac:dyDescent="0.3">
      <c r="B2" s="29" t="s">
        <v>44</v>
      </c>
      <c r="M2" s="30"/>
      <c r="N2" s="30"/>
      <c r="O2" s="30"/>
      <c r="P2" s="30"/>
      <c r="Q2" s="30"/>
      <c r="R2" s="30"/>
      <c r="S2" s="30"/>
      <c r="T2" s="30"/>
    </row>
    <row r="3" spans="2:21" ht="16.8" x14ac:dyDescent="0.3">
      <c r="B3" s="233" t="s">
        <v>201</v>
      </c>
      <c r="C3" s="233"/>
      <c r="D3" s="233"/>
      <c r="F3" s="233" t="s">
        <v>45</v>
      </c>
      <c r="G3" s="233"/>
      <c r="I3" s="233" t="s">
        <v>46</v>
      </c>
      <c r="J3" s="233"/>
      <c r="M3" s="21"/>
      <c r="N3" s="21"/>
      <c r="O3" s="21"/>
      <c r="P3" s="21"/>
      <c r="Q3" s="21"/>
      <c r="R3" s="21"/>
      <c r="S3" s="21"/>
      <c r="T3" s="21"/>
      <c r="U3" s="31"/>
    </row>
    <row r="4" spans="2:21" ht="16.8" x14ac:dyDescent="0.3">
      <c r="B4" s="32"/>
      <c r="C4" s="32"/>
      <c r="D4" s="32"/>
      <c r="L4" t="s">
        <v>47</v>
      </c>
      <c r="M4" s="21">
        <f>SLOPE(D7:D112,G7:G112)</f>
        <v>0.66323568895242857</v>
      </c>
      <c r="N4" s="21"/>
      <c r="O4" s="21"/>
      <c r="P4" s="21"/>
      <c r="Q4" s="21"/>
      <c r="R4" s="21"/>
      <c r="S4" s="21"/>
      <c r="T4" s="21"/>
      <c r="U4" s="33"/>
    </row>
    <row r="5" spans="2:21" ht="16.8" x14ac:dyDescent="0.3">
      <c r="B5" s="34" t="s">
        <v>48</v>
      </c>
      <c r="C5" s="35" t="s">
        <v>49</v>
      </c>
      <c r="D5" s="36" t="s">
        <v>50</v>
      </c>
      <c r="F5" s="35" t="s">
        <v>49</v>
      </c>
      <c r="G5" s="36" t="s">
        <v>50</v>
      </c>
      <c r="I5" t="s">
        <v>51</v>
      </c>
      <c r="J5" s="21">
        <f>M6</f>
        <v>0.327703159028011</v>
      </c>
      <c r="L5" t="s">
        <v>52</v>
      </c>
      <c r="M5" s="21">
        <f>_xlfn.COVARIANCE.S(D6:D109,G6:G109/_xlfn.VAR.S(G6:G109))</f>
        <v>0.66323568895242868</v>
      </c>
      <c r="U5" s="33"/>
    </row>
    <row r="6" spans="2:21" ht="16.8" x14ac:dyDescent="0.3">
      <c r="B6" s="56" t="s">
        <v>57</v>
      </c>
      <c r="C6" s="48">
        <v>356.06</v>
      </c>
      <c r="D6" s="38"/>
      <c r="F6" s="47">
        <v>16945.05</v>
      </c>
      <c r="I6" t="s">
        <v>53</v>
      </c>
      <c r="J6" s="16">
        <v>0.75</v>
      </c>
      <c r="L6" t="s">
        <v>54</v>
      </c>
      <c r="M6" s="21">
        <f>M27</f>
        <v>0.327703159028011</v>
      </c>
      <c r="U6" s="33"/>
    </row>
    <row r="7" spans="2:21" ht="16.8" x14ac:dyDescent="0.3">
      <c r="B7" s="56" t="s">
        <v>59</v>
      </c>
      <c r="C7" s="48">
        <v>360.58</v>
      </c>
      <c r="D7" s="39">
        <f>C7/C6-1</f>
        <v>1.2694489692748334E-2</v>
      </c>
      <c r="F7" s="47">
        <v>17359.75</v>
      </c>
      <c r="G7" s="40">
        <f>F7/F6-1</f>
        <v>2.4473223743807226E-2</v>
      </c>
      <c r="H7" s="31"/>
      <c r="J7" s="21"/>
      <c r="U7" s="33"/>
    </row>
    <row r="8" spans="2:21" ht="16.8" x14ac:dyDescent="0.3">
      <c r="B8" s="56" t="s">
        <v>61</v>
      </c>
      <c r="C8" s="48">
        <v>364.19</v>
      </c>
      <c r="D8" s="39">
        <f t="shared" ref="D8:D71" si="0">C8/C7-1</f>
        <v>1.0011647900604714E-2</v>
      </c>
      <c r="F8" s="47">
        <v>17599.150000000001</v>
      </c>
      <c r="G8" s="40">
        <f t="shared" ref="G8:G71" si="1">F8/F7-1</f>
        <v>1.3790521176860304E-2</v>
      </c>
      <c r="H8" s="33"/>
      <c r="I8" t="s">
        <v>55</v>
      </c>
      <c r="J8" s="21">
        <v>1</v>
      </c>
      <c r="U8" s="33"/>
    </row>
    <row r="9" spans="2:21" ht="16.8" x14ac:dyDescent="0.3">
      <c r="B9" s="56" t="s">
        <v>63</v>
      </c>
      <c r="C9" s="48">
        <v>371.95</v>
      </c>
      <c r="D9" s="39">
        <f t="shared" si="0"/>
        <v>2.1307559241055429E-2</v>
      </c>
      <c r="F9" s="47">
        <v>17828</v>
      </c>
      <c r="G9" s="40">
        <f t="shared" si="1"/>
        <v>1.3003468917532901E-2</v>
      </c>
      <c r="H9" s="33"/>
      <c r="I9" t="s">
        <v>56</v>
      </c>
      <c r="J9" s="16">
        <v>0.25</v>
      </c>
      <c r="U9" s="33"/>
    </row>
    <row r="10" spans="2:21" ht="16.8" x14ac:dyDescent="0.3">
      <c r="B10" s="56" t="s">
        <v>65</v>
      </c>
      <c r="C10" s="48">
        <v>383.85</v>
      </c>
      <c r="D10" s="39">
        <f t="shared" si="0"/>
        <v>3.1993547519828081E-2</v>
      </c>
      <c r="F10" s="47">
        <v>17624.05</v>
      </c>
      <c r="G10" s="40">
        <f t="shared" si="1"/>
        <v>-1.143986986762402E-2</v>
      </c>
      <c r="H10" s="33"/>
      <c r="J10" s="16"/>
      <c r="L10" t="s">
        <v>58</v>
      </c>
      <c r="U10" s="33"/>
    </row>
    <row r="11" spans="2:21" ht="17.399999999999999" thickBot="1" x14ac:dyDescent="0.35">
      <c r="B11" s="56" t="s">
        <v>67</v>
      </c>
      <c r="C11" s="48">
        <v>400.11</v>
      </c>
      <c r="D11" s="39">
        <f t="shared" si="0"/>
        <v>4.2360296991012181E-2</v>
      </c>
      <c r="F11" s="47">
        <v>18065</v>
      </c>
      <c r="G11" s="40">
        <f t="shared" si="1"/>
        <v>2.5019788300645995E-2</v>
      </c>
      <c r="H11" s="33"/>
      <c r="I11" s="41" t="s">
        <v>60</v>
      </c>
      <c r="J11" s="42">
        <f>(J5*J6)+(J8*J9)</f>
        <v>0.49577736927100824</v>
      </c>
      <c r="U11" s="33"/>
    </row>
    <row r="12" spans="2:21" ht="16.8" x14ac:dyDescent="0.3">
      <c r="B12" s="56" t="s">
        <v>69</v>
      </c>
      <c r="C12" s="48">
        <v>403.12</v>
      </c>
      <c r="D12" s="39">
        <f t="shared" si="0"/>
        <v>7.522931193921556E-3</v>
      </c>
      <c r="F12" s="47">
        <v>18069</v>
      </c>
      <c r="G12" s="40">
        <f t="shared" si="1"/>
        <v>2.2142264046509652E-4</v>
      </c>
      <c r="H12" s="33"/>
      <c r="I12" s="33"/>
      <c r="J12" s="33"/>
      <c r="L12" s="59" t="s">
        <v>62</v>
      </c>
      <c r="M12" s="59"/>
      <c r="U12" s="33"/>
    </row>
    <row r="13" spans="2:21" ht="16.8" x14ac:dyDescent="0.3">
      <c r="B13" s="56" t="s">
        <v>71</v>
      </c>
      <c r="C13" s="48">
        <v>395.32</v>
      </c>
      <c r="D13" s="39">
        <f t="shared" si="0"/>
        <v>-1.9349077197856723E-2</v>
      </c>
      <c r="F13" s="47">
        <v>18314.8</v>
      </c>
      <c r="G13" s="40">
        <f t="shared" si="1"/>
        <v>1.3603409153799317E-2</v>
      </c>
      <c r="H13" s="33"/>
      <c r="I13" s="33"/>
      <c r="J13" s="33"/>
      <c r="L13" t="s">
        <v>64</v>
      </c>
      <c r="M13">
        <v>0.46620213475469013</v>
      </c>
      <c r="U13" s="33"/>
    </row>
    <row r="14" spans="2:21" ht="16.8" x14ac:dyDescent="0.3">
      <c r="B14" s="56" t="s">
        <v>73</v>
      </c>
      <c r="C14" s="48">
        <v>394.75</v>
      </c>
      <c r="D14" s="39">
        <f t="shared" si="0"/>
        <v>-1.4418698775675587E-3</v>
      </c>
      <c r="F14" s="47">
        <v>18203.400000000001</v>
      </c>
      <c r="G14" s="40">
        <f t="shared" si="1"/>
        <v>-6.0825125035489647E-3</v>
      </c>
      <c r="H14" s="33"/>
      <c r="I14" s="33"/>
      <c r="J14" s="33"/>
      <c r="L14" t="s">
        <v>66</v>
      </c>
      <c r="M14">
        <v>0.21734443044983023</v>
      </c>
      <c r="U14" s="33"/>
    </row>
    <row r="15" spans="2:21" ht="16.8" x14ac:dyDescent="0.3">
      <c r="B15" s="56" t="s">
        <v>74</v>
      </c>
      <c r="C15" s="48">
        <v>417.08</v>
      </c>
      <c r="D15" s="39">
        <f t="shared" si="0"/>
        <v>5.6567447751741495E-2</v>
      </c>
      <c r="F15" s="47">
        <v>18499.349999999999</v>
      </c>
      <c r="G15" s="40">
        <f t="shared" si="1"/>
        <v>1.6257951811200044E-2</v>
      </c>
      <c r="H15" s="33"/>
      <c r="I15" s="33"/>
      <c r="J15" s="33"/>
      <c r="L15" t="s">
        <v>68</v>
      </c>
      <c r="M15">
        <v>0.20959536540477905</v>
      </c>
      <c r="U15" s="33"/>
    </row>
    <row r="16" spans="2:21" ht="16.8" x14ac:dyDescent="0.3">
      <c r="B16" s="56" t="s">
        <v>76</v>
      </c>
      <c r="C16" s="48">
        <v>419.46</v>
      </c>
      <c r="D16" s="39">
        <f t="shared" si="0"/>
        <v>5.7063393114031857E-3</v>
      </c>
      <c r="F16" s="47">
        <v>18534.099999999999</v>
      </c>
      <c r="G16" s="40">
        <f t="shared" si="1"/>
        <v>1.8784443777755122E-3</v>
      </c>
      <c r="H16" s="33"/>
      <c r="I16" s="33"/>
      <c r="J16" s="33"/>
      <c r="L16" t="s">
        <v>70</v>
      </c>
      <c r="M16">
        <v>1.4122516431423416E-2</v>
      </c>
      <c r="U16" s="33"/>
    </row>
    <row r="17" spans="2:21" ht="17.399999999999999" thickBot="1" x14ac:dyDescent="0.35">
      <c r="B17" s="56" t="s">
        <v>82</v>
      </c>
      <c r="C17" s="48">
        <v>414.78</v>
      </c>
      <c r="D17" s="39">
        <f t="shared" si="0"/>
        <v>-1.1157202117007547E-2</v>
      </c>
      <c r="F17" s="47">
        <v>18563.400000000001</v>
      </c>
      <c r="G17" s="40">
        <f t="shared" si="1"/>
        <v>1.5808698561032841E-3</v>
      </c>
      <c r="H17" s="33"/>
      <c r="I17" s="33"/>
      <c r="J17" s="33"/>
      <c r="L17" s="57" t="s">
        <v>72</v>
      </c>
      <c r="M17" s="57">
        <v>103</v>
      </c>
      <c r="U17" s="33"/>
    </row>
    <row r="18" spans="2:21" ht="16.8" x14ac:dyDescent="0.3">
      <c r="B18" s="56" t="s">
        <v>84</v>
      </c>
      <c r="C18" s="48">
        <v>428.64</v>
      </c>
      <c r="D18" s="39">
        <f t="shared" si="0"/>
        <v>3.3415304498770393E-2</v>
      </c>
      <c r="F18" s="47">
        <v>18826</v>
      </c>
      <c r="G18" s="40">
        <f t="shared" si="1"/>
        <v>1.4146115474535925E-2</v>
      </c>
      <c r="H18" s="33"/>
      <c r="I18" s="33"/>
      <c r="J18" s="33"/>
      <c r="U18" s="33"/>
    </row>
    <row r="19" spans="2:21" ht="17.399999999999999" thickBot="1" x14ac:dyDescent="0.35">
      <c r="B19" s="56" t="s">
        <v>86</v>
      </c>
      <c r="C19" s="48">
        <v>420.74</v>
      </c>
      <c r="D19" s="39">
        <f t="shared" si="0"/>
        <v>-1.8430384471817773E-2</v>
      </c>
      <c r="F19" s="47">
        <v>18665.5</v>
      </c>
      <c r="G19" s="40">
        <f t="shared" si="1"/>
        <v>-8.5254435355359703E-3</v>
      </c>
      <c r="H19" s="33"/>
      <c r="I19" s="33"/>
      <c r="J19" s="33"/>
      <c r="L19" t="s">
        <v>75</v>
      </c>
      <c r="U19" s="33"/>
    </row>
    <row r="20" spans="2:21" ht="16.8" x14ac:dyDescent="0.3">
      <c r="B20" s="56" t="s">
        <v>88</v>
      </c>
      <c r="C20" s="48">
        <v>427.22</v>
      </c>
      <c r="D20" s="39">
        <f t="shared" si="0"/>
        <v>1.5401435565907784E-2</v>
      </c>
      <c r="F20" s="47">
        <v>19189.05</v>
      </c>
      <c r="G20" s="40">
        <f t="shared" si="1"/>
        <v>2.8049074495727355E-2</v>
      </c>
      <c r="H20" s="33"/>
      <c r="I20" s="33"/>
      <c r="J20" s="33"/>
      <c r="L20" s="58"/>
      <c r="M20" s="58" t="s">
        <v>77</v>
      </c>
      <c r="N20" s="58" t="s">
        <v>78</v>
      </c>
      <c r="O20" s="58" t="s">
        <v>79</v>
      </c>
      <c r="P20" s="58" t="s">
        <v>80</v>
      </c>
      <c r="Q20" s="58" t="s">
        <v>81</v>
      </c>
      <c r="U20" s="33"/>
    </row>
    <row r="21" spans="2:21" ht="16.8" x14ac:dyDescent="0.3">
      <c r="B21" s="56" t="s">
        <v>89</v>
      </c>
      <c r="C21" s="48">
        <v>443.11</v>
      </c>
      <c r="D21" s="39">
        <f t="shared" si="0"/>
        <v>3.7193951594026498E-2</v>
      </c>
      <c r="F21" s="47">
        <v>19331.8</v>
      </c>
      <c r="G21" s="40">
        <f t="shared" si="1"/>
        <v>7.4391384669902916E-3</v>
      </c>
      <c r="H21" s="33"/>
      <c r="I21" s="33"/>
      <c r="J21" s="33"/>
      <c r="L21" t="s">
        <v>83</v>
      </c>
      <c r="M21">
        <v>1</v>
      </c>
      <c r="N21">
        <v>5.5940119108909628E-3</v>
      </c>
      <c r="O21">
        <v>5.5940119108909628E-3</v>
      </c>
      <c r="P21">
        <v>28.047826310173214</v>
      </c>
      <c r="Q21">
        <v>6.9404506606188332E-7</v>
      </c>
      <c r="U21" s="33"/>
    </row>
    <row r="22" spans="2:21" ht="16.8" x14ac:dyDescent="0.3">
      <c r="B22" s="56" t="s">
        <v>97</v>
      </c>
      <c r="C22" s="48">
        <v>447.37</v>
      </c>
      <c r="D22" s="39">
        <f t="shared" si="0"/>
        <v>9.613865631558749E-3</v>
      </c>
      <c r="F22" s="47">
        <v>19564.5</v>
      </c>
      <c r="G22" s="40">
        <f t="shared" si="1"/>
        <v>1.2037161567986399E-2</v>
      </c>
      <c r="H22" s="33"/>
      <c r="I22" s="33"/>
      <c r="J22" s="33"/>
      <c r="L22" t="s">
        <v>85</v>
      </c>
      <c r="M22">
        <v>101</v>
      </c>
      <c r="N22">
        <v>2.0143992505938263E-2</v>
      </c>
      <c r="O22">
        <v>1.9944547035582438E-4</v>
      </c>
      <c r="U22" s="33"/>
    </row>
    <row r="23" spans="2:21" ht="17.399999999999999" thickBot="1" x14ac:dyDescent="0.35">
      <c r="B23" s="56" t="s">
        <v>99</v>
      </c>
      <c r="C23" s="48">
        <v>463.97</v>
      </c>
      <c r="D23" s="39">
        <f t="shared" si="0"/>
        <v>3.7105751391465658E-2</v>
      </c>
      <c r="F23" s="47">
        <v>19745</v>
      </c>
      <c r="G23" s="40">
        <f t="shared" si="1"/>
        <v>9.225893838329613E-3</v>
      </c>
      <c r="H23" s="33"/>
      <c r="I23" s="33"/>
      <c r="J23" s="33"/>
      <c r="L23" s="57" t="s">
        <v>87</v>
      </c>
      <c r="M23" s="57">
        <v>102</v>
      </c>
      <c r="N23" s="57">
        <v>2.5738004416829226E-2</v>
      </c>
      <c r="O23" s="57"/>
      <c r="P23" s="57"/>
      <c r="Q23" s="57"/>
      <c r="U23" s="33"/>
    </row>
    <row r="24" spans="2:21" ht="17.399999999999999" thickBot="1" x14ac:dyDescent="0.35">
      <c r="B24" s="56" t="s">
        <v>101</v>
      </c>
      <c r="C24" s="48">
        <v>443.16</v>
      </c>
      <c r="D24" s="39">
        <f t="shared" si="0"/>
        <v>-4.4852037847274651E-2</v>
      </c>
      <c r="F24" s="47">
        <v>19646.05</v>
      </c>
      <c r="G24" s="40">
        <f t="shared" si="1"/>
        <v>-5.0113952899468739E-3</v>
      </c>
      <c r="H24" s="33"/>
      <c r="I24" s="33"/>
      <c r="J24" s="33"/>
      <c r="U24" s="33"/>
    </row>
    <row r="25" spans="2:21" ht="16.8" x14ac:dyDescent="0.3">
      <c r="B25" s="56" t="s">
        <v>102</v>
      </c>
      <c r="C25" s="48">
        <v>430.39</v>
      </c>
      <c r="D25" s="39">
        <f t="shared" si="0"/>
        <v>-2.8815777597256176E-2</v>
      </c>
      <c r="F25" s="47">
        <v>19517</v>
      </c>
      <c r="G25" s="40">
        <f t="shared" si="1"/>
        <v>-6.568750461288575E-3</v>
      </c>
      <c r="H25" s="33"/>
      <c r="I25" s="33"/>
      <c r="J25" s="33"/>
      <c r="L25" s="58"/>
      <c r="M25" s="58" t="s">
        <v>90</v>
      </c>
      <c r="N25" s="58" t="s">
        <v>70</v>
      </c>
      <c r="O25" s="58" t="s">
        <v>91</v>
      </c>
      <c r="P25" s="58" t="s">
        <v>92</v>
      </c>
      <c r="Q25" s="58" t="s">
        <v>93</v>
      </c>
      <c r="R25" s="58" t="s">
        <v>94</v>
      </c>
      <c r="S25" s="58" t="s">
        <v>95</v>
      </c>
      <c r="T25" s="58" t="s">
        <v>96</v>
      </c>
      <c r="U25" s="33"/>
    </row>
    <row r="26" spans="2:21" ht="16.8" x14ac:dyDescent="0.3">
      <c r="B26" s="56" t="s">
        <v>103</v>
      </c>
      <c r="C26" s="48">
        <v>424.52</v>
      </c>
      <c r="D26" s="39">
        <f t="shared" si="0"/>
        <v>-1.3638792722879267E-2</v>
      </c>
      <c r="F26" s="47">
        <v>19428.3</v>
      </c>
      <c r="G26" s="40">
        <f t="shared" si="1"/>
        <v>-4.5447558538710409E-3</v>
      </c>
      <c r="H26" s="33"/>
      <c r="I26" s="33"/>
      <c r="J26" s="33"/>
      <c r="L26" t="s">
        <v>98</v>
      </c>
      <c r="M26">
        <v>2.2836628163246317E-3</v>
      </c>
      <c r="N26">
        <v>1.3953702365863379E-3</v>
      </c>
      <c r="O26">
        <v>1.6365999191092329</v>
      </c>
      <c r="P26">
        <v>0.10482648075187044</v>
      </c>
      <c r="Q26">
        <v>-4.843763825931836E-4</v>
      </c>
      <c r="R26">
        <v>5.051702015242447E-3</v>
      </c>
      <c r="S26">
        <v>-4.843763825931836E-4</v>
      </c>
      <c r="T26">
        <v>5.051702015242447E-3</v>
      </c>
      <c r="U26" s="33"/>
    </row>
    <row r="27" spans="2:21" ht="17.399999999999999" thickBot="1" x14ac:dyDescent="0.35">
      <c r="B27" s="56" t="s">
        <v>104</v>
      </c>
      <c r="C27" s="48">
        <v>417.81</v>
      </c>
      <c r="D27" s="39">
        <f t="shared" si="0"/>
        <v>-1.5806086874587733E-2</v>
      </c>
      <c r="F27" s="47">
        <v>19310.150000000001</v>
      </c>
      <c r="G27" s="40">
        <f t="shared" si="1"/>
        <v>-6.0813349598265454E-3</v>
      </c>
      <c r="H27" s="33"/>
      <c r="I27" s="33"/>
      <c r="J27" s="33"/>
      <c r="L27" s="57" t="s">
        <v>100</v>
      </c>
      <c r="M27" s="57">
        <v>0.327703159028011</v>
      </c>
      <c r="N27" s="57">
        <v>6.1877252723250162E-2</v>
      </c>
      <c r="O27" s="57">
        <v>5.2960198555304911</v>
      </c>
      <c r="P27" s="57">
        <v>6.9404506606188332E-7</v>
      </c>
      <c r="Q27" s="57">
        <v>0.20495533442318054</v>
      </c>
      <c r="R27" s="57">
        <v>0.45045098363284147</v>
      </c>
      <c r="S27" s="57">
        <v>0.20495533442318054</v>
      </c>
      <c r="T27" s="57">
        <v>0.45045098363284147</v>
      </c>
      <c r="U27" s="33"/>
    </row>
    <row r="28" spans="2:21" ht="16.8" x14ac:dyDescent="0.3">
      <c r="B28" s="56" t="s">
        <v>105</v>
      </c>
      <c r="C28" s="48">
        <v>419.42</v>
      </c>
      <c r="D28" s="39">
        <f t="shared" si="0"/>
        <v>3.8534261985112561E-3</v>
      </c>
      <c r="F28" s="47">
        <v>19265.8</v>
      </c>
      <c r="G28" s="40">
        <f t="shared" si="1"/>
        <v>-2.2967196008317758E-3</v>
      </c>
      <c r="H28" s="33"/>
      <c r="I28" s="33"/>
      <c r="J28" s="33"/>
      <c r="K28" s="43"/>
      <c r="U28" s="33"/>
    </row>
    <row r="29" spans="2:21" ht="16.8" x14ac:dyDescent="0.3">
      <c r="B29" s="56" t="s">
        <v>106</v>
      </c>
      <c r="C29" s="48">
        <v>417.24</v>
      </c>
      <c r="D29" s="39">
        <f t="shared" si="0"/>
        <v>-5.1976539030089697E-3</v>
      </c>
      <c r="F29" s="47">
        <v>19435.3</v>
      </c>
      <c r="G29" s="40">
        <f t="shared" si="1"/>
        <v>8.7979736112697715E-3</v>
      </c>
      <c r="H29" s="33"/>
      <c r="I29" s="33"/>
      <c r="J29" s="33"/>
      <c r="K29" s="44"/>
      <c r="U29" s="33"/>
    </row>
    <row r="30" spans="2:21" ht="16.8" x14ac:dyDescent="0.3">
      <c r="B30" s="56" t="s">
        <v>107</v>
      </c>
      <c r="C30" s="48">
        <v>418.75</v>
      </c>
      <c r="D30" s="39">
        <f t="shared" si="0"/>
        <v>3.6190202281660699E-3</v>
      </c>
      <c r="F30" s="47">
        <v>19819.95</v>
      </c>
      <c r="G30" s="40">
        <f t="shared" si="1"/>
        <v>1.9791307569216876E-2</v>
      </c>
      <c r="H30" s="33"/>
      <c r="I30" s="33"/>
      <c r="J30" s="33"/>
      <c r="K30" s="44"/>
      <c r="U30" s="33"/>
    </row>
    <row r="31" spans="2:21" ht="16.8" x14ac:dyDescent="0.3">
      <c r="B31" s="56" t="s">
        <v>108</v>
      </c>
      <c r="C31" s="48">
        <v>424.14</v>
      </c>
      <c r="D31" s="39">
        <f t="shared" si="0"/>
        <v>1.287164179104483E-2</v>
      </c>
      <c r="F31" s="47">
        <v>20192.349999999999</v>
      </c>
      <c r="G31" s="40">
        <f t="shared" si="1"/>
        <v>1.8789149316723597E-2</v>
      </c>
      <c r="H31" s="33"/>
      <c r="I31" s="33"/>
      <c r="J31" s="33"/>
      <c r="K31" s="44"/>
      <c r="L31" s="33"/>
      <c r="M31" s="33"/>
      <c r="N31" s="33"/>
      <c r="O31" s="33"/>
      <c r="P31" s="31"/>
      <c r="Q31" s="45"/>
      <c r="U31" s="33"/>
    </row>
    <row r="32" spans="2:21" ht="16.8" x14ac:dyDescent="0.3">
      <c r="B32" s="56" t="s">
        <v>109</v>
      </c>
      <c r="C32" s="48">
        <v>419.18</v>
      </c>
      <c r="D32" s="39">
        <f t="shared" si="0"/>
        <v>-1.1694251897958141E-2</v>
      </c>
      <c r="F32" s="47">
        <v>19674.25</v>
      </c>
      <c r="G32" s="40">
        <f t="shared" si="1"/>
        <v>-2.5658231954180599E-2</v>
      </c>
      <c r="H32" s="33"/>
      <c r="I32" s="33"/>
      <c r="J32" s="33"/>
      <c r="K32" s="44"/>
      <c r="U32" s="33"/>
    </row>
    <row r="33" spans="2:21" ht="16.8" x14ac:dyDescent="0.3">
      <c r="B33" s="56" t="s">
        <v>110</v>
      </c>
      <c r="C33" s="48">
        <v>420.41</v>
      </c>
      <c r="D33" s="39">
        <f t="shared" si="0"/>
        <v>2.934300300586834E-3</v>
      </c>
      <c r="F33" s="47">
        <v>19638.3</v>
      </c>
      <c r="G33" s="40">
        <f t="shared" si="1"/>
        <v>-1.8272615220402688E-3</v>
      </c>
      <c r="H33" s="33"/>
      <c r="I33" s="33"/>
      <c r="J33" s="33"/>
      <c r="K33" s="44"/>
      <c r="L33" s="54"/>
      <c r="M33" s="55"/>
      <c r="N33" s="55"/>
      <c r="O33" s="55"/>
      <c r="P33" s="55"/>
      <c r="Q33" s="55"/>
      <c r="R33" s="55"/>
      <c r="U33" s="33"/>
    </row>
    <row r="34" spans="2:21" ht="16.8" x14ac:dyDescent="0.3">
      <c r="B34" s="56" t="s">
        <v>111</v>
      </c>
      <c r="C34" s="48">
        <v>418.28</v>
      </c>
      <c r="D34" s="39">
        <f t="shared" si="0"/>
        <v>-5.0664827192503648E-3</v>
      </c>
      <c r="F34" s="47">
        <v>19653.5</v>
      </c>
      <c r="G34" s="40">
        <f t="shared" si="1"/>
        <v>7.7399774929598486E-4</v>
      </c>
      <c r="H34" s="33"/>
      <c r="I34" s="33"/>
      <c r="J34" s="33"/>
      <c r="K34" s="44"/>
      <c r="L34" s="56"/>
      <c r="M34" s="48"/>
      <c r="N34" s="31"/>
      <c r="O34" s="31"/>
      <c r="P34" s="31"/>
      <c r="Q34" s="31"/>
      <c r="R34" s="45"/>
      <c r="U34" s="33"/>
    </row>
    <row r="35" spans="2:21" ht="16.8" x14ac:dyDescent="0.3">
      <c r="B35" s="56" t="s">
        <v>112</v>
      </c>
      <c r="C35" s="48">
        <v>424.14</v>
      </c>
      <c r="D35" s="39">
        <f t="shared" si="0"/>
        <v>1.4009754231615323E-2</v>
      </c>
      <c r="F35" s="47">
        <v>19751.05</v>
      </c>
      <c r="G35" s="40">
        <f t="shared" si="1"/>
        <v>4.9634925076957881E-3</v>
      </c>
      <c r="H35" s="33"/>
      <c r="I35" s="33"/>
      <c r="J35" s="33"/>
      <c r="K35" s="44"/>
      <c r="L35" s="56"/>
      <c r="M35" s="48"/>
      <c r="N35" s="31"/>
      <c r="O35" s="31"/>
      <c r="P35" s="31"/>
      <c r="Q35" s="31"/>
      <c r="R35" s="45"/>
      <c r="U35" s="33"/>
    </row>
    <row r="36" spans="2:21" ht="16.8" x14ac:dyDescent="0.3">
      <c r="B36" s="56" t="s">
        <v>113</v>
      </c>
      <c r="C36" s="48">
        <v>414.64</v>
      </c>
      <c r="D36" s="39">
        <f t="shared" si="0"/>
        <v>-2.2398264723911931E-2</v>
      </c>
      <c r="F36" s="47">
        <v>19542.650000000001</v>
      </c>
      <c r="G36" s="40">
        <f t="shared" si="1"/>
        <v>-1.0551337776978809E-2</v>
      </c>
      <c r="H36" s="33"/>
      <c r="I36" s="33"/>
      <c r="J36" s="33"/>
      <c r="K36" s="44"/>
      <c r="L36" s="56"/>
      <c r="M36" s="48"/>
      <c r="N36" s="31"/>
      <c r="O36" s="31"/>
      <c r="P36" s="31"/>
      <c r="Q36" s="31"/>
      <c r="R36" s="45"/>
      <c r="U36" s="33"/>
    </row>
    <row r="37" spans="2:21" ht="16.8" x14ac:dyDescent="0.3">
      <c r="B37" s="56" t="s">
        <v>114</v>
      </c>
      <c r="C37" s="48">
        <v>410.33</v>
      </c>
      <c r="D37" s="39">
        <f t="shared" si="0"/>
        <v>-1.0394559135635695E-2</v>
      </c>
      <c r="F37" s="47">
        <v>19047.25</v>
      </c>
      <c r="G37" s="40">
        <f t="shared" si="1"/>
        <v>-2.5349683896503383E-2</v>
      </c>
      <c r="H37" s="33"/>
      <c r="I37" s="33"/>
      <c r="J37" s="33"/>
      <c r="K37" s="44"/>
      <c r="L37" s="56"/>
      <c r="M37" s="48"/>
      <c r="N37" s="31"/>
      <c r="O37" s="31"/>
      <c r="P37" s="31"/>
      <c r="Q37" s="31"/>
      <c r="R37" s="45"/>
      <c r="U37" s="33"/>
    </row>
    <row r="38" spans="2:21" ht="16.8" x14ac:dyDescent="0.3">
      <c r="B38" s="56" t="s">
        <v>115</v>
      </c>
      <c r="C38" s="48">
        <v>409.86</v>
      </c>
      <c r="D38" s="39">
        <f t="shared" si="0"/>
        <v>-1.1454195403698408E-3</v>
      </c>
      <c r="F38" s="47">
        <v>19230.599999999999</v>
      </c>
      <c r="G38" s="40">
        <f t="shared" si="1"/>
        <v>9.6260615049414966E-3</v>
      </c>
      <c r="H38" s="33"/>
      <c r="I38" s="33"/>
      <c r="J38" s="33"/>
      <c r="K38" s="44"/>
      <c r="L38" s="56"/>
      <c r="M38" s="48"/>
      <c r="N38" s="31"/>
      <c r="O38" s="31"/>
      <c r="P38" s="31"/>
      <c r="Q38" s="31"/>
      <c r="R38" s="45"/>
      <c r="U38" s="33"/>
    </row>
    <row r="39" spans="2:21" ht="16.8" x14ac:dyDescent="0.3">
      <c r="B39" s="56" t="s">
        <v>116</v>
      </c>
      <c r="C39" s="48">
        <v>412.98</v>
      </c>
      <c r="D39" s="39">
        <f t="shared" si="0"/>
        <v>7.6123554384424086E-3</v>
      </c>
      <c r="F39" s="47">
        <v>19425.349999999999</v>
      </c>
      <c r="G39" s="40">
        <f t="shared" si="1"/>
        <v>1.0127089118384225E-2</v>
      </c>
      <c r="H39" s="33"/>
      <c r="I39" s="33"/>
      <c r="J39" s="33"/>
      <c r="K39" s="44"/>
      <c r="L39" s="56"/>
      <c r="M39" s="48"/>
      <c r="N39" s="31"/>
      <c r="O39" s="31"/>
      <c r="P39" s="31"/>
      <c r="Q39" s="31"/>
      <c r="R39" s="45"/>
      <c r="U39" s="33"/>
    </row>
    <row r="40" spans="2:21" ht="16.8" x14ac:dyDescent="0.3">
      <c r="B40" s="56" t="s">
        <v>117</v>
      </c>
      <c r="C40" s="48">
        <v>415.54</v>
      </c>
      <c r="D40" s="39">
        <f t="shared" si="0"/>
        <v>6.1988474018113138E-3</v>
      </c>
      <c r="F40" s="47">
        <v>19731.8</v>
      </c>
      <c r="G40" s="40">
        <f t="shared" si="1"/>
        <v>1.5775777527818002E-2</v>
      </c>
      <c r="H40" s="33"/>
      <c r="I40" s="33"/>
      <c r="J40" s="33"/>
      <c r="K40" s="44"/>
      <c r="L40" s="56"/>
      <c r="M40" s="48"/>
      <c r="N40" s="31"/>
      <c r="O40" s="31"/>
      <c r="P40" s="31"/>
      <c r="Q40" s="31"/>
      <c r="R40" s="45"/>
      <c r="U40" s="33"/>
    </row>
    <row r="41" spans="2:21" ht="16.8" x14ac:dyDescent="0.3">
      <c r="B41" s="56" t="s">
        <v>118</v>
      </c>
      <c r="C41" s="48">
        <v>414.16</v>
      </c>
      <c r="D41" s="39">
        <f t="shared" si="0"/>
        <v>-3.3209799297300169E-3</v>
      </c>
      <c r="F41" s="47">
        <v>19794.7</v>
      </c>
      <c r="G41" s="40">
        <f t="shared" si="1"/>
        <v>3.1877476966115648E-3</v>
      </c>
      <c r="H41" s="33"/>
      <c r="I41" s="33"/>
      <c r="J41" s="33"/>
      <c r="K41" s="44"/>
      <c r="L41" s="56"/>
      <c r="M41" s="48"/>
      <c r="N41" s="31"/>
      <c r="O41" s="31"/>
      <c r="P41" s="31"/>
      <c r="Q41" s="31"/>
      <c r="R41" s="45"/>
      <c r="U41" s="33"/>
    </row>
    <row r="42" spans="2:21" ht="16.8" x14ac:dyDescent="0.3">
      <c r="B42" s="56" t="s">
        <v>119</v>
      </c>
      <c r="C42" s="48">
        <v>425.52</v>
      </c>
      <c r="D42" s="39">
        <f t="shared" si="0"/>
        <v>2.7429012941858177E-2</v>
      </c>
      <c r="F42" s="47">
        <v>20267.900000000001</v>
      </c>
      <c r="G42" s="40">
        <f t="shared" si="1"/>
        <v>2.3905388816198414E-2</v>
      </c>
      <c r="H42" s="33"/>
      <c r="I42" s="33"/>
      <c r="J42" s="33"/>
      <c r="K42" s="44"/>
      <c r="L42" s="56"/>
      <c r="M42" s="48"/>
      <c r="N42" s="31"/>
      <c r="O42" s="31"/>
      <c r="P42" s="31"/>
      <c r="Q42" s="31"/>
      <c r="R42" s="45"/>
      <c r="U42" s="33"/>
    </row>
    <row r="43" spans="2:21" ht="16.8" x14ac:dyDescent="0.3">
      <c r="B43" s="56" t="s">
        <v>120</v>
      </c>
      <c r="C43" s="48">
        <v>424.9</v>
      </c>
      <c r="D43" s="39">
        <f t="shared" si="0"/>
        <v>-1.4570407971423727E-3</v>
      </c>
      <c r="F43" s="47">
        <v>20969.400000000001</v>
      </c>
      <c r="G43" s="40">
        <f t="shared" si="1"/>
        <v>3.4611380557433069E-2</v>
      </c>
      <c r="H43" s="33"/>
      <c r="I43" s="33"/>
      <c r="J43" s="33"/>
      <c r="K43" s="44"/>
      <c r="L43" s="56"/>
      <c r="M43" s="48"/>
      <c r="N43" s="31"/>
      <c r="O43" s="31"/>
      <c r="P43" s="31"/>
      <c r="Q43" s="31"/>
      <c r="R43" s="45"/>
      <c r="U43" s="33"/>
    </row>
    <row r="44" spans="2:21" ht="16.8" x14ac:dyDescent="0.3">
      <c r="B44" s="56" t="s">
        <v>121</v>
      </c>
      <c r="C44" s="48">
        <v>433.46</v>
      </c>
      <c r="D44" s="39">
        <f t="shared" si="0"/>
        <v>2.0145916686279186E-2</v>
      </c>
      <c r="F44" s="47">
        <v>21456.65</v>
      </c>
      <c r="G44" s="40">
        <f t="shared" si="1"/>
        <v>2.3236239472755438E-2</v>
      </c>
      <c r="H44" s="33"/>
      <c r="I44" s="33"/>
      <c r="J44" s="33"/>
      <c r="K44" s="44"/>
      <c r="L44" s="56"/>
      <c r="M44" s="48"/>
      <c r="N44" s="31"/>
      <c r="O44" s="31"/>
      <c r="P44" s="31"/>
      <c r="Q44" s="31"/>
      <c r="R44" s="45"/>
      <c r="U44" s="33"/>
    </row>
    <row r="45" spans="2:21" ht="16.8" x14ac:dyDescent="0.3">
      <c r="B45" s="56" t="s">
        <v>122</v>
      </c>
      <c r="C45" s="48">
        <v>430.63</v>
      </c>
      <c r="D45" s="39">
        <f t="shared" si="0"/>
        <v>-6.5288607945369614E-3</v>
      </c>
      <c r="F45" s="47">
        <v>21349.4</v>
      </c>
      <c r="G45" s="40">
        <f t="shared" si="1"/>
        <v>-4.9984503638732525E-3</v>
      </c>
      <c r="H45" s="33"/>
      <c r="I45" s="33"/>
      <c r="J45" s="33"/>
      <c r="K45" s="44"/>
      <c r="L45" s="56"/>
      <c r="M45" s="48"/>
      <c r="N45" s="31"/>
      <c r="O45" s="31"/>
      <c r="P45" s="31"/>
      <c r="Q45" s="31"/>
      <c r="R45" s="45"/>
      <c r="U45" s="33"/>
    </row>
    <row r="46" spans="2:21" ht="16.8" x14ac:dyDescent="0.3">
      <c r="B46" s="56" t="s">
        <v>123</v>
      </c>
      <c r="C46" s="48">
        <v>437.15</v>
      </c>
      <c r="D46" s="39">
        <f t="shared" si="0"/>
        <v>1.5140607946496853E-2</v>
      </c>
      <c r="F46" s="47">
        <v>21731.4</v>
      </c>
      <c r="G46" s="40">
        <f t="shared" si="1"/>
        <v>1.7892774504201459E-2</v>
      </c>
      <c r="H46" s="33"/>
      <c r="I46" s="33"/>
      <c r="J46" s="33"/>
      <c r="K46" s="44"/>
      <c r="L46" s="56"/>
      <c r="M46" s="48"/>
      <c r="N46" s="31"/>
      <c r="O46" s="31"/>
      <c r="P46" s="31"/>
      <c r="Q46" s="31"/>
      <c r="R46" s="45"/>
      <c r="U46" s="33"/>
    </row>
    <row r="47" spans="2:21" ht="16.8" x14ac:dyDescent="0.3">
      <c r="B47" s="56" t="s">
        <v>124</v>
      </c>
      <c r="C47" s="48">
        <v>448.36</v>
      </c>
      <c r="D47" s="39">
        <f t="shared" si="0"/>
        <v>2.5643371840329499E-2</v>
      </c>
      <c r="F47" s="47">
        <v>21710.799999999999</v>
      </c>
      <c r="G47" s="40">
        <f t="shared" si="1"/>
        <v>-9.479370864280412E-4</v>
      </c>
      <c r="H47" s="33"/>
      <c r="I47" s="33"/>
      <c r="J47" s="33"/>
      <c r="K47" s="44"/>
      <c r="L47" s="56"/>
      <c r="M47" s="48"/>
      <c r="N47" s="31"/>
      <c r="O47" s="31"/>
      <c r="P47" s="31"/>
      <c r="Q47" s="31"/>
      <c r="R47" s="45"/>
      <c r="U47" s="33"/>
    </row>
    <row r="48" spans="2:21" ht="16.8" x14ac:dyDescent="0.3">
      <c r="B48" s="56" t="s">
        <v>125</v>
      </c>
      <c r="C48" s="48">
        <v>441.5</v>
      </c>
      <c r="D48" s="39">
        <f t="shared" si="0"/>
        <v>-1.5300205192256278E-2</v>
      </c>
      <c r="F48" s="47">
        <v>21894.55</v>
      </c>
      <c r="G48" s="40">
        <f t="shared" si="1"/>
        <v>8.4635296718684749E-3</v>
      </c>
      <c r="H48" s="33"/>
      <c r="I48" s="33"/>
      <c r="J48" s="33"/>
      <c r="K48" s="44"/>
      <c r="L48" s="56"/>
      <c r="M48" s="48"/>
      <c r="N48" s="31"/>
      <c r="O48" s="31"/>
      <c r="P48" s="31"/>
      <c r="Q48" s="31"/>
      <c r="R48" s="45"/>
      <c r="U48" s="33"/>
    </row>
    <row r="49" spans="2:21" ht="16.8" x14ac:dyDescent="0.3">
      <c r="B49" s="56" t="s">
        <v>126</v>
      </c>
      <c r="C49" s="48">
        <v>446.05</v>
      </c>
      <c r="D49" s="39">
        <f t="shared" si="0"/>
        <v>1.0305775764439362E-2</v>
      </c>
      <c r="F49" s="47">
        <v>21622.400000000001</v>
      </c>
      <c r="G49" s="40">
        <f t="shared" si="1"/>
        <v>-1.2430033958222397E-2</v>
      </c>
      <c r="H49" s="33"/>
      <c r="I49" s="33"/>
      <c r="J49" s="33"/>
      <c r="K49" s="44"/>
      <c r="L49" s="56"/>
      <c r="M49" s="48"/>
      <c r="N49" s="31"/>
      <c r="O49" s="31"/>
      <c r="P49" s="31"/>
      <c r="Q49" s="31"/>
      <c r="R49" s="45"/>
      <c r="U49" s="33"/>
    </row>
    <row r="50" spans="2:21" ht="16.8" x14ac:dyDescent="0.3">
      <c r="B50" s="56" t="s">
        <v>127</v>
      </c>
      <c r="C50" s="48">
        <v>431.05</v>
      </c>
      <c r="D50" s="39">
        <f t="shared" si="0"/>
        <v>-3.3628516982401102E-2</v>
      </c>
      <c r="F50" s="47">
        <v>21352.6</v>
      </c>
      <c r="G50" s="40">
        <f t="shared" si="1"/>
        <v>-1.2477800799171379E-2</v>
      </c>
      <c r="H50" s="33"/>
      <c r="I50" s="33"/>
      <c r="J50" s="33"/>
      <c r="K50" s="44"/>
      <c r="L50" s="56"/>
      <c r="M50" s="48"/>
      <c r="N50" s="31"/>
      <c r="O50" s="31"/>
      <c r="P50" s="31"/>
      <c r="Q50" s="31"/>
      <c r="R50" s="45"/>
      <c r="U50" s="33"/>
    </row>
    <row r="51" spans="2:21" ht="16.8" x14ac:dyDescent="0.3">
      <c r="B51" s="56" t="s">
        <v>128</v>
      </c>
      <c r="C51" s="48">
        <v>416.34</v>
      </c>
      <c r="D51" s="39">
        <f t="shared" si="0"/>
        <v>-3.4125971465027383E-2</v>
      </c>
      <c r="F51" s="47">
        <v>21853.8</v>
      </c>
      <c r="G51" s="40">
        <f t="shared" si="1"/>
        <v>2.3472551352060167E-2</v>
      </c>
      <c r="H51" s="33"/>
      <c r="I51" s="33"/>
      <c r="J51" s="33"/>
      <c r="K51" s="44"/>
      <c r="L51" s="56"/>
      <c r="M51" s="48"/>
      <c r="N51" s="31"/>
      <c r="O51" s="31"/>
      <c r="P51" s="31"/>
      <c r="Q51" s="31"/>
      <c r="R51" s="45"/>
      <c r="U51" s="33"/>
    </row>
    <row r="52" spans="2:21" ht="16.8" x14ac:dyDescent="0.3">
      <c r="B52" s="56" t="s">
        <v>129</v>
      </c>
      <c r="C52" s="48">
        <v>393.07</v>
      </c>
      <c r="D52" s="39">
        <f t="shared" si="0"/>
        <v>-5.5891819186241976E-2</v>
      </c>
      <c r="F52" s="47">
        <v>21782.5</v>
      </c>
      <c r="G52" s="40">
        <f t="shared" si="1"/>
        <v>-3.2625904876955047E-3</v>
      </c>
      <c r="H52" s="33"/>
      <c r="I52" s="33"/>
      <c r="J52" s="33"/>
      <c r="K52" s="44"/>
      <c r="L52" s="56"/>
      <c r="M52" s="48"/>
      <c r="N52" s="31"/>
      <c r="O52" s="31"/>
      <c r="P52" s="31"/>
      <c r="Q52" s="31"/>
      <c r="R52" s="45"/>
      <c r="U52" s="33"/>
    </row>
    <row r="53" spans="2:21" ht="16.8" x14ac:dyDescent="0.3">
      <c r="B53" s="56" t="s">
        <v>130</v>
      </c>
      <c r="C53" s="48">
        <v>382.76</v>
      </c>
      <c r="D53" s="39">
        <f t="shared" si="0"/>
        <v>-2.622942478438961E-2</v>
      </c>
      <c r="F53" s="47">
        <v>22040.7</v>
      </c>
      <c r="G53" s="40">
        <f t="shared" si="1"/>
        <v>1.1853552163433978E-2</v>
      </c>
      <c r="H53" s="33"/>
      <c r="I53" s="33"/>
      <c r="J53" s="33"/>
      <c r="K53" s="44"/>
      <c r="L53" s="56"/>
      <c r="M53" s="48"/>
      <c r="N53" s="31"/>
      <c r="O53" s="31"/>
      <c r="P53" s="31"/>
      <c r="Q53" s="31"/>
      <c r="R53" s="45"/>
      <c r="U53" s="33"/>
    </row>
    <row r="54" spans="2:21" ht="16.8" x14ac:dyDescent="0.3">
      <c r="B54" s="56" t="s">
        <v>131</v>
      </c>
      <c r="C54" s="48">
        <v>389.19</v>
      </c>
      <c r="D54" s="39">
        <f t="shared" si="0"/>
        <v>1.6799038562023139E-2</v>
      </c>
      <c r="F54" s="47">
        <v>22212.7</v>
      </c>
      <c r="G54" s="40">
        <f t="shared" si="1"/>
        <v>7.8037448901351336E-3</v>
      </c>
      <c r="H54" s="33"/>
      <c r="I54" s="33"/>
      <c r="J54" s="33"/>
      <c r="K54" s="44"/>
      <c r="L54" s="56"/>
      <c r="M54" s="48"/>
      <c r="N54" s="31"/>
      <c r="O54" s="31"/>
      <c r="P54" s="31"/>
      <c r="Q54" s="31"/>
      <c r="R54" s="45"/>
      <c r="U54" s="33"/>
    </row>
    <row r="55" spans="2:21" ht="16.8" x14ac:dyDescent="0.3">
      <c r="B55" s="56" t="s">
        <v>132</v>
      </c>
      <c r="C55" s="48">
        <v>387.39</v>
      </c>
      <c r="D55" s="39">
        <f t="shared" si="0"/>
        <v>-4.6249903646033985E-3</v>
      </c>
      <c r="F55" s="47">
        <v>22338.75</v>
      </c>
      <c r="G55" s="40">
        <f t="shared" si="1"/>
        <v>5.6746816010659895E-3</v>
      </c>
      <c r="H55" s="33"/>
      <c r="I55" s="33"/>
      <c r="J55" s="33"/>
      <c r="K55" s="44"/>
      <c r="L55" s="56"/>
      <c r="M55" s="48"/>
      <c r="N55" s="31"/>
      <c r="O55" s="31"/>
      <c r="P55" s="31"/>
      <c r="Q55" s="31"/>
      <c r="R55" s="45"/>
      <c r="U55" s="33"/>
    </row>
    <row r="56" spans="2:21" ht="16.8" x14ac:dyDescent="0.3">
      <c r="B56" s="56" t="s">
        <v>133</v>
      </c>
      <c r="C56" s="48">
        <v>391.22</v>
      </c>
      <c r="D56" s="39">
        <f t="shared" si="0"/>
        <v>9.886677508454067E-3</v>
      </c>
      <c r="F56" s="47">
        <v>22493.55</v>
      </c>
      <c r="G56" s="40">
        <f t="shared" si="1"/>
        <v>6.929662581836471E-3</v>
      </c>
      <c r="H56" s="33"/>
      <c r="I56" s="33"/>
      <c r="J56" s="33"/>
      <c r="K56" s="44"/>
      <c r="L56" s="56"/>
      <c r="M56" s="48"/>
      <c r="N56" s="31"/>
      <c r="O56" s="31"/>
      <c r="P56" s="31"/>
      <c r="Q56" s="31"/>
      <c r="R56" s="45"/>
      <c r="U56" s="33"/>
    </row>
    <row r="57" spans="2:21" ht="16.8" x14ac:dyDescent="0.3">
      <c r="B57" s="56" t="s">
        <v>134</v>
      </c>
      <c r="C57" s="48">
        <v>396.47</v>
      </c>
      <c r="D57" s="39">
        <f t="shared" si="0"/>
        <v>1.3419559327232822E-2</v>
      </c>
      <c r="F57" s="47">
        <v>22023.35</v>
      </c>
      <c r="G57" s="40">
        <f t="shared" si="1"/>
        <v>-2.0903770191899484E-2</v>
      </c>
      <c r="H57" s="33"/>
      <c r="I57" s="33"/>
      <c r="J57" s="33"/>
      <c r="K57" s="44"/>
      <c r="L57" s="56"/>
      <c r="M57" s="48"/>
      <c r="N57" s="31"/>
      <c r="O57" s="31"/>
      <c r="P57" s="31"/>
      <c r="Q57" s="31"/>
      <c r="R57" s="45"/>
      <c r="U57" s="33"/>
    </row>
    <row r="58" spans="2:21" ht="16.8" x14ac:dyDescent="0.3">
      <c r="B58" s="56" t="s">
        <v>135</v>
      </c>
      <c r="C58" s="48">
        <v>405.46</v>
      </c>
      <c r="D58" s="39">
        <f t="shared" si="0"/>
        <v>2.2675107826569452E-2</v>
      </c>
      <c r="F58" s="47">
        <v>22096.75</v>
      </c>
      <c r="G58" s="40">
        <f t="shared" si="1"/>
        <v>3.3328262957270649E-3</v>
      </c>
      <c r="H58" s="33"/>
      <c r="I58" s="33"/>
      <c r="J58" s="33"/>
      <c r="K58" s="44"/>
      <c r="L58" s="56"/>
      <c r="M58" s="48"/>
      <c r="N58" s="31"/>
      <c r="O58" s="31"/>
      <c r="P58" s="31"/>
      <c r="Q58" s="31"/>
      <c r="R58" s="45"/>
      <c r="U58" s="33"/>
    </row>
    <row r="59" spans="2:21" ht="16.8" x14ac:dyDescent="0.3">
      <c r="B59" s="56" t="s">
        <v>136</v>
      </c>
      <c r="C59" s="48">
        <v>405.23</v>
      </c>
      <c r="D59" s="39">
        <f t="shared" si="0"/>
        <v>-5.6725694273163096E-4</v>
      </c>
      <c r="F59" s="47">
        <v>22326.9</v>
      </c>
      <c r="G59" s="40">
        <f t="shared" si="1"/>
        <v>1.0415558849152129E-2</v>
      </c>
      <c r="H59" s="33"/>
      <c r="I59" s="33"/>
      <c r="J59" s="33"/>
      <c r="K59" s="44"/>
      <c r="L59" s="56"/>
      <c r="M59" s="48"/>
      <c r="N59" s="31"/>
      <c r="O59" s="31"/>
      <c r="P59" s="31"/>
      <c r="Q59" s="31"/>
      <c r="R59" s="45"/>
      <c r="U59" s="33"/>
    </row>
    <row r="60" spans="2:21" ht="16.8" x14ac:dyDescent="0.3">
      <c r="B60" s="56" t="s">
        <v>137</v>
      </c>
      <c r="C60" s="48">
        <v>404.47</v>
      </c>
      <c r="D60" s="39">
        <f t="shared" si="0"/>
        <v>-1.875478123534724E-3</v>
      </c>
      <c r="F60" s="47">
        <v>22513.7</v>
      </c>
      <c r="G60" s="40">
        <f t="shared" si="1"/>
        <v>8.3665891816597782E-3</v>
      </c>
      <c r="H60" s="33"/>
      <c r="I60" s="33"/>
      <c r="J60" s="33"/>
      <c r="K60" s="44"/>
      <c r="L60" s="56"/>
      <c r="M60" s="48"/>
      <c r="N60" s="31"/>
      <c r="O60" s="31"/>
      <c r="P60" s="31"/>
      <c r="Q60" s="31"/>
      <c r="R60" s="45"/>
      <c r="U60" s="33"/>
    </row>
    <row r="61" spans="2:21" ht="16.8" x14ac:dyDescent="0.3">
      <c r="B61" s="56" t="s">
        <v>138</v>
      </c>
      <c r="C61" s="48">
        <v>406.88</v>
      </c>
      <c r="D61" s="39">
        <f t="shared" si="0"/>
        <v>5.9584147155535838E-3</v>
      </c>
      <c r="F61" s="47">
        <v>22519.4</v>
      </c>
      <c r="G61" s="40">
        <f t="shared" si="1"/>
        <v>2.5317917534661838E-4</v>
      </c>
      <c r="H61" s="33"/>
      <c r="I61" s="33"/>
      <c r="J61" s="33"/>
      <c r="K61" s="44"/>
      <c r="L61" s="56"/>
      <c r="M61" s="48"/>
      <c r="N61" s="31"/>
      <c r="O61" s="31"/>
      <c r="P61" s="31"/>
      <c r="Q61" s="31"/>
      <c r="R61" s="45"/>
      <c r="U61" s="33"/>
    </row>
    <row r="62" spans="2:21" ht="16.8" x14ac:dyDescent="0.3">
      <c r="B62" s="56" t="s">
        <v>139</v>
      </c>
      <c r="C62" s="48">
        <v>401.82</v>
      </c>
      <c r="D62" s="39">
        <f t="shared" si="0"/>
        <v>-1.243609909555643E-2</v>
      </c>
      <c r="F62" s="47">
        <v>22147</v>
      </c>
      <c r="G62" s="40">
        <f t="shared" si="1"/>
        <v>-1.6536852669254087E-2</v>
      </c>
      <c r="H62" s="33"/>
      <c r="I62" s="33"/>
      <c r="J62" s="33"/>
      <c r="K62" s="44"/>
      <c r="L62" s="56"/>
      <c r="M62" s="48"/>
      <c r="N62" s="31"/>
      <c r="O62" s="31"/>
      <c r="P62" s="31"/>
      <c r="Q62" s="31"/>
      <c r="R62" s="45"/>
      <c r="U62" s="33"/>
    </row>
    <row r="63" spans="2:21" ht="16.8" x14ac:dyDescent="0.3">
      <c r="B63" s="56" t="s">
        <v>140</v>
      </c>
      <c r="C63" s="48">
        <v>416.25</v>
      </c>
      <c r="D63" s="39">
        <f t="shared" si="0"/>
        <v>3.5911602209944826E-2</v>
      </c>
      <c r="F63" s="47">
        <v>22419.95</v>
      </c>
      <c r="G63" s="40">
        <f t="shared" si="1"/>
        <v>1.2324468325281002E-2</v>
      </c>
      <c r="H63" s="33"/>
      <c r="I63" s="33"/>
      <c r="J63" s="33"/>
      <c r="K63" s="44"/>
      <c r="L63" s="56"/>
      <c r="M63" s="48"/>
      <c r="N63" s="31"/>
      <c r="O63" s="31"/>
      <c r="P63" s="31"/>
      <c r="Q63" s="31"/>
      <c r="R63" s="45"/>
      <c r="U63" s="33"/>
    </row>
    <row r="64" spans="2:21" ht="16.8" x14ac:dyDescent="0.3">
      <c r="B64" s="56" t="s">
        <v>141</v>
      </c>
      <c r="C64" s="48">
        <v>412.89</v>
      </c>
      <c r="D64" s="39">
        <f t="shared" si="0"/>
        <v>-8.0720720720720562E-3</v>
      </c>
      <c r="F64" s="47">
        <v>22475.85</v>
      </c>
      <c r="G64" s="40">
        <f t="shared" si="1"/>
        <v>2.4933151055197555E-3</v>
      </c>
      <c r="H64" s="33"/>
      <c r="I64" s="33"/>
      <c r="J64" s="33"/>
      <c r="K64" s="44"/>
      <c r="L64" s="56"/>
      <c r="M64" s="48"/>
      <c r="N64" s="31"/>
      <c r="O64" s="31"/>
      <c r="P64" s="31"/>
      <c r="Q64" s="31"/>
      <c r="R64" s="45"/>
      <c r="U64" s="33"/>
    </row>
    <row r="65" spans="2:21" ht="16.8" x14ac:dyDescent="0.3">
      <c r="B65" s="56" t="s">
        <v>142</v>
      </c>
      <c r="C65" s="48">
        <v>409.95</v>
      </c>
      <c r="D65" s="39">
        <f t="shared" si="0"/>
        <v>-7.1205405798154819E-3</v>
      </c>
      <c r="F65" s="47">
        <v>22055.200000000001</v>
      </c>
      <c r="G65" s="40">
        <f t="shared" si="1"/>
        <v>-1.8715643679771743E-2</v>
      </c>
      <c r="H65" s="33"/>
      <c r="I65" s="33"/>
      <c r="J65" s="33"/>
      <c r="K65" s="44"/>
      <c r="L65" s="56"/>
      <c r="M65" s="48"/>
      <c r="N65" s="31"/>
      <c r="O65" s="31"/>
      <c r="P65" s="31"/>
      <c r="Q65" s="31"/>
      <c r="R65" s="45"/>
      <c r="U65" s="33"/>
    </row>
    <row r="66" spans="2:21" ht="16.8" x14ac:dyDescent="0.3">
      <c r="B66" s="56" t="s">
        <v>143</v>
      </c>
      <c r="C66" s="48">
        <v>412.74</v>
      </c>
      <c r="D66" s="39">
        <f t="shared" si="0"/>
        <v>6.8057080131724845E-3</v>
      </c>
      <c r="F66" s="47">
        <v>22466.1</v>
      </c>
      <c r="G66" s="40">
        <f t="shared" si="1"/>
        <v>1.8630527041241907E-2</v>
      </c>
      <c r="H66" s="33"/>
      <c r="I66" s="33"/>
      <c r="J66" s="33"/>
      <c r="K66" s="44"/>
      <c r="L66" s="56"/>
      <c r="M66" s="48"/>
      <c r="N66" s="31"/>
      <c r="O66" s="31"/>
      <c r="P66" s="31"/>
      <c r="Q66" s="31"/>
      <c r="R66" s="45"/>
      <c r="U66" s="33"/>
    </row>
    <row r="67" spans="2:21" ht="16.8" x14ac:dyDescent="0.3">
      <c r="B67" s="56" t="s">
        <v>144</v>
      </c>
      <c r="C67" s="48">
        <v>412.65</v>
      </c>
      <c r="D67" s="39">
        <f t="shared" si="0"/>
        <v>-2.1805494984739049E-4</v>
      </c>
      <c r="F67" s="47">
        <v>22957.1</v>
      </c>
      <c r="G67" s="40">
        <f t="shared" si="1"/>
        <v>2.1855150649200406E-2</v>
      </c>
      <c r="H67" s="33"/>
      <c r="I67" s="33"/>
      <c r="J67" s="33"/>
      <c r="K67" s="44"/>
      <c r="L67" s="56"/>
      <c r="M67" s="48"/>
      <c r="N67" s="31"/>
      <c r="O67" s="31"/>
      <c r="P67" s="31"/>
      <c r="Q67" s="31"/>
      <c r="R67" s="45"/>
      <c r="U67" s="33"/>
    </row>
    <row r="68" spans="2:21" ht="16.8" x14ac:dyDescent="0.3">
      <c r="B68" s="56" t="s">
        <v>145</v>
      </c>
      <c r="C68" s="48">
        <v>403.43</v>
      </c>
      <c r="D68" s="39">
        <f t="shared" si="0"/>
        <v>-2.2343390282321463E-2</v>
      </c>
      <c r="F68" s="47">
        <v>22530.7</v>
      </c>
      <c r="G68" s="40">
        <f t="shared" si="1"/>
        <v>-1.8573774562117951E-2</v>
      </c>
      <c r="H68" s="33"/>
      <c r="I68" s="33"/>
      <c r="J68" s="33"/>
      <c r="K68" s="44"/>
      <c r="L68" s="56"/>
      <c r="M68" s="48"/>
      <c r="N68" s="31"/>
      <c r="O68" s="31"/>
      <c r="P68" s="31"/>
      <c r="Q68" s="31"/>
      <c r="R68" s="45"/>
      <c r="U68" s="33"/>
    </row>
    <row r="69" spans="2:21" ht="16.8" x14ac:dyDescent="0.3">
      <c r="B69" s="56" t="s">
        <v>146</v>
      </c>
      <c r="C69" s="48">
        <v>415.44</v>
      </c>
      <c r="D69" s="39">
        <f t="shared" si="0"/>
        <v>2.9769724611456772E-2</v>
      </c>
      <c r="F69" s="47">
        <v>23290.15</v>
      </c>
      <c r="G69" s="40">
        <f t="shared" si="1"/>
        <v>3.3707341538434354E-2</v>
      </c>
      <c r="H69" s="33"/>
      <c r="I69" s="33"/>
      <c r="J69" s="33"/>
      <c r="K69" s="44"/>
      <c r="L69" s="56"/>
      <c r="M69" s="48"/>
      <c r="N69" s="31"/>
      <c r="O69" s="31"/>
      <c r="P69" s="31"/>
      <c r="Q69" s="31"/>
      <c r="R69" s="45"/>
      <c r="U69" s="33"/>
    </row>
    <row r="70" spans="2:21" ht="16.8" x14ac:dyDescent="0.3">
      <c r="B70" s="56" t="s">
        <v>147</v>
      </c>
      <c r="C70" s="48">
        <v>407.87</v>
      </c>
      <c r="D70" s="39">
        <f t="shared" si="0"/>
        <v>-1.8221644521471236E-2</v>
      </c>
      <c r="F70" s="47">
        <v>23465.599999999999</v>
      </c>
      <c r="G70" s="40">
        <f t="shared" si="1"/>
        <v>7.5332275661599279E-3</v>
      </c>
      <c r="H70" s="33"/>
      <c r="I70" s="33"/>
      <c r="J70" s="33"/>
      <c r="K70" s="44"/>
      <c r="L70" s="56"/>
      <c r="M70" s="48"/>
      <c r="N70" s="31"/>
      <c r="O70" s="31"/>
      <c r="P70" s="31"/>
      <c r="Q70" s="31"/>
      <c r="R70" s="45"/>
      <c r="U70" s="33"/>
    </row>
    <row r="71" spans="2:21" ht="16.8" x14ac:dyDescent="0.3">
      <c r="B71" s="56" t="s">
        <v>148</v>
      </c>
      <c r="C71" s="48">
        <v>396.95</v>
      </c>
      <c r="D71" s="39">
        <f t="shared" si="0"/>
        <v>-2.6773236570475922E-2</v>
      </c>
      <c r="F71" s="47">
        <v>23501.1</v>
      </c>
      <c r="G71" s="40">
        <f t="shared" si="1"/>
        <v>1.5128528569481325E-3</v>
      </c>
      <c r="H71" s="33"/>
      <c r="I71" s="33"/>
      <c r="J71" s="33"/>
      <c r="K71" s="44"/>
      <c r="L71" s="56"/>
      <c r="M71" s="48"/>
      <c r="N71" s="31"/>
      <c r="O71" s="31"/>
      <c r="P71" s="31"/>
      <c r="Q71" s="31"/>
      <c r="R71" s="45"/>
      <c r="U71" s="33"/>
    </row>
    <row r="72" spans="2:21" ht="16.8" x14ac:dyDescent="0.3">
      <c r="B72" s="56" t="s">
        <v>149</v>
      </c>
      <c r="C72" s="48">
        <v>401.96</v>
      </c>
      <c r="D72" s="39">
        <f t="shared" ref="D72:D109" si="2">C72/C71-1</f>
        <v>1.2621236931603441E-2</v>
      </c>
      <c r="F72" s="47">
        <v>24010.6</v>
      </c>
      <c r="G72" s="40">
        <f t="shared" ref="G72:G109" si="3">F72/F71-1</f>
        <v>2.1679836262983532E-2</v>
      </c>
      <c r="H72" s="33"/>
      <c r="I72" s="33"/>
      <c r="J72" s="33"/>
      <c r="K72" s="44"/>
      <c r="L72" s="56"/>
      <c r="M72" s="48"/>
      <c r="N72" s="31"/>
      <c r="O72" s="31"/>
      <c r="P72" s="31"/>
      <c r="Q72" s="31"/>
      <c r="R72" s="45"/>
      <c r="U72" s="33"/>
    </row>
    <row r="73" spans="2:21" ht="16.8" x14ac:dyDescent="0.3">
      <c r="B73" s="56" t="s">
        <v>150</v>
      </c>
      <c r="C73" s="48">
        <v>410.24</v>
      </c>
      <c r="D73" s="39">
        <f t="shared" si="2"/>
        <v>2.0599064583540772E-2</v>
      </c>
      <c r="F73" s="47">
        <v>24323.85</v>
      </c>
      <c r="G73" s="40">
        <f t="shared" si="3"/>
        <v>1.3046321208133094E-2</v>
      </c>
      <c r="H73" s="33"/>
      <c r="I73" s="33"/>
      <c r="J73" s="33"/>
      <c r="K73" s="44"/>
      <c r="L73" s="56"/>
      <c r="M73" s="48"/>
      <c r="N73" s="31"/>
      <c r="O73" s="31"/>
      <c r="P73" s="31"/>
      <c r="Q73" s="31"/>
      <c r="R73" s="45"/>
      <c r="U73" s="33"/>
    </row>
    <row r="74" spans="2:21" ht="16.8" x14ac:dyDescent="0.3">
      <c r="B74" s="56" t="s">
        <v>151</v>
      </c>
      <c r="C74" s="48">
        <v>434.27</v>
      </c>
      <c r="D74" s="39">
        <f t="shared" si="2"/>
        <v>5.8575468018720711E-2</v>
      </c>
      <c r="F74" s="47">
        <v>24502.15</v>
      </c>
      <c r="G74" s="40">
        <f t="shared" si="3"/>
        <v>7.3302540510651326E-3</v>
      </c>
      <c r="H74" s="33"/>
      <c r="I74" s="33"/>
      <c r="J74" s="33"/>
      <c r="K74" s="44"/>
      <c r="L74" s="56"/>
      <c r="M74" s="48"/>
      <c r="N74" s="31"/>
      <c r="O74" s="31"/>
      <c r="P74" s="31"/>
      <c r="Q74" s="31"/>
      <c r="R74" s="45"/>
      <c r="U74" s="33"/>
    </row>
    <row r="75" spans="2:21" ht="16.8" x14ac:dyDescent="0.3">
      <c r="B75" s="56" t="s">
        <v>152</v>
      </c>
      <c r="C75" s="48">
        <v>448.93</v>
      </c>
      <c r="D75" s="39">
        <f t="shared" si="2"/>
        <v>3.3757800446726716E-2</v>
      </c>
      <c r="F75" s="47">
        <v>24530.9</v>
      </c>
      <c r="G75" s="40">
        <f t="shared" si="3"/>
        <v>1.1733664188653403E-3</v>
      </c>
      <c r="H75" s="33"/>
      <c r="I75" s="33"/>
      <c r="J75" s="33"/>
      <c r="K75" s="44"/>
      <c r="L75" s="56"/>
      <c r="M75" s="48"/>
      <c r="N75" s="31"/>
      <c r="O75" s="31"/>
      <c r="P75" s="31"/>
      <c r="Q75" s="31"/>
      <c r="R75" s="45"/>
      <c r="U75" s="33"/>
    </row>
    <row r="76" spans="2:21" ht="16.8" x14ac:dyDescent="0.3">
      <c r="B76" s="56" t="s">
        <v>153</v>
      </c>
      <c r="C76" s="48">
        <v>475.09</v>
      </c>
      <c r="D76" s="39">
        <f t="shared" si="2"/>
        <v>5.8271890940681192E-2</v>
      </c>
      <c r="F76" s="47">
        <v>24834.85</v>
      </c>
      <c r="G76" s="40">
        <f t="shared" si="3"/>
        <v>1.2390495252925682E-2</v>
      </c>
      <c r="H76" s="33"/>
      <c r="I76" s="33"/>
      <c r="J76" s="33"/>
      <c r="K76" s="44"/>
      <c r="L76" s="56"/>
      <c r="M76" s="48"/>
      <c r="N76" s="31"/>
      <c r="O76" s="31"/>
      <c r="P76" s="31"/>
      <c r="Q76" s="31"/>
      <c r="R76" s="45"/>
      <c r="U76" s="33"/>
    </row>
    <row r="77" spans="2:21" ht="16.8" x14ac:dyDescent="0.3">
      <c r="B77" s="56" t="s">
        <v>154</v>
      </c>
      <c r="C77" s="48">
        <v>462.7</v>
      </c>
      <c r="D77" s="39">
        <f t="shared" si="2"/>
        <v>-2.6079269191100596E-2</v>
      </c>
      <c r="F77" s="47">
        <v>24717.7</v>
      </c>
      <c r="G77" s="40">
        <f t="shared" si="3"/>
        <v>-4.7171615693268887E-3</v>
      </c>
      <c r="H77" s="33"/>
      <c r="I77" s="33"/>
      <c r="J77" s="33"/>
      <c r="K77" s="44"/>
      <c r="L77" s="56"/>
      <c r="M77" s="48"/>
      <c r="N77" s="31"/>
      <c r="O77" s="31"/>
      <c r="P77" s="31"/>
      <c r="Q77" s="31"/>
      <c r="R77" s="45"/>
      <c r="U77" s="33"/>
    </row>
    <row r="78" spans="2:21" ht="16.8" x14ac:dyDescent="0.3">
      <c r="B78" s="56" t="s">
        <v>155</v>
      </c>
      <c r="C78" s="48">
        <v>469.13</v>
      </c>
      <c r="D78" s="39">
        <f t="shared" si="2"/>
        <v>1.3896693321806763E-2</v>
      </c>
      <c r="F78" s="47">
        <v>24367.5</v>
      </c>
      <c r="G78" s="40">
        <f t="shared" si="3"/>
        <v>-1.4167984885325113E-2</v>
      </c>
      <c r="H78" s="33"/>
      <c r="I78" s="33"/>
      <c r="J78" s="33"/>
      <c r="K78" s="44"/>
      <c r="L78" s="56"/>
      <c r="M78" s="48"/>
      <c r="N78" s="31"/>
      <c r="O78" s="31"/>
      <c r="P78" s="31"/>
      <c r="Q78" s="31"/>
      <c r="R78" s="45"/>
      <c r="U78" s="33"/>
    </row>
    <row r="79" spans="2:21" ht="16.8" x14ac:dyDescent="0.3">
      <c r="B79" s="56" t="s">
        <v>156</v>
      </c>
      <c r="C79" s="48">
        <v>475.51</v>
      </c>
      <c r="D79" s="39">
        <f t="shared" si="2"/>
        <v>1.359964189030749E-2</v>
      </c>
      <c r="F79" s="47">
        <v>24541.15</v>
      </c>
      <c r="G79" s="40">
        <f t="shared" si="3"/>
        <v>7.1262952703396998E-3</v>
      </c>
      <c r="H79" s="33"/>
      <c r="I79" s="33"/>
      <c r="J79" s="33"/>
      <c r="K79" s="44"/>
      <c r="L79" s="56"/>
      <c r="M79" s="48"/>
      <c r="N79" s="31"/>
      <c r="O79" s="31"/>
      <c r="P79" s="31"/>
      <c r="Q79" s="31"/>
      <c r="R79" s="45"/>
      <c r="U79" s="33"/>
    </row>
    <row r="80" spans="2:21" ht="16.8" x14ac:dyDescent="0.3">
      <c r="B80" s="56" t="s">
        <v>157</v>
      </c>
      <c r="C80" s="48">
        <v>478.49</v>
      </c>
      <c r="D80" s="39">
        <f t="shared" si="2"/>
        <v>6.2669554793801652E-3</v>
      </c>
      <c r="F80" s="47">
        <v>24823.15</v>
      </c>
      <c r="G80" s="40">
        <f t="shared" si="3"/>
        <v>1.1490904052988471E-2</v>
      </c>
      <c r="H80" s="33"/>
      <c r="I80" s="33"/>
      <c r="J80" s="33"/>
      <c r="K80" s="44"/>
      <c r="L80" s="56"/>
      <c r="M80" s="48"/>
      <c r="N80" s="31"/>
      <c r="O80" s="31"/>
      <c r="P80" s="31"/>
      <c r="Q80" s="31"/>
      <c r="R80" s="45"/>
      <c r="U80" s="33"/>
    </row>
    <row r="81" spans="2:21" ht="16.8" x14ac:dyDescent="0.3">
      <c r="B81" s="56" t="s">
        <v>158</v>
      </c>
      <c r="C81" s="48">
        <v>474.8</v>
      </c>
      <c r="D81" s="39">
        <f t="shared" si="2"/>
        <v>-7.7117599113879498E-3</v>
      </c>
      <c r="F81" s="47">
        <v>25235.9</v>
      </c>
      <c r="G81" s="40">
        <f t="shared" si="3"/>
        <v>1.6627623810837822E-2</v>
      </c>
      <c r="H81" s="33"/>
      <c r="I81" s="33"/>
      <c r="J81" s="33"/>
      <c r="K81" s="44"/>
      <c r="L81" s="56"/>
      <c r="M81" s="48"/>
      <c r="N81" s="31"/>
      <c r="O81" s="31"/>
      <c r="P81" s="31"/>
      <c r="Q81" s="31"/>
      <c r="R81" s="45"/>
      <c r="U81" s="33"/>
    </row>
    <row r="82" spans="2:21" ht="16.8" x14ac:dyDescent="0.3">
      <c r="B82" s="56" t="s">
        <v>159</v>
      </c>
      <c r="C82" s="48">
        <v>474.61</v>
      </c>
      <c r="D82" s="39">
        <f t="shared" si="2"/>
        <v>-4.0016849199664417E-4</v>
      </c>
      <c r="F82" s="47">
        <v>24852.15</v>
      </c>
      <c r="G82" s="40">
        <f t="shared" si="3"/>
        <v>-1.5206511358818231E-2</v>
      </c>
      <c r="H82" s="33"/>
      <c r="I82" s="33"/>
      <c r="J82" s="33"/>
      <c r="K82" s="44"/>
      <c r="L82" s="56"/>
      <c r="M82" s="48"/>
      <c r="N82" s="31"/>
      <c r="O82" s="31"/>
      <c r="P82" s="31"/>
      <c r="Q82" s="31"/>
      <c r="R82" s="45"/>
      <c r="U82" s="33"/>
    </row>
    <row r="83" spans="2:21" ht="16.8" x14ac:dyDescent="0.3">
      <c r="B83" s="56" t="s">
        <v>160</v>
      </c>
      <c r="C83" s="48">
        <v>486.11</v>
      </c>
      <c r="D83" s="39">
        <f t="shared" si="2"/>
        <v>2.4230420766524041E-2</v>
      </c>
      <c r="F83" s="47">
        <v>25356.5</v>
      </c>
      <c r="G83" s="40">
        <f t="shared" si="3"/>
        <v>2.0294018827344829E-2</v>
      </c>
      <c r="H83" s="33"/>
      <c r="I83" s="33"/>
      <c r="J83" s="33"/>
      <c r="K83" s="44"/>
      <c r="L83" s="56"/>
      <c r="M83" s="48"/>
      <c r="N83" s="31"/>
      <c r="O83" s="31"/>
      <c r="P83" s="31"/>
      <c r="Q83" s="31"/>
      <c r="R83" s="45"/>
      <c r="U83" s="33"/>
    </row>
    <row r="84" spans="2:21" ht="16.8" x14ac:dyDescent="0.3">
      <c r="B84" s="56" t="s">
        <v>161</v>
      </c>
      <c r="C84" s="48">
        <v>486.63</v>
      </c>
      <c r="D84" s="39">
        <f t="shared" si="2"/>
        <v>1.0697167307811561E-3</v>
      </c>
      <c r="F84" s="47">
        <v>25790.95</v>
      </c>
      <c r="G84" s="40">
        <f t="shared" si="3"/>
        <v>1.7133673811448702E-2</v>
      </c>
      <c r="H84" s="33"/>
      <c r="I84" s="33"/>
      <c r="J84" s="33"/>
      <c r="K84" s="44"/>
      <c r="L84" s="56"/>
      <c r="M84" s="48"/>
      <c r="N84" s="31"/>
      <c r="O84" s="31"/>
      <c r="P84" s="31"/>
      <c r="Q84" s="31"/>
      <c r="R84" s="45"/>
      <c r="U84" s="33"/>
    </row>
    <row r="85" spans="2:21" ht="16.8" x14ac:dyDescent="0.3">
      <c r="B85" s="56" t="s">
        <v>162</v>
      </c>
      <c r="C85" s="48">
        <v>494.48</v>
      </c>
      <c r="D85" s="39">
        <f t="shared" si="2"/>
        <v>1.6131352362164231E-2</v>
      </c>
      <c r="F85" s="47">
        <v>26178.95</v>
      </c>
      <c r="G85" s="40">
        <f t="shared" si="3"/>
        <v>1.5044036764834123E-2</v>
      </c>
      <c r="H85" s="33"/>
      <c r="I85" s="33"/>
      <c r="J85" s="33"/>
      <c r="K85" s="44"/>
      <c r="L85" s="56"/>
      <c r="M85" s="48"/>
      <c r="N85" s="31"/>
      <c r="O85" s="31"/>
      <c r="P85" s="31"/>
      <c r="Q85" s="31"/>
      <c r="R85" s="45"/>
      <c r="U85" s="33"/>
    </row>
    <row r="86" spans="2:21" ht="16.8" x14ac:dyDescent="0.3">
      <c r="B86" s="56" t="s">
        <v>163</v>
      </c>
      <c r="C86" s="48">
        <v>476.36</v>
      </c>
      <c r="D86" s="39">
        <f t="shared" si="2"/>
        <v>-3.6644555897104025E-2</v>
      </c>
      <c r="F86" s="47">
        <v>25014.6</v>
      </c>
      <c r="G86" s="40">
        <f t="shared" si="3"/>
        <v>-4.4476573735768743E-2</v>
      </c>
      <c r="H86" s="33"/>
      <c r="I86" s="33"/>
      <c r="J86" s="33"/>
      <c r="K86" s="44"/>
      <c r="L86" s="56"/>
      <c r="M86" s="48"/>
      <c r="N86" s="31"/>
      <c r="O86" s="31"/>
      <c r="P86" s="31"/>
      <c r="Q86" s="31"/>
      <c r="R86" s="45"/>
      <c r="U86" s="33"/>
    </row>
    <row r="87" spans="2:21" ht="16.8" x14ac:dyDescent="0.3">
      <c r="B87" s="56" t="s">
        <v>164</v>
      </c>
      <c r="C87" s="48">
        <v>461.84</v>
      </c>
      <c r="D87" s="39">
        <f t="shared" si="2"/>
        <v>-3.0481148711058892E-2</v>
      </c>
      <c r="F87" s="47">
        <v>24964.25</v>
      </c>
      <c r="G87" s="40">
        <f t="shared" si="3"/>
        <v>-2.0128245104857889E-3</v>
      </c>
      <c r="H87" s="33"/>
      <c r="I87" s="33"/>
      <c r="J87" s="33"/>
      <c r="K87" s="44"/>
      <c r="L87" s="56"/>
      <c r="M87" s="48"/>
      <c r="N87" s="31"/>
      <c r="O87" s="31"/>
      <c r="P87" s="31"/>
      <c r="Q87" s="31"/>
      <c r="R87" s="45"/>
      <c r="U87" s="33"/>
    </row>
    <row r="88" spans="2:21" ht="16.8" x14ac:dyDescent="0.3">
      <c r="B88" s="56" t="s">
        <v>165</v>
      </c>
      <c r="C88" s="48">
        <v>460.42</v>
      </c>
      <c r="D88" s="39">
        <f t="shared" si="2"/>
        <v>-3.0746578901783561E-3</v>
      </c>
      <c r="F88" s="47">
        <v>24854.05</v>
      </c>
      <c r="G88" s="40">
        <f t="shared" si="3"/>
        <v>-4.4143124668275524E-3</v>
      </c>
      <c r="H88" s="33"/>
      <c r="I88" s="33"/>
      <c r="J88" s="33"/>
      <c r="K88" s="44"/>
      <c r="L88" s="56"/>
      <c r="M88" s="48"/>
      <c r="N88" s="31"/>
      <c r="O88" s="31"/>
      <c r="P88" s="31"/>
      <c r="Q88" s="31"/>
      <c r="R88" s="45"/>
      <c r="U88" s="33"/>
    </row>
    <row r="89" spans="2:21" ht="16.8" x14ac:dyDescent="0.3">
      <c r="B89" s="56" t="s">
        <v>166</v>
      </c>
      <c r="C89" s="48">
        <v>456.26</v>
      </c>
      <c r="D89" s="39">
        <f t="shared" si="2"/>
        <v>-9.0352287042266832E-3</v>
      </c>
      <c r="F89" s="47">
        <v>24180.799999999999</v>
      </c>
      <c r="G89" s="40">
        <f t="shared" si="3"/>
        <v>-2.7088140564616281E-2</v>
      </c>
      <c r="H89" s="33"/>
      <c r="I89" s="33"/>
      <c r="J89" s="33"/>
      <c r="K89" s="44"/>
      <c r="L89" s="56"/>
      <c r="M89" s="48"/>
      <c r="N89" s="31"/>
      <c r="O89" s="31"/>
      <c r="P89" s="31"/>
      <c r="Q89" s="31"/>
      <c r="R89" s="45"/>
      <c r="U89" s="33"/>
    </row>
    <row r="90" spans="2:21" ht="16.8" x14ac:dyDescent="0.3">
      <c r="B90" s="56" t="s">
        <v>167</v>
      </c>
      <c r="C90" s="48">
        <v>463.83</v>
      </c>
      <c r="D90" s="39">
        <f t="shared" si="2"/>
        <v>1.6591417174418144E-2</v>
      </c>
      <c r="F90" s="47">
        <v>24304.35</v>
      </c>
      <c r="G90" s="40">
        <f t="shared" si="3"/>
        <v>5.1094256600276999E-3</v>
      </c>
      <c r="H90" s="33"/>
      <c r="I90" s="33"/>
      <c r="J90" s="33"/>
      <c r="K90" s="44"/>
      <c r="L90" s="56"/>
      <c r="M90" s="48"/>
      <c r="N90" s="31"/>
      <c r="O90" s="31"/>
      <c r="P90" s="31"/>
      <c r="Q90" s="31"/>
      <c r="R90" s="45"/>
      <c r="U90" s="33"/>
    </row>
    <row r="91" spans="2:21" ht="16.8" x14ac:dyDescent="0.3">
      <c r="B91" s="56" t="s">
        <v>168</v>
      </c>
      <c r="C91" s="48">
        <v>452.24</v>
      </c>
      <c r="D91" s="39">
        <f t="shared" si="2"/>
        <v>-2.4987603216695686E-2</v>
      </c>
      <c r="F91" s="47">
        <v>24148.2</v>
      </c>
      <c r="G91" s="40">
        <f t="shared" si="3"/>
        <v>-6.4247758117372822E-3</v>
      </c>
      <c r="H91" s="33"/>
      <c r="I91" s="33"/>
      <c r="J91" s="33"/>
      <c r="K91" s="44"/>
      <c r="L91" s="56"/>
      <c r="M91" s="48"/>
      <c r="N91" s="31"/>
      <c r="O91" s="31"/>
      <c r="P91" s="31"/>
      <c r="Q91" s="31"/>
      <c r="R91" s="45"/>
      <c r="U91" s="33"/>
    </row>
    <row r="92" spans="2:21" ht="16.8" x14ac:dyDescent="0.3">
      <c r="B92" s="56" t="s">
        <v>169</v>
      </c>
      <c r="C92" s="48">
        <v>440.8</v>
      </c>
      <c r="D92" s="39">
        <f t="shared" si="2"/>
        <v>-2.5296302848045293E-2</v>
      </c>
      <c r="F92" s="47">
        <v>23532.7</v>
      </c>
      <c r="G92" s="40">
        <f t="shared" si="3"/>
        <v>-2.5488442202731498E-2</v>
      </c>
      <c r="H92" s="33"/>
      <c r="I92" s="33"/>
      <c r="J92" s="33"/>
      <c r="K92" s="44"/>
      <c r="L92" s="56"/>
      <c r="M92" s="48"/>
      <c r="N92" s="31"/>
      <c r="O92" s="31"/>
      <c r="P92" s="31"/>
      <c r="Q92" s="31"/>
      <c r="R92" s="45"/>
      <c r="U92" s="33"/>
    </row>
    <row r="93" spans="2:21" ht="16.8" x14ac:dyDescent="0.3">
      <c r="B93" s="56" t="s">
        <v>170</v>
      </c>
      <c r="C93" s="48">
        <v>449.02</v>
      </c>
      <c r="D93" s="39">
        <f t="shared" si="2"/>
        <v>1.8647912885662254E-2</v>
      </c>
      <c r="F93" s="47">
        <v>23907.25</v>
      </c>
      <c r="G93" s="40">
        <f t="shared" si="3"/>
        <v>1.5916150717937061E-2</v>
      </c>
      <c r="H93" s="33"/>
      <c r="I93" s="33"/>
      <c r="J93" s="33"/>
      <c r="K93" s="44"/>
      <c r="L93" s="56"/>
      <c r="M93" s="48"/>
      <c r="N93" s="31"/>
      <c r="O93" s="31"/>
      <c r="P93" s="31"/>
      <c r="Q93" s="31"/>
      <c r="R93" s="45"/>
      <c r="U93" s="33"/>
    </row>
    <row r="94" spans="2:21" ht="16.8" x14ac:dyDescent="0.3">
      <c r="B94" s="56" t="s">
        <v>171</v>
      </c>
      <c r="C94" s="48">
        <v>451.01</v>
      </c>
      <c r="D94" s="39">
        <f t="shared" si="2"/>
        <v>4.4318738586255346E-3</v>
      </c>
      <c r="F94" s="47">
        <v>24131.1</v>
      </c>
      <c r="G94" s="40">
        <f t="shared" si="3"/>
        <v>9.3632684645870157E-3</v>
      </c>
      <c r="H94" s="33"/>
      <c r="I94" s="33"/>
      <c r="J94" s="33"/>
      <c r="K94" s="44"/>
      <c r="L94" s="56"/>
      <c r="M94" s="48"/>
      <c r="N94" s="31"/>
      <c r="O94" s="31"/>
      <c r="P94" s="31"/>
      <c r="Q94" s="31"/>
      <c r="R94" s="45"/>
      <c r="U94" s="33"/>
    </row>
    <row r="95" spans="2:21" ht="16.8" x14ac:dyDescent="0.3">
      <c r="B95" s="56" t="s">
        <v>172</v>
      </c>
      <c r="C95" s="48">
        <v>445.71</v>
      </c>
      <c r="D95" s="39">
        <f t="shared" si="2"/>
        <v>-1.1751402407928935E-2</v>
      </c>
      <c r="F95" s="47">
        <v>24677.8</v>
      </c>
      <c r="G95" s="40">
        <f t="shared" si="3"/>
        <v>2.2655411481449228E-2</v>
      </c>
      <c r="H95" s="33"/>
      <c r="I95" s="33"/>
      <c r="J95" s="33"/>
      <c r="K95" s="44"/>
      <c r="L95" s="56"/>
      <c r="M95" s="48"/>
      <c r="N95" s="31"/>
      <c r="O95" s="31"/>
      <c r="P95" s="31"/>
      <c r="Q95" s="31"/>
      <c r="R95" s="45"/>
      <c r="U95" s="33"/>
    </row>
    <row r="96" spans="2:21" ht="16.8" x14ac:dyDescent="0.3">
      <c r="B96" s="56" t="s">
        <v>173</v>
      </c>
      <c r="C96" s="48">
        <v>444.63</v>
      </c>
      <c r="D96" s="39">
        <f t="shared" si="2"/>
        <v>-2.4231002221174469E-3</v>
      </c>
      <c r="F96" s="47">
        <v>24768.3</v>
      </c>
      <c r="G96" s="40">
        <f t="shared" si="3"/>
        <v>3.6672636944945491E-3</v>
      </c>
      <c r="H96" s="33"/>
      <c r="I96" s="33"/>
      <c r="J96" s="33"/>
      <c r="K96" s="44"/>
      <c r="L96" s="56"/>
      <c r="M96" s="48"/>
      <c r="N96" s="31"/>
      <c r="O96" s="31"/>
      <c r="P96" s="31"/>
      <c r="Q96" s="31"/>
      <c r="R96" s="45"/>
      <c r="U96" s="33"/>
    </row>
    <row r="97" spans="2:21" ht="16.8" x14ac:dyDescent="0.3">
      <c r="B97" s="56" t="s">
        <v>174</v>
      </c>
      <c r="C97" s="48">
        <v>439.57</v>
      </c>
      <c r="D97" s="39">
        <f t="shared" si="2"/>
        <v>-1.1380248746148514E-2</v>
      </c>
      <c r="F97" s="47">
        <v>23587.5</v>
      </c>
      <c r="G97" s="40">
        <f t="shared" si="3"/>
        <v>-4.7673841159869612E-2</v>
      </c>
      <c r="H97" s="33"/>
      <c r="I97" s="33"/>
      <c r="J97" s="33"/>
      <c r="K97" s="44"/>
      <c r="L97" s="56"/>
      <c r="M97" s="48"/>
      <c r="N97" s="31"/>
      <c r="O97" s="31"/>
      <c r="P97" s="31"/>
      <c r="Q97" s="31"/>
      <c r="R97" s="45"/>
      <c r="U97" s="33"/>
    </row>
    <row r="98" spans="2:21" ht="16.8" x14ac:dyDescent="0.3">
      <c r="B98" s="56" t="s">
        <v>175</v>
      </c>
      <c r="C98" s="48">
        <v>452.76</v>
      </c>
      <c r="D98" s="39">
        <f t="shared" si="2"/>
        <v>3.0006597356507569E-2</v>
      </c>
      <c r="F98" s="47">
        <v>23813.4</v>
      </c>
      <c r="G98" s="40">
        <f t="shared" si="3"/>
        <v>9.5771065182830295E-3</v>
      </c>
      <c r="H98" s="33"/>
      <c r="I98" s="33"/>
      <c r="J98" s="33"/>
      <c r="K98" s="44"/>
      <c r="L98" s="56"/>
      <c r="M98" s="48"/>
      <c r="N98" s="31"/>
      <c r="O98" s="31"/>
      <c r="P98" s="31"/>
      <c r="Q98" s="31"/>
      <c r="R98" s="45"/>
      <c r="U98" s="33"/>
    </row>
    <row r="99" spans="2:21" ht="16.8" x14ac:dyDescent="0.3">
      <c r="B99" s="56" t="s">
        <v>176</v>
      </c>
      <c r="C99" s="48">
        <v>455.6</v>
      </c>
      <c r="D99" s="39">
        <f t="shared" si="2"/>
        <v>6.2726389257001802E-3</v>
      </c>
      <c r="F99" s="47">
        <v>24004.75</v>
      </c>
      <c r="G99" s="40">
        <f t="shared" si="3"/>
        <v>8.035391838208783E-3</v>
      </c>
      <c r="H99" s="33"/>
      <c r="I99" s="33"/>
      <c r="J99" s="33"/>
      <c r="K99" s="44"/>
      <c r="L99" s="56"/>
      <c r="M99" s="48"/>
      <c r="N99" s="31"/>
      <c r="O99" s="31"/>
      <c r="P99" s="31"/>
      <c r="Q99" s="31"/>
      <c r="R99" s="45"/>
      <c r="U99" s="33"/>
    </row>
    <row r="100" spans="2:21" ht="16.8" x14ac:dyDescent="0.3">
      <c r="B100" s="56" t="s">
        <v>177</v>
      </c>
      <c r="C100" s="48">
        <v>444.9</v>
      </c>
      <c r="D100" s="39">
        <f t="shared" si="2"/>
        <v>-2.3485513608428543E-2</v>
      </c>
      <c r="F100" s="47">
        <v>23431.5</v>
      </c>
      <c r="G100" s="40">
        <f t="shared" si="3"/>
        <v>-2.3880690280048689E-2</v>
      </c>
      <c r="H100" s="33"/>
      <c r="I100" s="33"/>
      <c r="J100" s="33"/>
      <c r="K100" s="44"/>
      <c r="L100" s="56"/>
      <c r="M100" s="48"/>
      <c r="N100" s="31"/>
      <c r="O100" s="31"/>
      <c r="P100" s="31"/>
      <c r="Q100" s="31"/>
      <c r="R100" s="45"/>
      <c r="U100" s="33"/>
    </row>
    <row r="101" spans="2:21" ht="16.8" x14ac:dyDescent="0.3">
      <c r="B101" s="56" t="s">
        <v>178</v>
      </c>
      <c r="C101" s="48">
        <v>440.2</v>
      </c>
      <c r="D101" s="39">
        <f t="shared" si="2"/>
        <v>-1.056417172398294E-2</v>
      </c>
      <c r="F101" s="47">
        <v>23203.200000000001</v>
      </c>
      <c r="G101" s="40">
        <f t="shared" si="3"/>
        <v>-9.7432942833365344E-3</v>
      </c>
      <c r="H101" s="33"/>
      <c r="I101" s="33"/>
      <c r="J101" s="33"/>
      <c r="K101" s="44"/>
      <c r="L101" s="56"/>
      <c r="M101" s="48"/>
      <c r="N101" s="31"/>
      <c r="O101" s="31"/>
      <c r="P101" s="31"/>
      <c r="Q101" s="31"/>
      <c r="R101" s="45"/>
      <c r="U101" s="33"/>
    </row>
    <row r="102" spans="2:21" ht="16.8" x14ac:dyDescent="0.3">
      <c r="B102" s="56" t="s">
        <v>179</v>
      </c>
      <c r="C102" s="48">
        <v>441.6</v>
      </c>
      <c r="D102" s="39">
        <f t="shared" si="2"/>
        <v>3.180372557928246E-3</v>
      </c>
      <c r="F102" s="47">
        <v>23092.2</v>
      </c>
      <c r="G102" s="40">
        <f t="shared" si="3"/>
        <v>-4.7838229209764549E-3</v>
      </c>
      <c r="H102" s="33"/>
      <c r="I102" s="33"/>
      <c r="J102" s="33"/>
      <c r="K102" s="44"/>
      <c r="L102" s="56"/>
      <c r="M102" s="48"/>
      <c r="N102" s="31"/>
      <c r="O102" s="31"/>
      <c r="P102" s="31"/>
      <c r="Q102" s="31"/>
      <c r="R102" s="45"/>
      <c r="U102" s="33"/>
    </row>
    <row r="103" spans="2:21" ht="16.8" x14ac:dyDescent="0.3">
      <c r="B103" s="56" t="s">
        <v>180</v>
      </c>
      <c r="C103" s="48">
        <v>447.5</v>
      </c>
      <c r="D103" s="39">
        <f t="shared" si="2"/>
        <v>1.3360507246376718E-2</v>
      </c>
      <c r="F103" s="47">
        <v>23508.400000000001</v>
      </c>
      <c r="G103" s="40">
        <f t="shared" si="3"/>
        <v>1.8023401841314346E-2</v>
      </c>
      <c r="H103" s="33"/>
      <c r="I103" s="33"/>
      <c r="J103" s="33"/>
      <c r="K103" s="44"/>
      <c r="L103" s="56"/>
      <c r="M103" s="48"/>
      <c r="N103" s="31"/>
      <c r="O103" s="31"/>
      <c r="P103" s="31"/>
      <c r="Q103" s="31"/>
      <c r="R103" s="45"/>
      <c r="U103" s="33"/>
    </row>
    <row r="104" spans="2:21" ht="16.8" x14ac:dyDescent="0.3">
      <c r="B104" s="56" t="s">
        <v>181</v>
      </c>
      <c r="C104" s="48">
        <v>430.85</v>
      </c>
      <c r="D104" s="39">
        <f t="shared" si="2"/>
        <v>-3.7206703910614425E-2</v>
      </c>
      <c r="F104" s="47">
        <v>23559.95</v>
      </c>
      <c r="G104" s="40">
        <f t="shared" si="3"/>
        <v>2.1928332000475947E-3</v>
      </c>
      <c r="H104" s="33"/>
      <c r="I104" s="33"/>
      <c r="J104" s="33"/>
      <c r="K104" s="44"/>
      <c r="L104" s="56"/>
      <c r="M104" s="48"/>
      <c r="N104" s="31"/>
      <c r="O104" s="31"/>
      <c r="P104" s="31"/>
      <c r="Q104" s="31"/>
      <c r="R104" s="45"/>
      <c r="U104" s="33"/>
    </row>
    <row r="105" spans="2:21" ht="16.8" x14ac:dyDescent="0.3">
      <c r="B105" s="56" t="s">
        <v>182</v>
      </c>
      <c r="C105" s="48">
        <v>410.25</v>
      </c>
      <c r="D105" s="39">
        <f t="shared" si="2"/>
        <v>-4.781246373447845E-2</v>
      </c>
      <c r="F105" s="47">
        <v>22929.25</v>
      </c>
      <c r="G105" s="40">
        <f t="shared" si="3"/>
        <v>-2.6770005878620329E-2</v>
      </c>
      <c r="H105" s="33"/>
      <c r="I105" s="33"/>
      <c r="J105" s="33"/>
      <c r="K105" s="44"/>
      <c r="L105" s="56"/>
      <c r="M105" s="48"/>
      <c r="N105" s="31"/>
      <c r="O105" s="31"/>
      <c r="P105" s="31"/>
      <c r="Q105" s="31"/>
      <c r="R105" s="45"/>
      <c r="U105" s="33"/>
    </row>
    <row r="106" spans="2:21" ht="16.8" x14ac:dyDescent="0.3">
      <c r="B106" s="56" t="s">
        <v>183</v>
      </c>
      <c r="C106" s="48">
        <v>400.9</v>
      </c>
      <c r="D106" s="39">
        <f t="shared" si="2"/>
        <v>-2.2790981109079844E-2</v>
      </c>
      <c r="F106" s="47">
        <v>22795.9</v>
      </c>
      <c r="G106" s="40">
        <f t="shared" si="3"/>
        <v>-5.8157157342695331E-3</v>
      </c>
      <c r="H106" s="33"/>
      <c r="I106" s="33"/>
      <c r="J106" s="33"/>
      <c r="K106" s="44"/>
      <c r="L106" s="56"/>
      <c r="M106" s="48"/>
      <c r="N106" s="31"/>
      <c r="O106" s="31"/>
      <c r="P106" s="31"/>
      <c r="Q106" s="31"/>
      <c r="R106" s="45"/>
      <c r="U106" s="33"/>
    </row>
    <row r="107" spans="2:21" ht="16.8" x14ac:dyDescent="0.3">
      <c r="B107" s="56" t="s">
        <v>184</v>
      </c>
      <c r="C107" s="48">
        <v>395</v>
      </c>
      <c r="D107" s="39">
        <f t="shared" si="2"/>
        <v>-1.4716887004240453E-2</v>
      </c>
      <c r="F107" s="47">
        <v>22124.7</v>
      </c>
      <c r="G107" s="40">
        <f t="shared" si="3"/>
        <v>-2.9443891226053842E-2</v>
      </c>
      <c r="H107" s="33"/>
      <c r="I107" s="33"/>
      <c r="J107" s="33"/>
      <c r="K107" s="44"/>
      <c r="L107" s="56"/>
      <c r="M107" s="48"/>
      <c r="N107" s="31"/>
      <c r="O107" s="31"/>
      <c r="P107" s="31"/>
      <c r="Q107" s="31"/>
      <c r="R107" s="45"/>
      <c r="U107" s="33"/>
    </row>
    <row r="108" spans="2:21" ht="16.8" x14ac:dyDescent="0.3">
      <c r="B108" s="56" t="s">
        <v>200</v>
      </c>
      <c r="C108" s="48">
        <v>403.9</v>
      </c>
      <c r="D108" s="39">
        <f t="shared" si="2"/>
        <v>2.2531645569620284E-2</v>
      </c>
      <c r="F108" s="47">
        <v>22552.5</v>
      </c>
      <c r="G108" s="40">
        <f t="shared" si="3"/>
        <v>1.9335855401429125E-2</v>
      </c>
      <c r="H108" s="33"/>
      <c r="I108" s="33"/>
      <c r="J108" s="33"/>
      <c r="K108" s="44"/>
      <c r="L108" s="56"/>
      <c r="M108" s="48"/>
      <c r="N108" s="31"/>
      <c r="O108" s="31"/>
      <c r="P108" s="31"/>
      <c r="Q108" s="31"/>
      <c r="R108" s="45"/>
      <c r="U108" s="33"/>
    </row>
    <row r="109" spans="2:21" ht="16.8" x14ac:dyDescent="0.3">
      <c r="B109" s="56" t="s">
        <v>199</v>
      </c>
      <c r="C109" s="48">
        <v>412.05</v>
      </c>
      <c r="D109" s="39">
        <f t="shared" si="2"/>
        <v>2.0178261946026232E-2</v>
      </c>
      <c r="F109" s="47">
        <v>22382.9</v>
      </c>
      <c r="G109" s="40">
        <f t="shared" si="3"/>
        <v>-7.5202305731071339E-3</v>
      </c>
      <c r="H109" s="33"/>
      <c r="I109" s="33"/>
      <c r="J109" s="33"/>
      <c r="K109" s="44"/>
      <c r="L109" s="56"/>
      <c r="M109" s="48"/>
      <c r="N109" s="31"/>
      <c r="O109" s="31"/>
      <c r="P109" s="31"/>
      <c r="Q109" s="31"/>
      <c r="R109" s="45"/>
      <c r="U109" s="33"/>
    </row>
    <row r="110" spans="2:21" ht="16.8" x14ac:dyDescent="0.3">
      <c r="B110" s="37"/>
      <c r="C110" s="33"/>
      <c r="D110" s="39"/>
      <c r="F110" s="33"/>
      <c r="G110" s="40"/>
      <c r="H110" s="33"/>
      <c r="I110" s="33"/>
      <c r="J110" s="33"/>
      <c r="K110" s="44"/>
      <c r="L110" s="56"/>
      <c r="M110" s="48"/>
      <c r="N110" s="31"/>
      <c r="O110" s="31"/>
      <c r="P110" s="31"/>
      <c r="Q110" s="31"/>
      <c r="R110" s="45"/>
    </row>
    <row r="111" spans="2:21" ht="16.8" x14ac:dyDescent="0.3">
      <c r="B111" s="37"/>
      <c r="C111" s="33"/>
      <c r="D111" s="39"/>
      <c r="F111" s="33"/>
      <c r="G111" s="40"/>
      <c r="H111" s="33"/>
      <c r="I111" s="33"/>
      <c r="J111" s="33"/>
      <c r="K111" s="44"/>
      <c r="L111" s="56"/>
      <c r="M111" s="48"/>
      <c r="N111" s="31"/>
      <c r="O111" s="31"/>
      <c r="P111" s="31"/>
      <c r="Q111" s="31"/>
      <c r="R111" s="45"/>
    </row>
    <row r="112" spans="2:21" ht="16.8" x14ac:dyDescent="0.3">
      <c r="D112" s="39"/>
      <c r="K112" s="44"/>
      <c r="L112" s="56"/>
      <c r="M112" s="48"/>
      <c r="N112" s="31"/>
      <c r="O112" s="31"/>
      <c r="P112" s="31"/>
      <c r="Q112" s="31"/>
      <c r="R112" s="45"/>
    </row>
    <row r="113" spans="4:18" ht="16.8" x14ac:dyDescent="0.3">
      <c r="D113" s="39"/>
      <c r="K113" s="44"/>
      <c r="L113" s="56"/>
      <c r="M113" s="48"/>
      <c r="N113" s="31"/>
      <c r="O113" s="31"/>
      <c r="P113" s="31"/>
      <c r="Q113" s="31"/>
      <c r="R113" s="45"/>
    </row>
    <row r="114" spans="4:18" ht="16.8" x14ac:dyDescent="0.3">
      <c r="D114" s="39"/>
      <c r="K114" s="44"/>
      <c r="L114" s="56"/>
      <c r="M114" s="48"/>
      <c r="N114" s="31"/>
      <c r="O114" s="31"/>
      <c r="P114" s="31"/>
      <c r="Q114" s="31"/>
      <c r="R114" s="45"/>
    </row>
    <row r="115" spans="4:18" ht="16.8" x14ac:dyDescent="0.3">
      <c r="D115" s="39"/>
      <c r="K115" s="44"/>
      <c r="L115" s="56"/>
      <c r="M115" s="48"/>
      <c r="N115" s="31"/>
      <c r="O115" s="31"/>
      <c r="P115" s="31"/>
      <c r="Q115" s="31"/>
      <c r="R115" s="45"/>
    </row>
    <row r="116" spans="4:18" ht="16.8" x14ac:dyDescent="0.3">
      <c r="D116" s="39"/>
      <c r="K116" s="44"/>
      <c r="L116" s="56"/>
      <c r="M116" s="48"/>
      <c r="N116" s="31"/>
      <c r="O116" s="31"/>
      <c r="P116" s="31"/>
      <c r="Q116" s="31"/>
      <c r="R116" s="45"/>
    </row>
    <row r="117" spans="4:18" ht="16.8" x14ac:dyDescent="0.3">
      <c r="D117" s="39"/>
      <c r="K117" s="44"/>
      <c r="L117" s="56"/>
      <c r="M117" s="48"/>
      <c r="N117" s="31"/>
      <c r="O117" s="31"/>
      <c r="P117" s="31"/>
      <c r="Q117" s="31"/>
      <c r="R117" s="45"/>
    </row>
    <row r="118" spans="4:18" ht="16.8" x14ac:dyDescent="0.3">
      <c r="D118" s="39"/>
      <c r="K118" s="44"/>
      <c r="L118" s="56"/>
      <c r="M118" s="48"/>
      <c r="N118" s="31"/>
      <c r="O118" s="31"/>
      <c r="P118" s="31"/>
      <c r="Q118" s="31"/>
      <c r="R118" s="45"/>
    </row>
    <row r="119" spans="4:18" ht="16.8" x14ac:dyDescent="0.3">
      <c r="D119" s="39"/>
      <c r="K119" s="44"/>
      <c r="L119" s="56"/>
      <c r="M119" s="48"/>
      <c r="N119" s="31"/>
      <c r="O119" s="31"/>
      <c r="P119" s="31"/>
      <c r="Q119" s="31"/>
      <c r="R119" s="45"/>
    </row>
    <row r="120" spans="4:18" ht="16.8" x14ac:dyDescent="0.3">
      <c r="D120" s="39"/>
      <c r="K120" s="44"/>
      <c r="L120" s="56"/>
      <c r="M120" s="48"/>
      <c r="N120" s="31"/>
      <c r="O120" s="31"/>
      <c r="P120" s="31"/>
      <c r="Q120" s="31"/>
      <c r="R120" s="45"/>
    </row>
    <row r="121" spans="4:18" ht="16.8" x14ac:dyDescent="0.3">
      <c r="D121" s="39"/>
      <c r="K121" s="44"/>
      <c r="L121" s="56"/>
      <c r="M121" s="48"/>
      <c r="N121" s="31"/>
      <c r="O121" s="31"/>
      <c r="P121" s="31"/>
      <c r="Q121" s="31"/>
      <c r="R121" s="45"/>
    </row>
    <row r="122" spans="4:18" ht="16.8" x14ac:dyDescent="0.3">
      <c r="D122" s="39"/>
      <c r="K122" s="44"/>
      <c r="L122" s="56"/>
      <c r="M122" s="48"/>
      <c r="N122" s="31"/>
      <c r="O122" s="31"/>
      <c r="P122" s="31"/>
      <c r="Q122" s="31"/>
      <c r="R122" s="45"/>
    </row>
    <row r="123" spans="4:18" ht="16.8" x14ac:dyDescent="0.3">
      <c r="D123" s="39"/>
      <c r="K123" s="44"/>
      <c r="L123" s="56"/>
      <c r="M123" s="48"/>
      <c r="N123" s="31"/>
      <c r="O123" s="31"/>
      <c r="P123" s="31"/>
      <c r="Q123" s="31"/>
      <c r="R123" s="45"/>
    </row>
    <row r="124" spans="4:18" ht="16.8" x14ac:dyDescent="0.3">
      <c r="D124" s="39"/>
      <c r="K124" s="44"/>
      <c r="L124" s="56"/>
      <c r="M124" s="48"/>
      <c r="N124" s="31"/>
      <c r="O124" s="31"/>
      <c r="P124" s="31"/>
      <c r="Q124" s="31"/>
      <c r="R124" s="45"/>
    </row>
    <row r="125" spans="4:18" ht="16.8" x14ac:dyDescent="0.3">
      <c r="D125" s="39"/>
      <c r="K125" s="44"/>
      <c r="L125" s="56"/>
      <c r="M125" s="48"/>
      <c r="N125" s="31"/>
      <c r="O125" s="31"/>
      <c r="P125" s="31"/>
      <c r="Q125" s="31"/>
      <c r="R125" s="45"/>
    </row>
    <row r="126" spans="4:18" ht="16.8" x14ac:dyDescent="0.3">
      <c r="D126" s="39"/>
      <c r="K126" s="44"/>
      <c r="L126" s="56"/>
      <c r="M126" s="48"/>
      <c r="N126" s="31"/>
      <c r="O126" s="31"/>
      <c r="P126" s="31"/>
      <c r="Q126" s="31"/>
      <c r="R126" s="45"/>
    </row>
    <row r="127" spans="4:18" ht="16.8" x14ac:dyDescent="0.3">
      <c r="D127" s="39"/>
      <c r="K127" s="44"/>
      <c r="L127" s="56"/>
      <c r="M127" s="48"/>
      <c r="N127" s="31"/>
      <c r="O127" s="31"/>
      <c r="P127" s="31"/>
      <c r="Q127" s="31"/>
      <c r="R127" s="45"/>
    </row>
    <row r="128" spans="4:18" ht="16.8" x14ac:dyDescent="0.3">
      <c r="D128" s="39"/>
      <c r="K128" s="44"/>
      <c r="L128" s="56"/>
      <c r="M128" s="48"/>
      <c r="N128" s="31"/>
      <c r="O128" s="31"/>
      <c r="P128" s="31"/>
      <c r="Q128" s="31"/>
      <c r="R128" s="45"/>
    </row>
    <row r="129" spans="4:18" ht="16.8" x14ac:dyDescent="0.3">
      <c r="D129" s="39"/>
      <c r="K129" s="44"/>
      <c r="L129" s="56"/>
      <c r="M129" s="48"/>
      <c r="N129" s="31"/>
      <c r="O129" s="31"/>
      <c r="P129" s="31"/>
      <c r="Q129" s="31"/>
      <c r="R129" s="45"/>
    </row>
    <row r="130" spans="4:18" ht="16.8" x14ac:dyDescent="0.3">
      <c r="D130" s="39"/>
      <c r="K130" s="44"/>
      <c r="L130" s="56"/>
      <c r="M130" s="48"/>
      <c r="N130" s="31"/>
      <c r="O130" s="31"/>
      <c r="P130" s="31"/>
      <c r="Q130" s="31"/>
      <c r="R130" s="45"/>
    </row>
    <row r="131" spans="4:18" ht="16.8" x14ac:dyDescent="0.3">
      <c r="D131" s="39"/>
      <c r="K131" s="44"/>
      <c r="L131" s="56"/>
      <c r="M131" s="48"/>
      <c r="N131" s="31"/>
      <c r="O131" s="31"/>
      <c r="P131" s="31"/>
      <c r="Q131" s="31"/>
      <c r="R131" s="45"/>
    </row>
    <row r="132" spans="4:18" ht="16.8" x14ac:dyDescent="0.3">
      <c r="D132" s="39"/>
      <c r="K132" s="44"/>
      <c r="L132" s="56"/>
      <c r="M132" s="48"/>
      <c r="N132" s="31"/>
      <c r="O132" s="31"/>
      <c r="P132" s="31"/>
      <c r="Q132" s="31"/>
      <c r="R132" s="45"/>
    </row>
    <row r="133" spans="4:18" ht="16.8" x14ac:dyDescent="0.3">
      <c r="D133" s="39"/>
      <c r="K133" s="44"/>
      <c r="L133" s="56"/>
      <c r="M133" s="48"/>
      <c r="N133" s="31"/>
      <c r="O133" s="31"/>
      <c r="P133" s="31"/>
      <c r="Q133" s="31"/>
      <c r="R133" s="45"/>
    </row>
    <row r="134" spans="4:18" ht="16.8" x14ac:dyDescent="0.3">
      <c r="D134" s="39"/>
      <c r="K134" s="44"/>
      <c r="L134" s="56"/>
      <c r="M134" s="48"/>
      <c r="N134" s="31"/>
      <c r="O134" s="31"/>
      <c r="P134" s="31"/>
      <c r="Q134" s="31"/>
      <c r="R134" s="45"/>
    </row>
    <row r="135" spans="4:18" ht="16.8" x14ac:dyDescent="0.3">
      <c r="D135" s="39"/>
      <c r="L135" s="56"/>
      <c r="M135" s="48"/>
      <c r="N135" s="31"/>
      <c r="O135" s="31"/>
      <c r="P135" s="31"/>
      <c r="Q135" s="31"/>
      <c r="R135" s="45"/>
    </row>
    <row r="136" spans="4:18" ht="16.8" x14ac:dyDescent="0.3">
      <c r="D136" s="39"/>
      <c r="L136" s="56"/>
      <c r="M136" s="48"/>
      <c r="N136" s="31"/>
      <c r="O136" s="31"/>
      <c r="P136" s="31"/>
      <c r="Q136" s="31"/>
      <c r="R136" s="45"/>
    </row>
    <row r="137" spans="4:18" ht="16.8" x14ac:dyDescent="0.3">
      <c r="D137" s="39"/>
      <c r="L137" s="56"/>
      <c r="M137" s="48"/>
      <c r="N137" s="31"/>
      <c r="O137" s="31"/>
      <c r="P137" s="31"/>
      <c r="Q137" s="31"/>
      <c r="R137" s="46"/>
    </row>
    <row r="138" spans="4:18" x14ac:dyDescent="0.3">
      <c r="D138" s="39"/>
    </row>
    <row r="139" spans="4:18" x14ac:dyDescent="0.3">
      <c r="D139" s="39"/>
    </row>
    <row r="140" spans="4:18" x14ac:dyDescent="0.3">
      <c r="D140" s="39"/>
    </row>
    <row r="141" spans="4:18" x14ac:dyDescent="0.3">
      <c r="D141" s="39"/>
    </row>
    <row r="142" spans="4:18" x14ac:dyDescent="0.3">
      <c r="D142" s="39"/>
    </row>
    <row r="143" spans="4:18" x14ac:dyDescent="0.3">
      <c r="D143" s="39"/>
    </row>
    <row r="144" spans="4:18" ht="16.8" x14ac:dyDescent="0.3">
      <c r="D144" s="39"/>
      <c r="L144" s="54" t="s">
        <v>48</v>
      </c>
      <c r="M144" s="55" t="s">
        <v>198</v>
      </c>
      <c r="N144" s="55"/>
      <c r="O144" s="55"/>
      <c r="P144" s="55"/>
      <c r="Q144" s="55"/>
      <c r="R144" s="55"/>
    </row>
    <row r="145" spans="4:18" ht="16.8" x14ac:dyDescent="0.3">
      <c r="D145" s="39"/>
      <c r="L145" s="56" t="s">
        <v>57</v>
      </c>
      <c r="M145" s="47">
        <v>16945.05</v>
      </c>
      <c r="N145" s="33">
        <v>104</v>
      </c>
      <c r="O145" s="33"/>
      <c r="P145" s="33"/>
      <c r="Q145" s="31"/>
      <c r="R145" s="45"/>
    </row>
    <row r="146" spans="4:18" ht="16.8" x14ac:dyDescent="0.3">
      <c r="D146" s="39"/>
      <c r="L146" s="56" t="s">
        <v>59</v>
      </c>
      <c r="M146" s="47">
        <v>17359.75</v>
      </c>
      <c r="N146" s="33">
        <v>103</v>
      </c>
      <c r="O146" s="33"/>
      <c r="P146" s="33"/>
      <c r="Q146" s="31"/>
      <c r="R146" s="45"/>
    </row>
    <row r="147" spans="4:18" ht="16.8" x14ac:dyDescent="0.3">
      <c r="D147" s="39"/>
      <c r="L147" s="56" t="s">
        <v>61</v>
      </c>
      <c r="M147" s="47">
        <v>17599.150000000001</v>
      </c>
      <c r="N147" s="33">
        <v>102</v>
      </c>
      <c r="O147" s="33"/>
      <c r="P147" s="33"/>
      <c r="Q147" s="31"/>
      <c r="R147" s="45"/>
    </row>
    <row r="148" spans="4:18" ht="16.8" x14ac:dyDescent="0.3">
      <c r="D148" s="39"/>
      <c r="L148" s="56" t="s">
        <v>63</v>
      </c>
      <c r="M148" s="47">
        <v>17828</v>
      </c>
      <c r="N148" s="33">
        <v>101</v>
      </c>
      <c r="O148" s="33"/>
      <c r="P148" s="33"/>
      <c r="Q148" s="31"/>
      <c r="R148" s="45"/>
    </row>
    <row r="149" spans="4:18" ht="16.8" x14ac:dyDescent="0.3">
      <c r="D149" s="39"/>
      <c r="L149" s="56" t="s">
        <v>65</v>
      </c>
      <c r="M149" s="47">
        <v>17624.05</v>
      </c>
      <c r="N149" s="33">
        <v>100</v>
      </c>
      <c r="O149" s="33"/>
      <c r="P149" s="33"/>
      <c r="Q149" s="31"/>
      <c r="R149" s="45"/>
    </row>
    <row r="150" spans="4:18" ht="16.8" x14ac:dyDescent="0.3">
      <c r="D150" s="39"/>
      <c r="L150" s="56" t="s">
        <v>67</v>
      </c>
      <c r="M150" s="47">
        <v>18065</v>
      </c>
      <c r="N150" s="33">
        <v>99</v>
      </c>
      <c r="O150" s="33"/>
      <c r="P150" s="33"/>
      <c r="Q150" s="31"/>
      <c r="R150" s="45"/>
    </row>
    <row r="151" spans="4:18" ht="16.8" x14ac:dyDescent="0.3">
      <c r="D151" s="39"/>
      <c r="L151" s="56" t="s">
        <v>69</v>
      </c>
      <c r="M151" s="47">
        <v>18069</v>
      </c>
      <c r="N151" s="33">
        <v>98</v>
      </c>
      <c r="O151" s="33"/>
      <c r="P151" s="33"/>
      <c r="Q151" s="31"/>
      <c r="R151" s="45"/>
    </row>
    <row r="152" spans="4:18" ht="16.8" x14ac:dyDescent="0.3">
      <c r="D152" s="39"/>
      <c r="L152" s="56" t="s">
        <v>71</v>
      </c>
      <c r="M152" s="47">
        <v>18314.8</v>
      </c>
      <c r="N152" s="33">
        <v>97</v>
      </c>
      <c r="O152" s="33"/>
      <c r="P152" s="33"/>
      <c r="Q152" s="31"/>
      <c r="R152" s="45"/>
    </row>
    <row r="153" spans="4:18" ht="16.8" x14ac:dyDescent="0.3">
      <c r="D153" s="39"/>
      <c r="L153" s="56" t="s">
        <v>73</v>
      </c>
      <c r="M153" s="47">
        <v>18203.400000000001</v>
      </c>
      <c r="N153" s="33">
        <v>96</v>
      </c>
      <c r="O153" s="33"/>
      <c r="P153" s="33"/>
      <c r="Q153" s="31"/>
      <c r="R153" s="45"/>
    </row>
    <row r="154" spans="4:18" ht="16.8" x14ac:dyDescent="0.3">
      <c r="D154" s="39"/>
      <c r="L154" s="56" t="s">
        <v>74</v>
      </c>
      <c r="M154" s="47">
        <v>18499.349999999999</v>
      </c>
      <c r="N154" s="33">
        <v>95</v>
      </c>
      <c r="O154" s="33"/>
      <c r="P154" s="33"/>
      <c r="Q154" s="31"/>
      <c r="R154" s="45"/>
    </row>
    <row r="155" spans="4:18" ht="16.8" x14ac:dyDescent="0.3">
      <c r="D155" s="39"/>
      <c r="L155" s="56" t="s">
        <v>76</v>
      </c>
      <c r="M155" s="47">
        <v>18534.099999999999</v>
      </c>
      <c r="N155" s="33">
        <v>94</v>
      </c>
      <c r="O155" s="33"/>
      <c r="P155" s="33"/>
      <c r="Q155" s="31"/>
      <c r="R155" s="45"/>
    </row>
    <row r="156" spans="4:18" ht="16.8" x14ac:dyDescent="0.3">
      <c r="D156" s="39"/>
      <c r="L156" s="56" t="s">
        <v>82</v>
      </c>
      <c r="M156" s="47">
        <v>18563.400000000001</v>
      </c>
      <c r="N156" s="33">
        <v>93</v>
      </c>
      <c r="O156" s="33"/>
      <c r="P156" s="33"/>
      <c r="Q156" s="31"/>
      <c r="R156" s="45"/>
    </row>
    <row r="157" spans="4:18" ht="16.8" x14ac:dyDescent="0.3">
      <c r="D157" s="39"/>
      <c r="L157" s="56" t="s">
        <v>84</v>
      </c>
      <c r="M157" s="47">
        <v>18826</v>
      </c>
      <c r="N157" s="33">
        <v>92</v>
      </c>
      <c r="O157" s="33"/>
      <c r="P157" s="33"/>
      <c r="Q157" s="31"/>
      <c r="R157" s="45"/>
    </row>
    <row r="158" spans="4:18" ht="16.8" x14ac:dyDescent="0.3">
      <c r="D158" s="39"/>
      <c r="L158" s="56" t="s">
        <v>86</v>
      </c>
      <c r="M158" s="47">
        <v>18665.5</v>
      </c>
      <c r="N158" s="33">
        <v>91</v>
      </c>
      <c r="O158" s="33"/>
      <c r="P158" s="33"/>
      <c r="Q158" s="31"/>
      <c r="R158" s="45"/>
    </row>
    <row r="159" spans="4:18" ht="16.8" x14ac:dyDescent="0.3">
      <c r="D159" s="39"/>
      <c r="L159" s="56" t="s">
        <v>88</v>
      </c>
      <c r="M159" s="47">
        <v>19189.05</v>
      </c>
      <c r="N159" s="33">
        <v>90</v>
      </c>
      <c r="O159" s="33"/>
      <c r="P159" s="33"/>
      <c r="Q159" s="31"/>
      <c r="R159" s="45"/>
    </row>
    <row r="160" spans="4:18" ht="16.8" x14ac:dyDescent="0.3">
      <c r="D160" s="39"/>
      <c r="L160" s="56" t="s">
        <v>89</v>
      </c>
      <c r="M160" s="47">
        <v>19331.8</v>
      </c>
      <c r="N160" s="33">
        <v>89</v>
      </c>
      <c r="O160" s="33"/>
      <c r="P160" s="33"/>
      <c r="Q160" s="31"/>
      <c r="R160" s="45"/>
    </row>
    <row r="161" spans="4:18" ht="16.8" x14ac:dyDescent="0.3">
      <c r="D161" s="39"/>
      <c r="L161" s="56" t="s">
        <v>97</v>
      </c>
      <c r="M161" s="47">
        <v>19564.5</v>
      </c>
      <c r="N161" s="33">
        <v>88</v>
      </c>
      <c r="O161" s="33"/>
      <c r="P161" s="33"/>
      <c r="Q161" s="31"/>
      <c r="R161" s="45"/>
    </row>
    <row r="162" spans="4:18" ht="16.8" x14ac:dyDescent="0.3">
      <c r="D162" s="39"/>
      <c r="L162" s="56" t="s">
        <v>99</v>
      </c>
      <c r="M162" s="47">
        <v>19745</v>
      </c>
      <c r="N162" s="33">
        <v>87</v>
      </c>
      <c r="O162" s="33"/>
      <c r="P162" s="33"/>
      <c r="Q162" s="31"/>
      <c r="R162" s="45"/>
    </row>
    <row r="163" spans="4:18" ht="16.8" x14ac:dyDescent="0.3">
      <c r="D163" s="39"/>
      <c r="L163" s="56" t="s">
        <v>101</v>
      </c>
      <c r="M163" s="47">
        <v>19646.05</v>
      </c>
      <c r="N163" s="33">
        <v>86</v>
      </c>
      <c r="O163" s="33"/>
      <c r="P163" s="33"/>
      <c r="Q163" s="31"/>
      <c r="R163" s="45"/>
    </row>
    <row r="164" spans="4:18" ht="16.8" x14ac:dyDescent="0.3">
      <c r="D164" s="39"/>
      <c r="L164" s="56" t="s">
        <v>102</v>
      </c>
      <c r="M164" s="47">
        <v>19517</v>
      </c>
      <c r="N164" s="33">
        <v>85</v>
      </c>
      <c r="O164" s="33"/>
      <c r="P164" s="33"/>
      <c r="Q164" s="31"/>
      <c r="R164" s="45"/>
    </row>
    <row r="165" spans="4:18" ht="16.8" x14ac:dyDescent="0.3">
      <c r="D165" s="39"/>
      <c r="L165" s="56" t="s">
        <v>103</v>
      </c>
      <c r="M165" s="47">
        <v>19428.3</v>
      </c>
      <c r="N165" s="33">
        <v>84</v>
      </c>
      <c r="O165" s="33"/>
      <c r="P165" s="33"/>
      <c r="Q165" s="31"/>
      <c r="R165" s="45"/>
    </row>
    <row r="166" spans="4:18" ht="16.8" x14ac:dyDescent="0.3">
      <c r="D166" s="39"/>
      <c r="L166" s="56" t="s">
        <v>104</v>
      </c>
      <c r="M166" s="47">
        <v>19310.150000000001</v>
      </c>
      <c r="N166" s="33">
        <v>83</v>
      </c>
      <c r="O166" s="33"/>
      <c r="P166" s="33"/>
      <c r="Q166" s="31"/>
      <c r="R166" s="45"/>
    </row>
    <row r="167" spans="4:18" ht="16.8" x14ac:dyDescent="0.3">
      <c r="D167" s="39"/>
      <c r="L167" s="56" t="s">
        <v>105</v>
      </c>
      <c r="M167" s="47">
        <v>19265.8</v>
      </c>
      <c r="N167" s="33">
        <v>82</v>
      </c>
      <c r="O167" s="33"/>
      <c r="P167" s="33"/>
      <c r="Q167" s="31"/>
      <c r="R167" s="45"/>
    </row>
    <row r="168" spans="4:18" ht="16.8" x14ac:dyDescent="0.3">
      <c r="D168" s="39"/>
      <c r="L168" s="56" t="s">
        <v>106</v>
      </c>
      <c r="M168" s="47">
        <v>19435.3</v>
      </c>
      <c r="N168" s="33">
        <v>81</v>
      </c>
      <c r="O168" s="33"/>
      <c r="P168" s="33"/>
      <c r="Q168" s="31"/>
      <c r="R168" s="45"/>
    </row>
    <row r="169" spans="4:18" ht="16.8" x14ac:dyDescent="0.3">
      <c r="D169" s="39"/>
      <c r="L169" s="56" t="s">
        <v>107</v>
      </c>
      <c r="M169" s="47">
        <v>19819.95</v>
      </c>
      <c r="N169" s="33">
        <v>80</v>
      </c>
      <c r="O169" s="33"/>
      <c r="P169" s="33"/>
      <c r="Q169" s="31"/>
      <c r="R169" s="45"/>
    </row>
    <row r="170" spans="4:18" ht="16.8" x14ac:dyDescent="0.3">
      <c r="D170" s="39"/>
      <c r="L170" s="56" t="s">
        <v>108</v>
      </c>
      <c r="M170" s="47">
        <v>20192.349999999999</v>
      </c>
      <c r="N170" s="33">
        <v>79</v>
      </c>
      <c r="O170" s="33"/>
      <c r="P170" s="33"/>
      <c r="Q170" s="31"/>
      <c r="R170" s="45"/>
    </row>
    <row r="171" spans="4:18" ht="16.8" x14ac:dyDescent="0.3">
      <c r="D171" s="39"/>
      <c r="L171" s="56" t="s">
        <v>109</v>
      </c>
      <c r="M171" s="47">
        <v>19674.25</v>
      </c>
      <c r="N171" s="33">
        <v>78</v>
      </c>
      <c r="O171" s="33"/>
      <c r="P171" s="33"/>
      <c r="Q171" s="31"/>
      <c r="R171" s="45"/>
    </row>
    <row r="172" spans="4:18" ht="16.8" x14ac:dyDescent="0.3">
      <c r="D172" s="39"/>
      <c r="L172" s="56" t="s">
        <v>110</v>
      </c>
      <c r="M172" s="47">
        <v>19638.3</v>
      </c>
      <c r="N172" s="33">
        <v>77</v>
      </c>
      <c r="O172" s="33"/>
      <c r="P172" s="33"/>
      <c r="Q172" s="31"/>
      <c r="R172" s="45"/>
    </row>
    <row r="173" spans="4:18" ht="16.8" x14ac:dyDescent="0.3">
      <c r="D173" s="39"/>
      <c r="L173" s="56" t="s">
        <v>111</v>
      </c>
      <c r="M173" s="47">
        <v>19653.5</v>
      </c>
      <c r="N173" s="33">
        <v>76</v>
      </c>
      <c r="O173" s="33"/>
      <c r="P173" s="33"/>
      <c r="Q173" s="31"/>
      <c r="R173" s="45"/>
    </row>
    <row r="174" spans="4:18" ht="16.8" x14ac:dyDescent="0.3">
      <c r="D174" s="39"/>
      <c r="L174" s="56" t="s">
        <v>112</v>
      </c>
      <c r="M174" s="47">
        <v>19751.05</v>
      </c>
      <c r="N174" s="33">
        <v>75</v>
      </c>
      <c r="O174" s="33"/>
      <c r="P174" s="33"/>
      <c r="Q174" s="31"/>
      <c r="R174" s="45"/>
    </row>
    <row r="175" spans="4:18" ht="16.8" x14ac:dyDescent="0.3">
      <c r="D175" s="39"/>
      <c r="L175" s="56" t="s">
        <v>113</v>
      </c>
      <c r="M175" s="47">
        <v>19542.650000000001</v>
      </c>
      <c r="N175" s="33">
        <v>74</v>
      </c>
      <c r="O175" s="33"/>
      <c r="P175" s="33"/>
      <c r="Q175" s="31"/>
      <c r="R175" s="45"/>
    </row>
    <row r="176" spans="4:18" ht="16.8" x14ac:dyDescent="0.3">
      <c r="D176" s="39"/>
      <c r="L176" s="56" t="s">
        <v>114</v>
      </c>
      <c r="M176" s="47">
        <v>19047.25</v>
      </c>
      <c r="N176" s="33">
        <v>73</v>
      </c>
      <c r="O176" s="33"/>
      <c r="P176" s="33"/>
      <c r="Q176" s="31"/>
      <c r="R176" s="45"/>
    </row>
    <row r="177" spans="4:18" ht="16.8" x14ac:dyDescent="0.3">
      <c r="D177" s="39"/>
      <c r="L177" s="56" t="s">
        <v>115</v>
      </c>
      <c r="M177" s="47">
        <v>19230.599999999999</v>
      </c>
      <c r="N177" s="33">
        <v>72</v>
      </c>
      <c r="O177" s="33"/>
      <c r="P177" s="33"/>
      <c r="Q177" s="31"/>
      <c r="R177" s="45"/>
    </row>
    <row r="178" spans="4:18" ht="16.8" x14ac:dyDescent="0.3">
      <c r="D178" s="39"/>
      <c r="L178" s="56" t="s">
        <v>116</v>
      </c>
      <c r="M178" s="47">
        <v>19425.349999999999</v>
      </c>
      <c r="N178" s="33">
        <v>71</v>
      </c>
      <c r="O178" s="33"/>
      <c r="P178" s="33"/>
      <c r="Q178" s="31"/>
      <c r="R178" s="45"/>
    </row>
    <row r="179" spans="4:18" ht="16.8" x14ac:dyDescent="0.3">
      <c r="D179" s="39"/>
      <c r="L179" s="56" t="s">
        <v>117</v>
      </c>
      <c r="M179" s="47">
        <v>19731.8</v>
      </c>
      <c r="N179" s="33">
        <v>70</v>
      </c>
      <c r="O179" s="33"/>
      <c r="P179" s="33"/>
      <c r="Q179" s="31"/>
      <c r="R179" s="45"/>
    </row>
    <row r="180" spans="4:18" ht="16.8" x14ac:dyDescent="0.3">
      <c r="D180" s="39"/>
      <c r="L180" s="56" t="s">
        <v>118</v>
      </c>
      <c r="M180" s="47">
        <v>19794.7</v>
      </c>
      <c r="N180" s="33">
        <v>69</v>
      </c>
      <c r="O180" s="33"/>
      <c r="P180" s="33"/>
      <c r="Q180" s="31"/>
      <c r="R180" s="45"/>
    </row>
    <row r="181" spans="4:18" ht="16.8" x14ac:dyDescent="0.3">
      <c r="D181" s="39"/>
      <c r="L181" s="56" t="s">
        <v>119</v>
      </c>
      <c r="M181" s="47">
        <v>20267.900000000001</v>
      </c>
      <c r="N181" s="33">
        <v>68</v>
      </c>
      <c r="O181" s="33"/>
      <c r="P181" s="33"/>
      <c r="Q181" s="31"/>
      <c r="R181" s="45"/>
    </row>
    <row r="182" spans="4:18" ht="16.8" x14ac:dyDescent="0.3">
      <c r="D182" s="39"/>
      <c r="L182" s="56" t="s">
        <v>120</v>
      </c>
      <c r="M182" s="47">
        <v>20969.400000000001</v>
      </c>
      <c r="N182" s="33">
        <v>67</v>
      </c>
      <c r="O182" s="33"/>
      <c r="P182" s="33"/>
      <c r="Q182" s="31"/>
      <c r="R182" s="45"/>
    </row>
    <row r="183" spans="4:18" ht="16.8" x14ac:dyDescent="0.3">
      <c r="D183" s="39"/>
      <c r="L183" s="56" t="s">
        <v>121</v>
      </c>
      <c r="M183" s="47">
        <v>21456.65</v>
      </c>
      <c r="N183" s="33">
        <v>66</v>
      </c>
      <c r="O183" s="33"/>
      <c r="P183" s="33"/>
      <c r="Q183" s="31"/>
      <c r="R183" s="45"/>
    </row>
    <row r="184" spans="4:18" ht="16.8" x14ac:dyDescent="0.3">
      <c r="D184" s="39"/>
      <c r="L184" s="56" t="s">
        <v>122</v>
      </c>
      <c r="M184" s="47">
        <v>21349.4</v>
      </c>
      <c r="N184" s="33">
        <v>65</v>
      </c>
      <c r="O184" s="33"/>
      <c r="P184" s="33"/>
      <c r="Q184" s="31"/>
      <c r="R184" s="45"/>
    </row>
    <row r="185" spans="4:18" ht="16.8" x14ac:dyDescent="0.3">
      <c r="D185" s="39"/>
      <c r="L185" s="56" t="s">
        <v>123</v>
      </c>
      <c r="M185" s="47">
        <v>21731.4</v>
      </c>
      <c r="N185" s="33">
        <v>64</v>
      </c>
      <c r="O185" s="33"/>
      <c r="P185" s="33"/>
      <c r="Q185" s="31"/>
      <c r="R185" s="45"/>
    </row>
    <row r="186" spans="4:18" ht="16.8" x14ac:dyDescent="0.3">
      <c r="D186" s="39"/>
      <c r="L186" s="56" t="s">
        <v>124</v>
      </c>
      <c r="M186" s="47">
        <v>21710.799999999999</v>
      </c>
      <c r="N186" s="33">
        <v>63</v>
      </c>
      <c r="O186" s="33"/>
      <c r="P186" s="33"/>
      <c r="Q186" s="31"/>
      <c r="R186" s="45"/>
    </row>
    <row r="187" spans="4:18" ht="16.8" x14ac:dyDescent="0.3">
      <c r="D187" s="39"/>
      <c r="L187" s="56" t="s">
        <v>125</v>
      </c>
      <c r="M187" s="47">
        <v>21894.55</v>
      </c>
      <c r="N187" s="33">
        <v>62</v>
      </c>
      <c r="O187" s="33"/>
      <c r="P187" s="33"/>
      <c r="Q187" s="31"/>
      <c r="R187" s="45"/>
    </row>
    <row r="188" spans="4:18" ht="16.8" x14ac:dyDescent="0.3">
      <c r="D188" s="39"/>
      <c r="L188" s="56" t="s">
        <v>126</v>
      </c>
      <c r="M188" s="47">
        <v>21622.400000000001</v>
      </c>
      <c r="N188" s="33">
        <v>61</v>
      </c>
      <c r="O188" s="33"/>
      <c r="P188" s="33"/>
      <c r="Q188" s="31"/>
      <c r="R188" s="45"/>
    </row>
    <row r="189" spans="4:18" ht="16.8" x14ac:dyDescent="0.3">
      <c r="D189" s="39"/>
      <c r="L189" s="56" t="s">
        <v>127</v>
      </c>
      <c r="M189" s="47">
        <v>21352.6</v>
      </c>
      <c r="N189" s="33">
        <v>60</v>
      </c>
      <c r="O189" s="33"/>
      <c r="P189" s="33"/>
      <c r="Q189" s="31"/>
      <c r="R189" s="45"/>
    </row>
    <row r="190" spans="4:18" ht="16.8" x14ac:dyDescent="0.3">
      <c r="D190" s="39"/>
      <c r="L190" s="56" t="s">
        <v>128</v>
      </c>
      <c r="M190" s="47">
        <v>21853.8</v>
      </c>
      <c r="N190" s="33">
        <v>59</v>
      </c>
      <c r="O190" s="33"/>
      <c r="P190" s="33"/>
      <c r="Q190" s="31"/>
      <c r="R190" s="45"/>
    </row>
    <row r="191" spans="4:18" ht="16.8" x14ac:dyDescent="0.3">
      <c r="D191" s="39"/>
      <c r="L191" s="56" t="s">
        <v>129</v>
      </c>
      <c r="M191" s="47">
        <v>21782.5</v>
      </c>
      <c r="N191" s="33">
        <v>58</v>
      </c>
      <c r="O191" s="33"/>
      <c r="P191" s="33"/>
      <c r="Q191" s="31"/>
      <c r="R191" s="45"/>
    </row>
    <row r="192" spans="4:18" ht="16.8" x14ac:dyDescent="0.3">
      <c r="D192" s="39"/>
      <c r="L192" s="56" t="s">
        <v>130</v>
      </c>
      <c r="M192" s="47">
        <v>22040.7</v>
      </c>
      <c r="N192" s="33">
        <v>57</v>
      </c>
      <c r="O192" s="33"/>
      <c r="P192" s="33"/>
      <c r="Q192" s="31"/>
      <c r="R192" s="45"/>
    </row>
    <row r="193" spans="4:18" ht="16.8" x14ac:dyDescent="0.3">
      <c r="D193" s="39"/>
      <c r="L193" s="56" t="s">
        <v>131</v>
      </c>
      <c r="M193" s="47">
        <v>22212.7</v>
      </c>
      <c r="N193" s="33">
        <v>56</v>
      </c>
      <c r="O193" s="33"/>
      <c r="P193" s="33"/>
      <c r="Q193" s="31"/>
      <c r="R193" s="45"/>
    </row>
    <row r="194" spans="4:18" ht="16.8" x14ac:dyDescent="0.3">
      <c r="D194" s="39"/>
      <c r="L194" s="56" t="s">
        <v>132</v>
      </c>
      <c r="M194" s="47">
        <v>22338.75</v>
      </c>
      <c r="N194" s="33">
        <v>55</v>
      </c>
      <c r="O194" s="33"/>
      <c r="P194" s="33"/>
      <c r="Q194" s="31"/>
      <c r="R194" s="45"/>
    </row>
    <row r="195" spans="4:18" ht="16.8" x14ac:dyDescent="0.3">
      <c r="D195" s="39"/>
      <c r="L195" s="56" t="s">
        <v>133</v>
      </c>
      <c r="M195" s="47">
        <v>22493.55</v>
      </c>
      <c r="N195" s="33">
        <v>54</v>
      </c>
      <c r="O195" s="33"/>
      <c r="P195" s="33"/>
      <c r="Q195" s="31"/>
      <c r="R195" s="45"/>
    </row>
    <row r="196" spans="4:18" ht="16.8" x14ac:dyDescent="0.3">
      <c r="D196" s="39"/>
      <c r="L196" s="56" t="s">
        <v>134</v>
      </c>
      <c r="M196" s="47">
        <v>22023.35</v>
      </c>
      <c r="N196" s="33">
        <v>53</v>
      </c>
      <c r="O196" s="33"/>
      <c r="P196" s="33"/>
      <c r="Q196" s="31"/>
      <c r="R196" s="45"/>
    </row>
    <row r="197" spans="4:18" ht="16.8" x14ac:dyDescent="0.3">
      <c r="D197" s="39"/>
      <c r="L197" s="56" t="s">
        <v>135</v>
      </c>
      <c r="M197" s="47">
        <v>22096.75</v>
      </c>
      <c r="N197" s="33">
        <v>52</v>
      </c>
      <c r="O197" s="33"/>
      <c r="P197" s="33"/>
      <c r="Q197" s="31"/>
      <c r="R197" s="45"/>
    </row>
    <row r="198" spans="4:18" ht="16.8" x14ac:dyDescent="0.3">
      <c r="D198" s="39"/>
      <c r="L198" s="56" t="s">
        <v>136</v>
      </c>
      <c r="M198" s="47">
        <v>22326.9</v>
      </c>
      <c r="N198" s="33">
        <v>51</v>
      </c>
      <c r="O198" s="33"/>
      <c r="P198" s="33"/>
      <c r="Q198" s="31"/>
      <c r="R198" s="45"/>
    </row>
    <row r="199" spans="4:18" ht="16.8" x14ac:dyDescent="0.3">
      <c r="D199" s="39"/>
      <c r="L199" s="56" t="s">
        <v>137</v>
      </c>
      <c r="M199" s="47">
        <v>22513.7</v>
      </c>
      <c r="N199" s="33">
        <v>50</v>
      </c>
      <c r="O199" s="33"/>
      <c r="P199" s="33"/>
      <c r="Q199" s="31"/>
      <c r="R199" s="45"/>
    </row>
    <row r="200" spans="4:18" ht="16.8" x14ac:dyDescent="0.3">
      <c r="D200" s="39"/>
      <c r="L200" s="56" t="s">
        <v>138</v>
      </c>
      <c r="M200" s="47">
        <v>22519.4</v>
      </c>
      <c r="N200" s="33">
        <v>49</v>
      </c>
      <c r="O200" s="33"/>
      <c r="P200" s="33"/>
      <c r="Q200" s="31"/>
      <c r="R200" s="45"/>
    </row>
    <row r="201" spans="4:18" ht="16.8" x14ac:dyDescent="0.3">
      <c r="D201" s="39"/>
      <c r="L201" s="56" t="s">
        <v>139</v>
      </c>
      <c r="M201" s="47">
        <v>22147</v>
      </c>
      <c r="N201" s="33">
        <v>48</v>
      </c>
      <c r="O201" s="33"/>
      <c r="P201" s="33"/>
      <c r="Q201" s="31"/>
      <c r="R201" s="45"/>
    </row>
    <row r="202" spans="4:18" ht="16.8" x14ac:dyDescent="0.3">
      <c r="D202" s="39"/>
      <c r="L202" s="56" t="s">
        <v>140</v>
      </c>
      <c r="M202" s="47">
        <v>22419.95</v>
      </c>
      <c r="N202" s="33">
        <v>47</v>
      </c>
      <c r="O202" s="33"/>
      <c r="P202" s="33"/>
      <c r="Q202" s="31"/>
      <c r="R202" s="45"/>
    </row>
    <row r="203" spans="4:18" ht="16.8" x14ac:dyDescent="0.3">
      <c r="D203" s="39"/>
      <c r="L203" s="56" t="s">
        <v>141</v>
      </c>
      <c r="M203" s="47">
        <v>22475.85</v>
      </c>
      <c r="N203" s="33">
        <v>46</v>
      </c>
      <c r="O203" s="33"/>
      <c r="P203" s="33"/>
      <c r="Q203" s="31"/>
      <c r="R203" s="45"/>
    </row>
    <row r="204" spans="4:18" ht="16.8" x14ac:dyDescent="0.3">
      <c r="D204" s="39"/>
      <c r="L204" s="56" t="s">
        <v>142</v>
      </c>
      <c r="M204" s="47">
        <v>22055.200000000001</v>
      </c>
      <c r="N204" s="33">
        <v>45</v>
      </c>
      <c r="O204" s="33"/>
      <c r="P204" s="33"/>
      <c r="Q204" s="31"/>
      <c r="R204" s="45"/>
    </row>
    <row r="205" spans="4:18" ht="16.8" x14ac:dyDescent="0.3">
      <c r="D205" s="39"/>
      <c r="L205" s="56" t="s">
        <v>143</v>
      </c>
      <c r="M205" s="47">
        <v>22466.1</v>
      </c>
      <c r="N205" s="33">
        <v>44</v>
      </c>
      <c r="O205" s="33"/>
      <c r="P205" s="33"/>
      <c r="Q205" s="31"/>
      <c r="R205" s="45"/>
    </row>
    <row r="206" spans="4:18" ht="16.8" x14ac:dyDescent="0.3">
      <c r="D206" s="39"/>
      <c r="L206" s="56" t="s">
        <v>144</v>
      </c>
      <c r="M206" s="47">
        <v>22957.1</v>
      </c>
      <c r="N206" s="33">
        <v>43</v>
      </c>
      <c r="O206" s="33"/>
      <c r="P206" s="33"/>
      <c r="Q206" s="31"/>
      <c r="R206" s="45"/>
    </row>
    <row r="207" spans="4:18" ht="16.8" x14ac:dyDescent="0.3">
      <c r="D207" s="39"/>
      <c r="L207" s="56" t="s">
        <v>145</v>
      </c>
      <c r="M207" s="47">
        <v>22530.7</v>
      </c>
      <c r="N207" s="33">
        <v>42</v>
      </c>
      <c r="O207" s="33"/>
      <c r="P207" s="33"/>
      <c r="Q207" s="31"/>
      <c r="R207" s="45"/>
    </row>
    <row r="208" spans="4:18" ht="16.8" x14ac:dyDescent="0.3">
      <c r="D208" s="39"/>
      <c r="L208" s="56" t="s">
        <v>146</v>
      </c>
      <c r="M208" s="47">
        <v>23290.15</v>
      </c>
      <c r="N208" s="33">
        <v>41</v>
      </c>
      <c r="O208" s="33"/>
      <c r="P208" s="33"/>
      <c r="Q208" s="31"/>
      <c r="R208" s="45"/>
    </row>
    <row r="209" spans="4:18" ht="16.8" x14ac:dyDescent="0.3">
      <c r="D209" s="39"/>
      <c r="L209" s="56" t="s">
        <v>147</v>
      </c>
      <c r="M209" s="47">
        <v>23465.599999999999</v>
      </c>
      <c r="N209" s="33">
        <v>40</v>
      </c>
      <c r="O209" s="33"/>
      <c r="P209" s="33"/>
      <c r="Q209" s="31"/>
      <c r="R209" s="45"/>
    </row>
    <row r="210" spans="4:18" ht="16.8" x14ac:dyDescent="0.3">
      <c r="D210" s="39"/>
      <c r="L210" s="56" t="s">
        <v>148</v>
      </c>
      <c r="M210" s="47">
        <v>23501.1</v>
      </c>
      <c r="N210" s="33">
        <v>39</v>
      </c>
      <c r="O210" s="33"/>
      <c r="P210" s="33"/>
      <c r="Q210" s="31"/>
      <c r="R210" s="45"/>
    </row>
    <row r="211" spans="4:18" ht="16.8" x14ac:dyDescent="0.3">
      <c r="D211" s="39"/>
      <c r="L211" s="56" t="s">
        <v>149</v>
      </c>
      <c r="M211" s="47">
        <v>24010.6</v>
      </c>
      <c r="N211" s="33">
        <v>38</v>
      </c>
      <c r="O211" s="33"/>
      <c r="P211" s="33"/>
      <c r="Q211" s="31"/>
      <c r="R211" s="45"/>
    </row>
    <row r="212" spans="4:18" ht="16.8" x14ac:dyDescent="0.3">
      <c r="D212" s="39"/>
      <c r="L212" s="56" t="s">
        <v>150</v>
      </c>
      <c r="M212" s="47">
        <v>24323.85</v>
      </c>
      <c r="N212" s="33">
        <v>37</v>
      </c>
      <c r="O212" s="33"/>
      <c r="P212" s="33"/>
      <c r="Q212" s="31"/>
      <c r="R212" s="45"/>
    </row>
    <row r="213" spans="4:18" ht="16.8" x14ac:dyDescent="0.3">
      <c r="D213" s="39"/>
      <c r="L213" s="56" t="s">
        <v>151</v>
      </c>
      <c r="M213" s="47">
        <v>24502.15</v>
      </c>
      <c r="N213" s="33">
        <v>36</v>
      </c>
      <c r="O213" s="33"/>
      <c r="P213" s="33"/>
      <c r="Q213" s="31"/>
      <c r="R213" s="45"/>
    </row>
    <row r="214" spans="4:18" ht="16.8" x14ac:dyDescent="0.3">
      <c r="D214" s="39"/>
      <c r="L214" s="56" t="s">
        <v>152</v>
      </c>
      <c r="M214" s="47">
        <v>24530.9</v>
      </c>
      <c r="N214" s="33">
        <v>35</v>
      </c>
      <c r="O214" s="33"/>
      <c r="P214" s="33"/>
      <c r="Q214" s="31"/>
      <c r="R214" s="45"/>
    </row>
    <row r="215" spans="4:18" ht="16.8" x14ac:dyDescent="0.3">
      <c r="D215" s="39"/>
      <c r="L215" s="56" t="s">
        <v>153</v>
      </c>
      <c r="M215" s="47">
        <v>24834.85</v>
      </c>
      <c r="N215" s="33">
        <v>34</v>
      </c>
      <c r="O215" s="33"/>
      <c r="P215" s="33"/>
      <c r="Q215" s="31"/>
      <c r="R215" s="45"/>
    </row>
    <row r="216" spans="4:18" ht="16.8" x14ac:dyDescent="0.3">
      <c r="D216" s="39"/>
      <c r="L216" s="56" t="s">
        <v>154</v>
      </c>
      <c r="M216" s="47">
        <v>24717.7</v>
      </c>
      <c r="N216" s="33">
        <v>33</v>
      </c>
      <c r="O216" s="33"/>
      <c r="P216" s="33"/>
      <c r="Q216" s="31"/>
      <c r="R216" s="45"/>
    </row>
    <row r="217" spans="4:18" ht="16.8" x14ac:dyDescent="0.3">
      <c r="D217" s="39"/>
      <c r="L217" s="56" t="s">
        <v>155</v>
      </c>
      <c r="M217" s="47">
        <v>24367.5</v>
      </c>
      <c r="N217" s="33">
        <v>32</v>
      </c>
      <c r="O217" s="33"/>
      <c r="P217" s="33"/>
      <c r="Q217" s="31"/>
      <c r="R217" s="45"/>
    </row>
    <row r="218" spans="4:18" ht="16.8" x14ac:dyDescent="0.3">
      <c r="D218" s="39"/>
      <c r="L218" s="56" t="s">
        <v>156</v>
      </c>
      <c r="M218" s="47">
        <v>24541.15</v>
      </c>
      <c r="N218" s="33">
        <v>31</v>
      </c>
      <c r="O218" s="33"/>
      <c r="P218" s="33"/>
      <c r="Q218" s="31"/>
      <c r="R218" s="45"/>
    </row>
    <row r="219" spans="4:18" ht="16.8" x14ac:dyDescent="0.3">
      <c r="D219" s="39"/>
      <c r="L219" s="56" t="s">
        <v>157</v>
      </c>
      <c r="M219" s="47">
        <v>24823.15</v>
      </c>
      <c r="N219" s="33">
        <v>30</v>
      </c>
      <c r="O219" s="33"/>
      <c r="P219" s="33"/>
      <c r="Q219" s="31"/>
      <c r="R219" s="45"/>
    </row>
    <row r="220" spans="4:18" ht="16.8" x14ac:dyDescent="0.3">
      <c r="D220" s="39"/>
      <c r="L220" s="56" t="s">
        <v>158</v>
      </c>
      <c r="M220" s="47">
        <v>25235.9</v>
      </c>
      <c r="N220" s="33">
        <v>29</v>
      </c>
      <c r="O220" s="33"/>
      <c r="P220" s="33"/>
      <c r="Q220" s="31"/>
      <c r="R220" s="45"/>
    </row>
    <row r="221" spans="4:18" ht="16.8" x14ac:dyDescent="0.3">
      <c r="D221" s="39"/>
      <c r="L221" s="56" t="s">
        <v>159</v>
      </c>
      <c r="M221" s="47">
        <v>24852.15</v>
      </c>
      <c r="N221" s="33">
        <v>28</v>
      </c>
      <c r="O221" s="33"/>
      <c r="P221" s="33"/>
      <c r="Q221" s="31"/>
      <c r="R221" s="45"/>
    </row>
    <row r="222" spans="4:18" ht="16.8" x14ac:dyDescent="0.3">
      <c r="D222" s="39"/>
      <c r="L222" s="56" t="s">
        <v>160</v>
      </c>
      <c r="M222" s="47">
        <v>25356.5</v>
      </c>
      <c r="N222" s="33">
        <v>27</v>
      </c>
      <c r="O222" s="33"/>
      <c r="P222" s="33"/>
      <c r="Q222" s="31"/>
      <c r="R222" s="45"/>
    </row>
    <row r="223" spans="4:18" ht="16.8" x14ac:dyDescent="0.3">
      <c r="D223" s="39"/>
      <c r="L223" s="56" t="s">
        <v>161</v>
      </c>
      <c r="M223" s="47">
        <v>25790.95</v>
      </c>
      <c r="N223" s="33">
        <v>26</v>
      </c>
      <c r="O223" s="33"/>
      <c r="P223" s="33"/>
      <c r="Q223" s="31"/>
      <c r="R223" s="45"/>
    </row>
    <row r="224" spans="4:18" ht="16.8" x14ac:dyDescent="0.3">
      <c r="D224" s="39"/>
      <c r="L224" s="56" t="s">
        <v>162</v>
      </c>
      <c r="M224" s="47">
        <v>26178.95</v>
      </c>
      <c r="N224" s="33">
        <v>25</v>
      </c>
      <c r="O224" s="33"/>
      <c r="P224" s="33"/>
      <c r="Q224" s="31"/>
      <c r="R224" s="45"/>
    </row>
    <row r="225" spans="4:18" ht="16.8" x14ac:dyDescent="0.3">
      <c r="D225" s="39"/>
      <c r="L225" s="56" t="s">
        <v>163</v>
      </c>
      <c r="M225" s="47">
        <v>25014.6</v>
      </c>
      <c r="N225" s="33">
        <v>24</v>
      </c>
      <c r="O225" s="33"/>
      <c r="P225" s="33"/>
      <c r="Q225" s="31"/>
      <c r="R225" s="45"/>
    </row>
    <row r="226" spans="4:18" ht="16.8" x14ac:dyDescent="0.3">
      <c r="D226" s="39"/>
      <c r="L226" s="56" t="s">
        <v>164</v>
      </c>
      <c r="M226" s="47">
        <v>24964.25</v>
      </c>
      <c r="N226" s="33">
        <v>23</v>
      </c>
      <c r="O226" s="33"/>
      <c r="P226" s="33"/>
      <c r="Q226" s="31"/>
      <c r="R226" s="45"/>
    </row>
    <row r="227" spans="4:18" ht="16.8" x14ac:dyDescent="0.3">
      <c r="D227" s="39"/>
      <c r="L227" s="56" t="s">
        <v>165</v>
      </c>
      <c r="M227" s="47">
        <v>24854.05</v>
      </c>
      <c r="N227" s="33">
        <v>22</v>
      </c>
      <c r="O227" s="33"/>
      <c r="P227" s="33"/>
      <c r="Q227" s="31"/>
      <c r="R227" s="45"/>
    </row>
    <row r="228" spans="4:18" ht="16.8" x14ac:dyDescent="0.3">
      <c r="D228" s="39"/>
      <c r="L228" s="56" t="s">
        <v>166</v>
      </c>
      <c r="M228" s="47">
        <v>24180.799999999999</v>
      </c>
      <c r="N228" s="33">
        <v>21</v>
      </c>
      <c r="O228" s="33"/>
      <c r="P228" s="33"/>
      <c r="Q228" s="31"/>
      <c r="R228" s="45"/>
    </row>
    <row r="229" spans="4:18" ht="16.8" x14ac:dyDescent="0.3">
      <c r="D229" s="39"/>
      <c r="L229" s="56" t="s">
        <v>167</v>
      </c>
      <c r="M229" s="47">
        <v>24304.35</v>
      </c>
      <c r="N229" s="33">
        <v>20</v>
      </c>
      <c r="O229" s="33"/>
      <c r="P229" s="33"/>
      <c r="Q229" s="31"/>
      <c r="R229" s="45"/>
    </row>
    <row r="230" spans="4:18" ht="16.8" x14ac:dyDescent="0.3">
      <c r="D230" s="39"/>
      <c r="L230" s="56" t="s">
        <v>168</v>
      </c>
      <c r="M230" s="47">
        <v>24148.2</v>
      </c>
      <c r="N230" s="33">
        <v>19</v>
      </c>
      <c r="O230" s="33"/>
      <c r="P230" s="33"/>
      <c r="Q230" s="31"/>
      <c r="R230" s="45"/>
    </row>
    <row r="231" spans="4:18" ht="16.8" x14ac:dyDescent="0.3">
      <c r="D231" s="39"/>
      <c r="L231" s="56" t="s">
        <v>169</v>
      </c>
      <c r="M231" s="47">
        <v>23532.7</v>
      </c>
      <c r="N231" s="33">
        <v>18</v>
      </c>
      <c r="O231" s="33"/>
      <c r="P231" s="33"/>
      <c r="Q231" s="31"/>
      <c r="R231" s="45"/>
    </row>
    <row r="232" spans="4:18" ht="16.8" x14ac:dyDescent="0.3">
      <c r="D232" s="39"/>
      <c r="L232" s="56" t="s">
        <v>170</v>
      </c>
      <c r="M232" s="47">
        <v>23907.25</v>
      </c>
      <c r="N232" s="33">
        <v>17</v>
      </c>
      <c r="O232" s="33"/>
      <c r="P232" s="33"/>
      <c r="Q232" s="31"/>
      <c r="R232" s="45"/>
    </row>
    <row r="233" spans="4:18" ht="16.8" x14ac:dyDescent="0.3">
      <c r="D233" s="39"/>
      <c r="L233" s="56" t="s">
        <v>171</v>
      </c>
      <c r="M233" s="47">
        <v>24131.1</v>
      </c>
      <c r="N233" s="33">
        <v>16</v>
      </c>
      <c r="O233" s="33"/>
      <c r="P233" s="33"/>
      <c r="Q233" s="31"/>
      <c r="R233" s="45"/>
    </row>
    <row r="234" spans="4:18" ht="16.8" x14ac:dyDescent="0.3">
      <c r="D234" s="39"/>
      <c r="L234" s="56" t="s">
        <v>172</v>
      </c>
      <c r="M234" s="47">
        <v>24677.8</v>
      </c>
      <c r="N234" s="33">
        <v>15</v>
      </c>
      <c r="O234" s="33"/>
      <c r="P234" s="33"/>
      <c r="Q234" s="31"/>
      <c r="R234" s="45"/>
    </row>
    <row r="235" spans="4:18" ht="16.8" x14ac:dyDescent="0.3">
      <c r="D235" s="39"/>
      <c r="L235" s="56" t="s">
        <v>173</v>
      </c>
      <c r="M235" s="47">
        <v>24768.3</v>
      </c>
      <c r="N235" s="33">
        <v>14</v>
      </c>
      <c r="O235" s="33"/>
      <c r="P235" s="33"/>
      <c r="Q235" s="31"/>
      <c r="R235" s="45"/>
    </row>
    <row r="236" spans="4:18" ht="16.8" x14ac:dyDescent="0.3">
      <c r="D236" s="39"/>
      <c r="L236" s="56" t="s">
        <v>174</v>
      </c>
      <c r="M236" s="47">
        <v>23587.5</v>
      </c>
      <c r="N236" s="33">
        <v>13</v>
      </c>
      <c r="O236" s="33"/>
      <c r="P236" s="33"/>
      <c r="Q236" s="31"/>
      <c r="R236" s="45"/>
    </row>
    <row r="237" spans="4:18" ht="16.8" x14ac:dyDescent="0.3">
      <c r="D237" s="39"/>
      <c r="L237" s="56" t="s">
        <v>175</v>
      </c>
      <c r="M237" s="47">
        <v>23813.4</v>
      </c>
      <c r="N237" s="33">
        <v>12</v>
      </c>
      <c r="O237" s="33"/>
      <c r="P237" s="33"/>
      <c r="Q237" s="31"/>
      <c r="R237" s="45"/>
    </row>
    <row r="238" spans="4:18" ht="16.8" x14ac:dyDescent="0.3">
      <c r="D238" s="39"/>
      <c r="L238" s="56" t="s">
        <v>176</v>
      </c>
      <c r="M238" s="47">
        <v>24004.75</v>
      </c>
      <c r="N238" s="33">
        <v>11</v>
      </c>
      <c r="O238" s="33"/>
      <c r="P238" s="33"/>
      <c r="Q238" s="31"/>
      <c r="R238" s="45"/>
    </row>
    <row r="239" spans="4:18" ht="16.8" x14ac:dyDescent="0.3">
      <c r="D239" s="39"/>
      <c r="L239" s="56" t="s">
        <v>177</v>
      </c>
      <c r="M239" s="47">
        <v>23431.5</v>
      </c>
      <c r="N239" s="33">
        <v>10</v>
      </c>
      <c r="O239" s="33"/>
      <c r="P239" s="33"/>
      <c r="Q239" s="31"/>
      <c r="R239" s="45"/>
    </row>
    <row r="240" spans="4:18" ht="16.8" x14ac:dyDescent="0.3">
      <c r="D240" s="39"/>
      <c r="L240" s="56" t="s">
        <v>178</v>
      </c>
      <c r="M240" s="47">
        <v>23203.200000000001</v>
      </c>
      <c r="N240" s="33">
        <v>9</v>
      </c>
      <c r="O240" s="33"/>
      <c r="P240" s="33"/>
      <c r="Q240" s="31"/>
      <c r="R240" s="45"/>
    </row>
    <row r="241" spans="4:18" ht="16.8" x14ac:dyDescent="0.3">
      <c r="D241" s="39"/>
      <c r="L241" s="56" t="s">
        <v>179</v>
      </c>
      <c r="M241" s="47">
        <v>23092.2</v>
      </c>
      <c r="N241" s="33">
        <v>8</v>
      </c>
      <c r="O241" s="33"/>
      <c r="P241" s="33"/>
      <c r="Q241" s="31"/>
      <c r="R241" s="45"/>
    </row>
    <row r="242" spans="4:18" ht="16.8" x14ac:dyDescent="0.3">
      <c r="D242" s="39"/>
      <c r="L242" s="56" t="s">
        <v>180</v>
      </c>
      <c r="M242" s="47">
        <v>23508.400000000001</v>
      </c>
      <c r="N242" s="33">
        <v>7</v>
      </c>
      <c r="O242" s="33"/>
      <c r="P242" s="33"/>
      <c r="Q242" s="31"/>
      <c r="R242" s="45"/>
    </row>
    <row r="243" spans="4:18" ht="16.8" x14ac:dyDescent="0.3">
      <c r="D243" s="39"/>
      <c r="L243" s="56" t="s">
        <v>181</v>
      </c>
      <c r="M243" s="47">
        <v>23559.95</v>
      </c>
      <c r="N243" s="33">
        <v>6</v>
      </c>
      <c r="O243" s="33"/>
      <c r="P243" s="33"/>
      <c r="Q243" s="31"/>
      <c r="R243" s="45"/>
    </row>
    <row r="244" spans="4:18" ht="16.8" x14ac:dyDescent="0.3">
      <c r="D244" s="39"/>
      <c r="L244" s="56" t="s">
        <v>182</v>
      </c>
      <c r="M244" s="47">
        <v>22929.25</v>
      </c>
      <c r="N244" s="33">
        <v>5</v>
      </c>
      <c r="O244" s="33"/>
      <c r="P244" s="33"/>
      <c r="Q244" s="31"/>
      <c r="R244" s="45"/>
    </row>
    <row r="245" spans="4:18" ht="16.8" x14ac:dyDescent="0.3">
      <c r="D245" s="39"/>
      <c r="L245" s="56" t="s">
        <v>183</v>
      </c>
      <c r="M245" s="47">
        <v>22795.9</v>
      </c>
      <c r="N245" s="33">
        <v>4</v>
      </c>
      <c r="O245" s="33"/>
      <c r="P245" s="33"/>
      <c r="Q245" s="31"/>
      <c r="R245" s="45"/>
    </row>
    <row r="246" spans="4:18" ht="16.8" x14ac:dyDescent="0.3">
      <c r="D246" s="39"/>
      <c r="L246" s="56" t="s">
        <v>184</v>
      </c>
      <c r="M246" s="47">
        <v>22124.7</v>
      </c>
      <c r="N246" s="33">
        <v>3</v>
      </c>
      <c r="O246" s="33"/>
      <c r="P246" s="33"/>
      <c r="Q246" s="31"/>
      <c r="R246" s="45"/>
    </row>
    <row r="247" spans="4:18" ht="16.8" x14ac:dyDescent="0.3">
      <c r="D247" s="39"/>
      <c r="L247" s="56" t="s">
        <v>200</v>
      </c>
      <c r="M247" s="47">
        <v>22552.5</v>
      </c>
      <c r="N247" s="33">
        <v>2</v>
      </c>
      <c r="O247" s="33"/>
      <c r="P247" s="33"/>
      <c r="Q247" s="31"/>
      <c r="R247" s="45"/>
    </row>
    <row r="248" spans="4:18" ht="16.8" x14ac:dyDescent="0.3">
      <c r="D248" s="39"/>
      <c r="L248" s="56" t="s">
        <v>199</v>
      </c>
      <c r="M248" s="47">
        <v>22382.9</v>
      </c>
      <c r="N248" s="33">
        <v>1</v>
      </c>
      <c r="O248" s="33"/>
      <c r="P248" s="46"/>
      <c r="Q248" s="46"/>
      <c r="R248" s="46"/>
    </row>
    <row r="249" spans="4:18" x14ac:dyDescent="0.3">
      <c r="D249" s="39"/>
    </row>
    <row r="250" spans="4:18" x14ac:dyDescent="0.3">
      <c r="D250" s="39"/>
    </row>
    <row r="251" spans="4:18" x14ac:dyDescent="0.3">
      <c r="D251" s="39"/>
    </row>
    <row r="252" spans="4:18" x14ac:dyDescent="0.3">
      <c r="D252" s="39"/>
    </row>
    <row r="253" spans="4:18" x14ac:dyDescent="0.3">
      <c r="D253" s="39"/>
    </row>
    <row r="254" spans="4:18" x14ac:dyDescent="0.3">
      <c r="D254" s="39"/>
    </row>
    <row r="255" spans="4:18" x14ac:dyDescent="0.3">
      <c r="D255" s="39"/>
    </row>
    <row r="256" spans="4:18" x14ac:dyDescent="0.3">
      <c r="D256" s="39"/>
    </row>
    <row r="257" spans="4:4" x14ac:dyDescent="0.3">
      <c r="D257" s="39"/>
    </row>
    <row r="258" spans="4:4" x14ac:dyDescent="0.3">
      <c r="D258" s="39"/>
    </row>
    <row r="259" spans="4:4" x14ac:dyDescent="0.3">
      <c r="D259" s="39"/>
    </row>
    <row r="260" spans="4:4" x14ac:dyDescent="0.3">
      <c r="D260" s="39"/>
    </row>
    <row r="261" spans="4:4" x14ac:dyDescent="0.3">
      <c r="D261" s="39"/>
    </row>
    <row r="262" spans="4:4" x14ac:dyDescent="0.3">
      <c r="D262" s="39"/>
    </row>
    <row r="263" spans="4:4" x14ac:dyDescent="0.3">
      <c r="D263" s="39"/>
    </row>
    <row r="264" spans="4:4" x14ac:dyDescent="0.3">
      <c r="D264" s="39"/>
    </row>
    <row r="265" spans="4:4" x14ac:dyDescent="0.3">
      <c r="D265" s="39"/>
    </row>
    <row r="266" spans="4:4" x14ac:dyDescent="0.3">
      <c r="D266" s="39"/>
    </row>
    <row r="267" spans="4:4" x14ac:dyDescent="0.3">
      <c r="D267" s="39"/>
    </row>
    <row r="268" spans="4:4" x14ac:dyDescent="0.3">
      <c r="D268" s="39"/>
    </row>
    <row r="269" spans="4:4" x14ac:dyDescent="0.3">
      <c r="D269" s="39"/>
    </row>
    <row r="270" spans="4:4" x14ac:dyDescent="0.3">
      <c r="D270" s="39"/>
    </row>
    <row r="271" spans="4:4" x14ac:dyDescent="0.3">
      <c r="D271" s="39"/>
    </row>
    <row r="272" spans="4:4" x14ac:dyDescent="0.3">
      <c r="D272" s="39"/>
    </row>
    <row r="273" spans="4:4" x14ac:dyDescent="0.3">
      <c r="D273" s="39"/>
    </row>
    <row r="274" spans="4:4" x14ac:dyDescent="0.3">
      <c r="D274" s="39"/>
    </row>
    <row r="275" spans="4:4" x14ac:dyDescent="0.3">
      <c r="D275" s="39"/>
    </row>
    <row r="276" spans="4:4" x14ac:dyDescent="0.3">
      <c r="D276" s="39"/>
    </row>
    <row r="277" spans="4:4" x14ac:dyDescent="0.3">
      <c r="D277" s="39"/>
    </row>
    <row r="278" spans="4:4" x14ac:dyDescent="0.3">
      <c r="D278" s="39"/>
    </row>
    <row r="279" spans="4:4" x14ac:dyDescent="0.3">
      <c r="D279" s="39"/>
    </row>
    <row r="280" spans="4:4" x14ac:dyDescent="0.3">
      <c r="D280" s="39"/>
    </row>
    <row r="281" spans="4:4" x14ac:dyDescent="0.3">
      <c r="D281" s="39"/>
    </row>
    <row r="282" spans="4:4" x14ac:dyDescent="0.3">
      <c r="D282" s="39"/>
    </row>
    <row r="283" spans="4:4" x14ac:dyDescent="0.3">
      <c r="D283" s="39"/>
    </row>
    <row r="284" spans="4:4" x14ac:dyDescent="0.3">
      <c r="D284" s="39"/>
    </row>
    <row r="285" spans="4:4" x14ac:dyDescent="0.3">
      <c r="D285" s="39"/>
    </row>
    <row r="286" spans="4:4" x14ac:dyDescent="0.3">
      <c r="D286" s="39"/>
    </row>
    <row r="287" spans="4:4" x14ac:dyDescent="0.3">
      <c r="D287" s="39"/>
    </row>
    <row r="288" spans="4:4" x14ac:dyDescent="0.3">
      <c r="D288" s="39"/>
    </row>
    <row r="289" spans="4:4" x14ac:dyDescent="0.3">
      <c r="D289" s="39"/>
    </row>
    <row r="290" spans="4:4" x14ac:dyDescent="0.3">
      <c r="D290" s="39"/>
    </row>
    <row r="291" spans="4:4" x14ac:dyDescent="0.3">
      <c r="D291" s="39"/>
    </row>
    <row r="292" spans="4:4" x14ac:dyDescent="0.3">
      <c r="D292" s="39"/>
    </row>
    <row r="293" spans="4:4" x14ac:dyDescent="0.3">
      <c r="D293" s="39"/>
    </row>
    <row r="294" spans="4:4" x14ac:dyDescent="0.3">
      <c r="D294" s="39"/>
    </row>
  </sheetData>
  <sortState xmlns:xlrd2="http://schemas.microsoft.com/office/spreadsheetml/2017/richdata2" ref="L145:N248">
    <sortCondition descending="1" ref="N145:N248"/>
  </sortState>
  <mergeCells count="3">
    <mergeCell ref="B3:D3"/>
    <mergeCell ref="F3:G3"/>
    <mergeCell ref="I3:J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3575B-8174-4965-973F-C8F627F57293}">
  <dimension ref="B1:U294"/>
  <sheetViews>
    <sheetView showGridLines="0" workbookViewId="0">
      <selection activeCell="M5" sqref="M5"/>
    </sheetView>
  </sheetViews>
  <sheetFormatPr defaultRowHeight="14.4" x14ac:dyDescent="0.3"/>
  <cols>
    <col min="1" max="1" width="1.88671875" customWidth="1"/>
    <col min="2" max="2" width="12.109375" bestFit="1" customWidth="1"/>
    <col min="3" max="3" width="17.88671875" bestFit="1" customWidth="1"/>
    <col min="4" max="4" width="16.6640625" bestFit="1" customWidth="1"/>
    <col min="6" max="6" width="12.33203125" customWidth="1"/>
    <col min="7" max="7" width="20.109375" customWidth="1"/>
    <col min="9" max="9" width="18.88671875" bestFit="1" customWidth="1"/>
    <col min="10" max="10" width="11.5546875" customWidth="1"/>
    <col min="11" max="11" width="15.5546875" bestFit="1" customWidth="1"/>
    <col min="12" max="12" width="18" bestFit="1" customWidth="1"/>
    <col min="13" max="13" width="14.44140625" customWidth="1"/>
    <col min="14" max="14" width="18.33203125" customWidth="1"/>
    <col min="15" max="15" width="10.109375" customWidth="1"/>
    <col min="17" max="17" width="12.6640625" customWidth="1"/>
    <col min="18" max="18" width="12.44140625" customWidth="1"/>
    <col min="19" max="19" width="11.33203125" customWidth="1"/>
    <col min="20" max="20" width="10.6640625" customWidth="1"/>
  </cols>
  <sheetData>
    <row r="1" spans="2:21" x14ac:dyDescent="0.3">
      <c r="M1" s="21"/>
      <c r="N1" s="21"/>
      <c r="O1" s="21"/>
      <c r="P1" s="21"/>
      <c r="Q1" s="21"/>
      <c r="R1" s="21"/>
      <c r="S1" s="21"/>
      <c r="T1" s="21"/>
    </row>
    <row r="2" spans="2:21" s="29" customFormat="1" x14ac:dyDescent="0.3">
      <c r="B2" s="29" t="s">
        <v>44</v>
      </c>
      <c r="M2" s="30"/>
      <c r="N2" s="30"/>
      <c r="O2" s="30"/>
      <c r="P2" s="30"/>
      <c r="Q2" s="30"/>
      <c r="R2" s="30"/>
      <c r="S2" s="30"/>
      <c r="T2" s="30"/>
    </row>
    <row r="3" spans="2:21" ht="16.8" x14ac:dyDescent="0.3">
      <c r="B3" s="233" t="s">
        <v>203</v>
      </c>
      <c r="C3" s="233"/>
      <c r="D3" s="233"/>
      <c r="F3" s="233" t="s">
        <v>45</v>
      </c>
      <c r="G3" s="233"/>
      <c r="I3" s="233" t="s">
        <v>46</v>
      </c>
      <c r="J3" s="233"/>
      <c r="M3" s="21"/>
      <c r="N3" s="21"/>
      <c r="O3" s="21"/>
      <c r="P3" s="21"/>
      <c r="Q3" s="21"/>
      <c r="R3" s="21"/>
      <c r="S3" s="21"/>
      <c r="T3" s="21"/>
      <c r="U3" s="31"/>
    </row>
    <row r="4" spans="2:21" ht="16.8" x14ac:dyDescent="0.3">
      <c r="B4" s="32"/>
      <c r="C4" s="32"/>
      <c r="D4" s="32"/>
      <c r="L4" t="s">
        <v>47</v>
      </c>
      <c r="M4" s="21">
        <f>SLOPE(D7:D109,G7:G109)</f>
        <v>0.65338864008530739</v>
      </c>
      <c r="N4" s="21"/>
      <c r="O4" s="21"/>
      <c r="P4" s="21"/>
      <c r="Q4" s="21"/>
      <c r="R4" s="21"/>
      <c r="S4" s="21"/>
      <c r="T4" s="21"/>
      <c r="U4" s="33"/>
    </row>
    <row r="5" spans="2:21" ht="16.8" x14ac:dyDescent="0.3">
      <c r="B5" s="34" t="s">
        <v>48</v>
      </c>
      <c r="C5" s="35" t="s">
        <v>49</v>
      </c>
      <c r="D5" s="36" t="s">
        <v>50</v>
      </c>
      <c r="F5" s="35" t="s">
        <v>49</v>
      </c>
      <c r="G5" s="36" t="s">
        <v>50</v>
      </c>
      <c r="I5" t="s">
        <v>51</v>
      </c>
      <c r="J5" s="21">
        <f>M6</f>
        <v>0.24526429176912715</v>
      </c>
      <c r="L5" t="s">
        <v>52</v>
      </c>
      <c r="M5" s="21">
        <f>_xlfn.COVARIANCE.S(D6:D109,G6:G109/_xlfn.VAR.S(G6:G109))</f>
        <v>0.65338864008530728</v>
      </c>
      <c r="U5" s="33"/>
    </row>
    <row r="6" spans="2:21" ht="16.8" x14ac:dyDescent="0.3">
      <c r="B6" s="56" t="s">
        <v>57</v>
      </c>
      <c r="C6" s="21">
        <v>2470.96</v>
      </c>
      <c r="D6" s="38"/>
      <c r="F6" s="47">
        <v>16945.05</v>
      </c>
      <c r="I6" t="s">
        <v>53</v>
      </c>
      <c r="J6" s="16">
        <v>0.75</v>
      </c>
      <c r="L6" t="s">
        <v>54</v>
      </c>
      <c r="M6" s="21">
        <f>M27</f>
        <v>0.24526429176912715</v>
      </c>
      <c r="U6" s="33"/>
    </row>
    <row r="7" spans="2:21" ht="16.8" x14ac:dyDescent="0.3">
      <c r="B7" s="56" t="s">
        <v>59</v>
      </c>
      <c r="C7" s="21">
        <v>2550.1999999999998</v>
      </c>
      <c r="D7" s="39">
        <f>C7/C6-1</f>
        <v>3.206850778644732E-2</v>
      </c>
      <c r="F7" s="47">
        <v>17359.75</v>
      </c>
      <c r="G7" s="40">
        <f>F7/F6-1</f>
        <v>2.4473223743807226E-2</v>
      </c>
      <c r="H7" s="31"/>
      <c r="J7" s="21"/>
      <c r="U7" s="33"/>
    </row>
    <row r="8" spans="2:21" ht="16.8" x14ac:dyDescent="0.3">
      <c r="B8" s="56" t="s">
        <v>61</v>
      </c>
      <c r="C8" s="21">
        <v>2555.08</v>
      </c>
      <c r="D8" s="39">
        <f t="shared" ref="D8:D71" si="0">C8/C7-1</f>
        <v>1.9135754058505761E-3</v>
      </c>
      <c r="F8" s="47">
        <v>17599.150000000001</v>
      </c>
      <c r="G8" s="40">
        <f t="shared" ref="G8:G71" si="1">F8/F7-1</f>
        <v>1.3790521176860304E-2</v>
      </c>
      <c r="H8" s="33"/>
      <c r="I8" t="s">
        <v>55</v>
      </c>
      <c r="J8" s="21">
        <v>1</v>
      </c>
      <c r="U8" s="33"/>
    </row>
    <row r="9" spans="2:21" ht="16.8" x14ac:dyDescent="0.3">
      <c r="B9" s="56" t="s">
        <v>63</v>
      </c>
      <c r="C9" s="21">
        <v>2526.14</v>
      </c>
      <c r="D9" s="39">
        <f t="shared" si="0"/>
        <v>-1.1326455531725066E-2</v>
      </c>
      <c r="F9" s="47">
        <v>17828</v>
      </c>
      <c r="G9" s="40">
        <f t="shared" si="1"/>
        <v>1.3003468917532901E-2</v>
      </c>
      <c r="H9" s="33"/>
      <c r="I9" t="s">
        <v>56</v>
      </c>
      <c r="J9" s="16">
        <v>0.25</v>
      </c>
      <c r="U9" s="33"/>
    </row>
    <row r="10" spans="2:21" ht="16.8" x14ac:dyDescent="0.3">
      <c r="B10" s="56" t="s">
        <v>65</v>
      </c>
      <c r="C10" s="21">
        <v>2488.04</v>
      </c>
      <c r="D10" s="39">
        <f t="shared" si="0"/>
        <v>-1.5082299476671834E-2</v>
      </c>
      <c r="F10" s="47">
        <v>17624.05</v>
      </c>
      <c r="G10" s="40">
        <f t="shared" si="1"/>
        <v>-1.143986986762402E-2</v>
      </c>
      <c r="H10" s="33"/>
      <c r="J10" s="16"/>
      <c r="L10" t="s">
        <v>58</v>
      </c>
      <c r="U10" s="33"/>
    </row>
    <row r="11" spans="2:21" ht="17.399999999999999" thickBot="1" x14ac:dyDescent="0.35">
      <c r="B11" s="56" t="s">
        <v>67</v>
      </c>
      <c r="C11" s="21">
        <v>2447.5500000000002</v>
      </c>
      <c r="D11" s="39">
        <f t="shared" si="0"/>
        <v>-1.6273854118100894E-2</v>
      </c>
      <c r="F11" s="47">
        <v>18065</v>
      </c>
      <c r="G11" s="40">
        <f t="shared" si="1"/>
        <v>2.5019788300645995E-2</v>
      </c>
      <c r="H11" s="33"/>
      <c r="I11" s="41" t="s">
        <v>60</v>
      </c>
      <c r="J11" s="42">
        <f>(J5*J6)+(J8*J9)</f>
        <v>0.43394821882684537</v>
      </c>
      <c r="U11" s="33"/>
    </row>
    <row r="12" spans="2:21" ht="16.8" x14ac:dyDescent="0.3">
      <c r="B12" s="56" t="s">
        <v>69</v>
      </c>
      <c r="C12" s="21">
        <v>2490.83</v>
      </c>
      <c r="D12" s="39">
        <f t="shared" si="0"/>
        <v>1.768298911156041E-2</v>
      </c>
      <c r="F12" s="47">
        <v>18069</v>
      </c>
      <c r="G12" s="40">
        <f t="shared" si="1"/>
        <v>2.2142264046509652E-4</v>
      </c>
      <c r="H12" s="33"/>
      <c r="I12" s="33"/>
      <c r="J12" s="33"/>
      <c r="L12" s="59" t="s">
        <v>62</v>
      </c>
      <c r="M12" s="59"/>
      <c r="U12" s="33"/>
    </row>
    <row r="13" spans="2:21" ht="16.8" x14ac:dyDescent="0.3">
      <c r="B13" s="56" t="s">
        <v>71</v>
      </c>
      <c r="C13" s="21">
        <v>2613</v>
      </c>
      <c r="D13" s="39">
        <f t="shared" si="0"/>
        <v>4.9047907725537243E-2</v>
      </c>
      <c r="F13" s="47">
        <v>18314.8</v>
      </c>
      <c r="G13" s="40">
        <f t="shared" si="1"/>
        <v>1.3603409153799317E-2</v>
      </c>
      <c r="H13" s="33"/>
      <c r="I13" s="33"/>
      <c r="J13" s="33"/>
      <c r="L13" t="s">
        <v>64</v>
      </c>
      <c r="M13">
        <v>0.40031600275347062</v>
      </c>
      <c r="U13" s="33"/>
    </row>
    <row r="14" spans="2:21" ht="16.8" x14ac:dyDescent="0.3">
      <c r="B14" s="56" t="s">
        <v>73</v>
      </c>
      <c r="C14" s="21">
        <v>2630.97</v>
      </c>
      <c r="D14" s="39">
        <f t="shared" si="0"/>
        <v>6.8771526980482278E-3</v>
      </c>
      <c r="F14" s="47">
        <v>18203.400000000001</v>
      </c>
      <c r="G14" s="40">
        <f t="shared" si="1"/>
        <v>-6.0825125035489647E-3</v>
      </c>
      <c r="H14" s="33"/>
      <c r="I14" s="33"/>
      <c r="J14" s="33"/>
      <c r="L14" t="s">
        <v>66</v>
      </c>
      <c r="M14">
        <v>0.16025290206051668</v>
      </c>
      <c r="U14" s="33"/>
    </row>
    <row r="15" spans="2:21" ht="16.8" x14ac:dyDescent="0.3">
      <c r="B15" s="56" t="s">
        <v>74</v>
      </c>
      <c r="C15" s="21">
        <v>2641.83</v>
      </c>
      <c r="D15" s="39">
        <f t="shared" si="0"/>
        <v>4.1277551625447106E-3</v>
      </c>
      <c r="F15" s="47">
        <v>18499.349999999999</v>
      </c>
      <c r="G15" s="40">
        <f t="shared" si="1"/>
        <v>1.6257951811200044E-2</v>
      </c>
      <c r="H15" s="33"/>
      <c r="I15" s="33"/>
      <c r="J15" s="33"/>
      <c r="L15" t="s">
        <v>68</v>
      </c>
      <c r="M15">
        <v>0.15193857435814556</v>
      </c>
      <c r="U15" s="33"/>
    </row>
    <row r="16" spans="2:21" ht="16.8" x14ac:dyDescent="0.3">
      <c r="B16" s="56" t="s">
        <v>76</v>
      </c>
      <c r="C16" s="21">
        <v>2705.93</v>
      </c>
      <c r="D16" s="39">
        <f t="shared" si="0"/>
        <v>2.426348402433165E-2</v>
      </c>
      <c r="F16" s="47">
        <v>18534.099999999999</v>
      </c>
      <c r="G16" s="40">
        <f t="shared" si="1"/>
        <v>1.8784443777755122E-3</v>
      </c>
      <c r="H16" s="33"/>
      <c r="I16" s="33"/>
      <c r="J16" s="33"/>
      <c r="L16" t="s">
        <v>70</v>
      </c>
      <c r="M16">
        <v>1.4628540703931938E-2</v>
      </c>
      <c r="U16" s="33"/>
    </row>
    <row r="17" spans="2:21" ht="17.399999999999999" thickBot="1" x14ac:dyDescent="0.35">
      <c r="B17" s="56" t="s">
        <v>82</v>
      </c>
      <c r="C17" s="21">
        <v>2625.75</v>
      </c>
      <c r="D17" s="39">
        <f t="shared" si="0"/>
        <v>-2.9631217363346396E-2</v>
      </c>
      <c r="F17" s="47">
        <v>18563.400000000001</v>
      </c>
      <c r="G17" s="40">
        <f t="shared" si="1"/>
        <v>1.5808698561032841E-3</v>
      </c>
      <c r="H17" s="33"/>
      <c r="I17" s="33"/>
      <c r="J17" s="33"/>
      <c r="L17" s="57" t="s">
        <v>72</v>
      </c>
      <c r="M17" s="57">
        <v>103</v>
      </c>
      <c r="U17" s="33"/>
    </row>
    <row r="18" spans="2:21" ht="16.8" x14ac:dyDescent="0.3">
      <c r="B18" s="56" t="s">
        <v>84</v>
      </c>
      <c r="C18" s="21">
        <v>2704.88</v>
      </c>
      <c r="D18" s="39">
        <f t="shared" si="0"/>
        <v>3.0136151575740344E-2</v>
      </c>
      <c r="F18" s="47">
        <v>18826</v>
      </c>
      <c r="G18" s="40">
        <f t="shared" si="1"/>
        <v>1.4146115474535925E-2</v>
      </c>
      <c r="H18" s="33"/>
      <c r="I18" s="33"/>
      <c r="J18" s="33"/>
      <c r="U18" s="33"/>
    </row>
    <row r="19" spans="2:21" ht="17.399999999999999" thickBot="1" x14ac:dyDescent="0.35">
      <c r="B19" s="56" t="s">
        <v>86</v>
      </c>
      <c r="C19" s="21">
        <v>2631.12</v>
      </c>
      <c r="D19" s="39">
        <f t="shared" si="0"/>
        <v>-2.7269231906775993E-2</v>
      </c>
      <c r="F19" s="47">
        <v>18665.5</v>
      </c>
      <c r="G19" s="40">
        <f t="shared" si="1"/>
        <v>-8.5254435355359703E-3</v>
      </c>
      <c r="H19" s="33"/>
      <c r="I19" s="33"/>
      <c r="J19" s="33"/>
      <c r="L19" t="s">
        <v>75</v>
      </c>
      <c r="U19" s="33"/>
    </row>
    <row r="20" spans="2:21" ht="16.8" x14ac:dyDescent="0.3">
      <c r="B20" s="56" t="s">
        <v>88</v>
      </c>
      <c r="C20" s="21">
        <v>2667.53</v>
      </c>
      <c r="D20" s="39">
        <f t="shared" si="0"/>
        <v>1.3838213384414377E-2</v>
      </c>
      <c r="F20" s="47">
        <v>19189.05</v>
      </c>
      <c r="G20" s="40">
        <f t="shared" si="1"/>
        <v>2.8049074495727355E-2</v>
      </c>
      <c r="H20" s="33"/>
      <c r="I20" s="33"/>
      <c r="J20" s="33"/>
      <c r="L20" s="58"/>
      <c r="M20" s="58" t="s">
        <v>77</v>
      </c>
      <c r="N20" s="58" t="s">
        <v>78</v>
      </c>
      <c r="O20" s="58" t="s">
        <v>79</v>
      </c>
      <c r="P20" s="58" t="s">
        <v>80</v>
      </c>
      <c r="Q20" s="58" t="s">
        <v>81</v>
      </c>
      <c r="U20" s="33"/>
    </row>
    <row r="21" spans="2:21" ht="16.8" x14ac:dyDescent="0.3">
      <c r="B21" s="56" t="s">
        <v>89</v>
      </c>
      <c r="C21" s="21">
        <v>2687.4</v>
      </c>
      <c r="D21" s="39">
        <f t="shared" si="0"/>
        <v>7.4488384385553719E-3</v>
      </c>
      <c r="F21" s="47">
        <v>19331.8</v>
      </c>
      <c r="G21" s="40">
        <f t="shared" si="1"/>
        <v>7.4391384669902916E-3</v>
      </c>
      <c r="H21" s="33"/>
      <c r="I21" s="33"/>
      <c r="J21" s="33"/>
      <c r="L21" t="s">
        <v>83</v>
      </c>
      <c r="M21">
        <v>1</v>
      </c>
      <c r="N21">
        <v>4.1245899010432796E-3</v>
      </c>
      <c r="O21">
        <v>4.1245899010432796E-3</v>
      </c>
      <c r="P21">
        <v>19.274306690463373</v>
      </c>
      <c r="Q21">
        <v>2.7922369446385317E-5</v>
      </c>
      <c r="U21" s="33"/>
    </row>
    <row r="22" spans="2:21" ht="16.8" x14ac:dyDescent="0.3">
      <c r="B22" s="56" t="s">
        <v>97</v>
      </c>
      <c r="C22" s="21">
        <v>2666.28</v>
      </c>
      <c r="D22" s="39">
        <f t="shared" si="0"/>
        <v>-7.8588970752400122E-3</v>
      </c>
      <c r="F22" s="47">
        <v>19564.5</v>
      </c>
      <c r="G22" s="40">
        <f t="shared" si="1"/>
        <v>1.2037161567986399E-2</v>
      </c>
      <c r="H22" s="33"/>
      <c r="I22" s="33"/>
      <c r="J22" s="33"/>
      <c r="L22" t="s">
        <v>85</v>
      </c>
      <c r="M22">
        <v>101</v>
      </c>
      <c r="N22">
        <v>2.1613414515785946E-2</v>
      </c>
      <c r="O22">
        <v>2.1399420312659352E-4</v>
      </c>
      <c r="U22" s="33"/>
    </row>
    <row r="23" spans="2:21" ht="17.399999999999999" thickBot="1" x14ac:dyDescent="0.35">
      <c r="B23" s="56" t="s">
        <v>99</v>
      </c>
      <c r="C23" s="21">
        <v>2593.67</v>
      </c>
      <c r="D23" s="39">
        <f t="shared" si="0"/>
        <v>-2.7232698741317507E-2</v>
      </c>
      <c r="F23" s="47">
        <v>19745</v>
      </c>
      <c r="G23" s="40">
        <f t="shared" si="1"/>
        <v>9.225893838329613E-3</v>
      </c>
      <c r="H23" s="33"/>
      <c r="I23" s="33"/>
      <c r="J23" s="33"/>
      <c r="L23" s="57" t="s">
        <v>87</v>
      </c>
      <c r="M23" s="57">
        <v>102</v>
      </c>
      <c r="N23" s="57">
        <v>2.5738004416829226E-2</v>
      </c>
      <c r="O23" s="57"/>
      <c r="P23" s="57"/>
      <c r="Q23" s="57"/>
      <c r="U23" s="33"/>
    </row>
    <row r="24" spans="2:21" ht="17.399999999999999" thickBot="1" x14ac:dyDescent="0.35">
      <c r="B24" s="56" t="s">
        <v>101</v>
      </c>
      <c r="C24" s="21">
        <v>2574.35</v>
      </c>
      <c r="D24" s="39">
        <f t="shared" si="0"/>
        <v>-7.4489044481372835E-3</v>
      </c>
      <c r="F24" s="47">
        <v>19646.05</v>
      </c>
      <c r="G24" s="40">
        <f t="shared" si="1"/>
        <v>-5.0113952899468739E-3</v>
      </c>
      <c r="H24" s="33"/>
      <c r="I24" s="33"/>
      <c r="J24" s="33"/>
      <c r="U24" s="33"/>
    </row>
    <row r="25" spans="2:21" ht="16.8" x14ac:dyDescent="0.3">
      <c r="B25" s="56" t="s">
        <v>102</v>
      </c>
      <c r="C25" s="21">
        <v>2535.9</v>
      </c>
      <c r="D25" s="39">
        <f t="shared" si="0"/>
        <v>-1.4935809039174908E-2</v>
      </c>
      <c r="F25" s="47">
        <v>19517</v>
      </c>
      <c r="G25" s="40">
        <f t="shared" si="1"/>
        <v>-6.568750461288575E-3</v>
      </c>
      <c r="H25" s="33"/>
      <c r="I25" s="33"/>
      <c r="J25" s="33"/>
      <c r="L25" s="58"/>
      <c r="M25" s="58" t="s">
        <v>90</v>
      </c>
      <c r="N25" s="58" t="s">
        <v>70</v>
      </c>
      <c r="O25" s="58" t="s">
        <v>91</v>
      </c>
      <c r="P25" s="58" t="s">
        <v>92</v>
      </c>
      <c r="Q25" s="58" t="s">
        <v>93</v>
      </c>
      <c r="R25" s="58" t="s">
        <v>94</v>
      </c>
      <c r="S25" s="58" t="s">
        <v>95</v>
      </c>
      <c r="T25" s="58" t="s">
        <v>96</v>
      </c>
      <c r="U25" s="33"/>
    </row>
    <row r="26" spans="2:21" ht="16.8" x14ac:dyDescent="0.3">
      <c r="B26" s="56" t="s">
        <v>103</v>
      </c>
      <c r="C26" s="21">
        <v>2491.88</v>
      </c>
      <c r="D26" s="39">
        <f t="shared" si="0"/>
        <v>-1.7358728656492795E-2</v>
      </c>
      <c r="F26" s="47">
        <v>19428.3</v>
      </c>
      <c r="G26" s="40">
        <f t="shared" si="1"/>
        <v>-4.5447558538710409E-3</v>
      </c>
      <c r="H26" s="33"/>
      <c r="I26" s="33"/>
      <c r="J26" s="33"/>
      <c r="L26" t="s">
        <v>98</v>
      </c>
      <c r="M26">
        <v>3.0541703131049861E-3</v>
      </c>
      <c r="N26">
        <v>1.4422862846779829E-3</v>
      </c>
      <c r="O26">
        <v>2.1175895143361818</v>
      </c>
      <c r="P26">
        <v>3.666499835134393E-2</v>
      </c>
      <c r="Q26">
        <v>1.9306229505161848E-4</v>
      </c>
      <c r="R26">
        <v>5.9152783311583537E-3</v>
      </c>
      <c r="S26">
        <v>1.9306229505161848E-4</v>
      </c>
      <c r="T26">
        <v>5.9152783311583537E-3</v>
      </c>
      <c r="U26" s="33"/>
    </row>
    <row r="27" spans="2:21" ht="17.399999999999999" thickBot="1" x14ac:dyDescent="0.35">
      <c r="B27" s="56" t="s">
        <v>104</v>
      </c>
      <c r="C27" s="21">
        <v>2544.62</v>
      </c>
      <c r="D27" s="39">
        <f t="shared" si="0"/>
        <v>2.1164743085541726E-2</v>
      </c>
      <c r="F27" s="47">
        <v>19310.150000000001</v>
      </c>
      <c r="G27" s="40">
        <f t="shared" si="1"/>
        <v>-6.0813349598265454E-3</v>
      </c>
      <c r="H27" s="33"/>
      <c r="I27" s="33"/>
      <c r="J27" s="33"/>
      <c r="L27" s="57" t="s">
        <v>100</v>
      </c>
      <c r="M27" s="57">
        <v>0.24526429176912715</v>
      </c>
      <c r="N27" s="57">
        <v>5.5865660904636391E-2</v>
      </c>
      <c r="O27" s="57">
        <v>4.3902513242937795</v>
      </c>
      <c r="P27" s="57">
        <v>2.7922369446386513E-5</v>
      </c>
      <c r="Q27" s="57">
        <v>0.13444184823199509</v>
      </c>
      <c r="R27" s="57">
        <v>0.35608673530625923</v>
      </c>
      <c r="S27" s="57">
        <v>0.13444184823199509</v>
      </c>
      <c r="T27" s="57">
        <v>0.35608673530625923</v>
      </c>
      <c r="U27" s="33"/>
    </row>
    <row r="28" spans="2:21" ht="16.8" x14ac:dyDescent="0.3">
      <c r="B28" s="56" t="s">
        <v>105</v>
      </c>
      <c r="C28" s="21">
        <v>2553.38</v>
      </c>
      <c r="D28" s="39">
        <f t="shared" si="0"/>
        <v>3.4425572384089165E-3</v>
      </c>
      <c r="F28" s="47">
        <v>19265.8</v>
      </c>
      <c r="G28" s="40">
        <f t="shared" si="1"/>
        <v>-2.2967196008317758E-3</v>
      </c>
      <c r="H28" s="33"/>
      <c r="I28" s="33"/>
      <c r="J28" s="33"/>
      <c r="K28" s="43"/>
      <c r="U28" s="33"/>
    </row>
    <row r="29" spans="2:21" ht="16.8" x14ac:dyDescent="0.3">
      <c r="B29" s="56" t="s">
        <v>106</v>
      </c>
      <c r="C29" s="21">
        <v>2494.87</v>
      </c>
      <c r="D29" s="39">
        <f t="shared" si="0"/>
        <v>-2.2914724796152641E-2</v>
      </c>
      <c r="F29" s="47">
        <v>19435.3</v>
      </c>
      <c r="G29" s="40">
        <f t="shared" si="1"/>
        <v>8.7979736112697715E-3</v>
      </c>
      <c r="H29" s="33"/>
      <c r="I29" s="33"/>
      <c r="J29" s="33"/>
      <c r="K29" s="44"/>
      <c r="U29" s="33"/>
    </row>
    <row r="30" spans="2:21" ht="16.8" x14ac:dyDescent="0.3">
      <c r="B30" s="56" t="s">
        <v>107</v>
      </c>
      <c r="C30" s="21">
        <v>2503.83</v>
      </c>
      <c r="D30" s="39">
        <f t="shared" si="0"/>
        <v>3.5913694901938964E-3</v>
      </c>
      <c r="F30" s="47">
        <v>19819.95</v>
      </c>
      <c r="G30" s="40">
        <f t="shared" si="1"/>
        <v>1.9791307569216876E-2</v>
      </c>
      <c r="H30" s="33"/>
      <c r="I30" s="46"/>
      <c r="J30" s="46"/>
      <c r="K30" s="46"/>
      <c r="U30" s="33"/>
    </row>
    <row r="31" spans="2:21" ht="16.8" x14ac:dyDescent="0.3">
      <c r="B31" s="56" t="s">
        <v>108</v>
      </c>
      <c r="C31" s="21">
        <v>2459.91</v>
      </c>
      <c r="D31" s="39">
        <f t="shared" si="0"/>
        <v>-1.7541126993446121E-2</v>
      </c>
      <c r="F31" s="47">
        <v>20192.349999999999</v>
      </c>
      <c r="G31" s="40">
        <f t="shared" si="1"/>
        <v>1.8789149316723597E-2</v>
      </c>
      <c r="H31" s="33"/>
      <c r="I31" s="47"/>
      <c r="J31" s="33"/>
      <c r="K31" s="163"/>
      <c r="L31" s="164"/>
      <c r="M31" s="164"/>
      <c r="N31" s="164"/>
      <c r="O31" s="164"/>
      <c r="P31" s="164"/>
      <c r="Q31" s="164"/>
      <c r="U31" s="33"/>
    </row>
    <row r="32" spans="2:21" ht="16.8" x14ac:dyDescent="0.3">
      <c r="B32" s="56" t="s">
        <v>109</v>
      </c>
      <c r="C32" s="21">
        <v>2472.6</v>
      </c>
      <c r="D32" s="39">
        <f t="shared" si="0"/>
        <v>5.1587253192191262E-3</v>
      </c>
      <c r="F32" s="47">
        <v>19674.25</v>
      </c>
      <c r="G32" s="40">
        <f t="shared" si="1"/>
        <v>-2.5658231954180599E-2</v>
      </c>
      <c r="H32" s="33"/>
      <c r="I32" s="44"/>
      <c r="J32" s="47"/>
      <c r="K32" s="165"/>
      <c r="L32" s="47"/>
      <c r="M32" s="33"/>
      <c r="N32" s="33"/>
      <c r="O32" s="33"/>
      <c r="P32" s="31"/>
      <c r="Q32" s="45"/>
      <c r="U32" s="33"/>
    </row>
    <row r="33" spans="2:21" ht="16.8" x14ac:dyDescent="0.3">
      <c r="B33" s="56" t="s">
        <v>110</v>
      </c>
      <c r="C33" s="21">
        <v>2455.8200000000002</v>
      </c>
      <c r="D33" s="39">
        <f t="shared" si="0"/>
        <v>-6.7863787106687834E-3</v>
      </c>
      <c r="F33" s="47">
        <v>19638.3</v>
      </c>
      <c r="G33" s="40">
        <f t="shared" si="1"/>
        <v>-1.8272615220402688E-3</v>
      </c>
      <c r="H33" s="33"/>
      <c r="I33" s="44"/>
      <c r="J33" s="47"/>
      <c r="K33" s="165"/>
      <c r="L33" s="47"/>
      <c r="M33" s="33"/>
      <c r="N33" s="33"/>
      <c r="O33" s="33"/>
      <c r="P33" s="31"/>
      <c r="Q33" s="45"/>
      <c r="U33" s="33"/>
    </row>
    <row r="34" spans="2:21" ht="16.8" x14ac:dyDescent="0.3">
      <c r="B34" s="56" t="s">
        <v>111</v>
      </c>
      <c r="C34" s="21">
        <v>2489.4899999999998</v>
      </c>
      <c r="D34" s="39">
        <f t="shared" si="0"/>
        <v>1.3710288213305333E-2</v>
      </c>
      <c r="F34" s="47">
        <v>19653.5</v>
      </c>
      <c r="G34" s="40">
        <f t="shared" si="1"/>
        <v>7.7399774929598486E-4</v>
      </c>
      <c r="H34" s="33"/>
      <c r="I34" s="44"/>
      <c r="J34" s="47"/>
      <c r="K34" s="165"/>
      <c r="L34" s="47"/>
      <c r="M34" s="33"/>
      <c r="N34" s="33"/>
      <c r="O34" s="33"/>
      <c r="P34" s="31"/>
      <c r="Q34" s="45"/>
      <c r="U34" s="33"/>
    </row>
    <row r="35" spans="2:21" ht="16.8" x14ac:dyDescent="0.3">
      <c r="B35" s="56" t="s">
        <v>112</v>
      </c>
      <c r="C35" s="21">
        <v>2559.2600000000002</v>
      </c>
      <c r="D35" s="39">
        <f t="shared" si="0"/>
        <v>2.8025820549590685E-2</v>
      </c>
      <c r="F35" s="47">
        <v>19751.05</v>
      </c>
      <c r="G35" s="40">
        <f t="shared" si="1"/>
        <v>4.9634925076957881E-3</v>
      </c>
      <c r="H35" s="33"/>
      <c r="I35" s="44"/>
      <c r="J35" s="47"/>
      <c r="K35" s="165"/>
      <c r="L35" s="47"/>
      <c r="M35" s="33"/>
      <c r="N35" s="33"/>
      <c r="O35" s="33"/>
      <c r="P35" s="31"/>
      <c r="Q35" s="45"/>
      <c r="U35" s="33"/>
    </row>
    <row r="36" spans="2:21" ht="16.8" x14ac:dyDescent="0.3">
      <c r="B36" s="56" t="s">
        <v>113</v>
      </c>
      <c r="C36" s="21">
        <v>2485.25</v>
      </c>
      <c r="D36" s="39">
        <f t="shared" si="0"/>
        <v>-2.8918515508389198E-2</v>
      </c>
      <c r="F36" s="47">
        <v>19542.650000000001</v>
      </c>
      <c r="G36" s="40">
        <f t="shared" si="1"/>
        <v>-1.0551337776978809E-2</v>
      </c>
      <c r="H36" s="33"/>
      <c r="I36" s="44"/>
      <c r="J36" s="47"/>
      <c r="K36" s="165"/>
      <c r="L36" s="47"/>
      <c r="M36" s="33"/>
      <c r="N36" s="33"/>
      <c r="O36" s="33"/>
      <c r="P36" s="31"/>
      <c r="Q36" s="45"/>
      <c r="U36" s="33"/>
    </row>
    <row r="37" spans="2:21" ht="16.8" x14ac:dyDescent="0.3">
      <c r="B37" s="56" t="s">
        <v>114</v>
      </c>
      <c r="C37" s="21">
        <v>2472.21</v>
      </c>
      <c r="D37" s="39">
        <f t="shared" si="0"/>
        <v>-5.2469570465747406E-3</v>
      </c>
      <c r="F37" s="47">
        <v>19047.25</v>
      </c>
      <c r="G37" s="40">
        <f t="shared" si="1"/>
        <v>-2.5349683896503383E-2</v>
      </c>
      <c r="H37" s="33"/>
      <c r="I37" s="44"/>
      <c r="J37" s="47"/>
      <c r="K37" s="165"/>
      <c r="L37" s="47"/>
      <c r="M37" s="33"/>
      <c r="N37" s="33"/>
      <c r="O37" s="33"/>
      <c r="P37" s="31"/>
      <c r="Q37" s="45"/>
      <c r="U37" s="33"/>
    </row>
    <row r="38" spans="2:21" ht="16.8" x14ac:dyDescent="0.3">
      <c r="B38" s="56" t="s">
        <v>115</v>
      </c>
      <c r="C38" s="21">
        <v>2499.3000000000002</v>
      </c>
      <c r="D38" s="39">
        <f t="shared" si="0"/>
        <v>1.0957806982416551E-2</v>
      </c>
      <c r="F38" s="47">
        <v>19230.599999999999</v>
      </c>
      <c r="G38" s="40">
        <f t="shared" si="1"/>
        <v>9.6260615049414966E-3</v>
      </c>
      <c r="H38" s="33"/>
      <c r="I38" s="44"/>
      <c r="J38" s="47"/>
      <c r="K38" s="165"/>
      <c r="L38" s="47"/>
      <c r="M38" s="33"/>
      <c r="N38" s="33"/>
      <c r="O38" s="33"/>
      <c r="P38" s="31"/>
      <c r="Q38" s="45"/>
      <c r="U38" s="33"/>
    </row>
    <row r="39" spans="2:21" ht="16.8" x14ac:dyDescent="0.3">
      <c r="B39" s="56" t="s">
        <v>116</v>
      </c>
      <c r="C39" s="21">
        <v>2476.69</v>
      </c>
      <c r="D39" s="39">
        <f t="shared" si="0"/>
        <v>-9.0465330292482937E-3</v>
      </c>
      <c r="F39" s="47">
        <v>19425.349999999999</v>
      </c>
      <c r="G39" s="40">
        <f t="shared" si="1"/>
        <v>1.0127089118384225E-2</v>
      </c>
      <c r="H39" s="33"/>
      <c r="I39" s="44"/>
      <c r="J39" s="47"/>
      <c r="K39" s="165"/>
      <c r="L39" s="47"/>
      <c r="M39" s="33"/>
      <c r="N39" s="33"/>
      <c r="O39" s="33"/>
      <c r="P39" s="31"/>
      <c r="Q39" s="45"/>
      <c r="U39" s="33"/>
    </row>
    <row r="40" spans="2:21" ht="16.8" x14ac:dyDescent="0.3">
      <c r="B40" s="56" t="s">
        <v>117</v>
      </c>
      <c r="C40" s="21">
        <v>2518.77</v>
      </c>
      <c r="D40" s="39">
        <f t="shared" si="0"/>
        <v>1.6990418663619611E-2</v>
      </c>
      <c r="F40" s="47">
        <v>19731.8</v>
      </c>
      <c r="G40" s="40">
        <f t="shared" si="1"/>
        <v>1.5775777527818002E-2</v>
      </c>
      <c r="H40" s="33"/>
      <c r="I40" s="44"/>
      <c r="J40" s="47"/>
      <c r="K40" s="165"/>
      <c r="L40" s="47"/>
      <c r="M40" s="33"/>
      <c r="N40" s="33"/>
      <c r="O40" s="33"/>
      <c r="P40" s="31"/>
      <c r="Q40" s="45"/>
      <c r="U40" s="33"/>
    </row>
    <row r="41" spans="2:21" ht="16.8" x14ac:dyDescent="0.3">
      <c r="B41" s="56" t="s">
        <v>118</v>
      </c>
      <c r="C41" s="21">
        <v>2505.23</v>
      </c>
      <c r="D41" s="39">
        <f t="shared" si="0"/>
        <v>-5.3756396971537113E-3</v>
      </c>
      <c r="F41" s="47">
        <v>19794.7</v>
      </c>
      <c r="G41" s="40">
        <f t="shared" si="1"/>
        <v>3.1877476966115648E-3</v>
      </c>
      <c r="H41" s="33"/>
      <c r="I41" s="44"/>
      <c r="J41" s="47"/>
      <c r="K41" s="165"/>
      <c r="L41" s="47"/>
      <c r="M41" s="33"/>
      <c r="N41" s="33"/>
      <c r="O41" s="33"/>
      <c r="P41" s="31"/>
      <c r="Q41" s="45"/>
      <c r="U41" s="33"/>
    </row>
    <row r="42" spans="2:21" ht="16.8" x14ac:dyDescent="0.3">
      <c r="B42" s="56" t="s">
        <v>119</v>
      </c>
      <c r="C42" s="21">
        <v>2553.48</v>
      </c>
      <c r="D42" s="39">
        <f t="shared" si="0"/>
        <v>1.9259708689421728E-2</v>
      </c>
      <c r="F42" s="47">
        <v>20267.900000000001</v>
      </c>
      <c r="G42" s="40">
        <f t="shared" si="1"/>
        <v>2.3905388816198414E-2</v>
      </c>
      <c r="H42" s="33"/>
      <c r="I42" s="44"/>
      <c r="J42" s="47"/>
      <c r="K42" s="165"/>
      <c r="L42" s="47"/>
      <c r="M42" s="33"/>
      <c r="N42" s="33"/>
      <c r="O42" s="33"/>
      <c r="P42" s="31"/>
      <c r="Q42" s="45"/>
      <c r="U42" s="33"/>
    </row>
    <row r="43" spans="2:21" ht="16.8" x14ac:dyDescent="0.3">
      <c r="B43" s="56" t="s">
        <v>120</v>
      </c>
      <c r="C43" s="21">
        <v>2512.3000000000002</v>
      </c>
      <c r="D43" s="39">
        <f t="shared" si="0"/>
        <v>-1.6127010981092371E-2</v>
      </c>
      <c r="F43" s="47">
        <v>20969.400000000001</v>
      </c>
      <c r="G43" s="40">
        <f t="shared" si="1"/>
        <v>3.4611380557433069E-2</v>
      </c>
      <c r="H43" s="33"/>
      <c r="I43" s="44"/>
      <c r="J43" s="47"/>
      <c r="K43" s="165"/>
      <c r="L43" s="47"/>
      <c r="M43" s="33"/>
      <c r="N43" s="33"/>
      <c r="O43" s="33"/>
      <c r="P43" s="31"/>
      <c r="Q43" s="45"/>
      <c r="U43" s="33"/>
    </row>
    <row r="44" spans="2:21" ht="16.8" x14ac:dyDescent="0.3">
      <c r="B44" s="56" t="s">
        <v>121</v>
      </c>
      <c r="C44" s="21">
        <v>2512.89</v>
      </c>
      <c r="D44" s="39">
        <f t="shared" si="0"/>
        <v>2.3484456474132109E-4</v>
      </c>
      <c r="F44" s="47">
        <v>21456.65</v>
      </c>
      <c r="G44" s="40">
        <f t="shared" si="1"/>
        <v>2.3236239472755438E-2</v>
      </c>
      <c r="H44" s="33"/>
      <c r="I44" s="44"/>
      <c r="J44" s="47"/>
      <c r="K44" s="165"/>
      <c r="L44" s="47"/>
      <c r="M44" s="33"/>
      <c r="N44" s="33"/>
      <c r="O44" s="33"/>
      <c r="P44" s="31"/>
      <c r="Q44" s="45"/>
      <c r="U44" s="33"/>
    </row>
    <row r="45" spans="2:21" ht="16.8" x14ac:dyDescent="0.3">
      <c r="B45" s="56" t="s">
        <v>122</v>
      </c>
      <c r="C45" s="21">
        <v>2565.39</v>
      </c>
      <c r="D45" s="39">
        <f t="shared" si="0"/>
        <v>2.0892279407375591E-2</v>
      </c>
      <c r="F45" s="47">
        <v>21349.4</v>
      </c>
      <c r="G45" s="40">
        <f t="shared" si="1"/>
        <v>-4.9984503638732525E-3</v>
      </c>
      <c r="H45" s="33"/>
      <c r="I45" s="44"/>
      <c r="J45" s="47"/>
      <c r="K45" s="165"/>
      <c r="L45" s="47"/>
      <c r="M45" s="33"/>
      <c r="N45" s="33"/>
      <c r="O45" s="33"/>
      <c r="P45" s="31"/>
      <c r="Q45" s="45"/>
      <c r="U45" s="33"/>
    </row>
    <row r="46" spans="2:21" ht="16.8" x14ac:dyDescent="0.3">
      <c r="B46" s="56" t="s">
        <v>123</v>
      </c>
      <c r="C46" s="21">
        <v>2653.39</v>
      </c>
      <c r="D46" s="39">
        <f t="shared" si="0"/>
        <v>3.4302776575881211E-2</v>
      </c>
      <c r="F46" s="47">
        <v>21731.4</v>
      </c>
      <c r="G46" s="40">
        <f t="shared" si="1"/>
        <v>1.7892774504201459E-2</v>
      </c>
      <c r="H46" s="33"/>
      <c r="I46" s="44"/>
      <c r="J46" s="47"/>
      <c r="K46" s="165"/>
      <c r="L46" s="47"/>
      <c r="M46" s="33"/>
      <c r="N46" s="33"/>
      <c r="O46" s="33"/>
      <c r="P46" s="31"/>
      <c r="Q46" s="45"/>
      <c r="U46" s="33"/>
    </row>
    <row r="47" spans="2:21" ht="16.8" x14ac:dyDescent="0.3">
      <c r="B47" s="56" t="s">
        <v>124</v>
      </c>
      <c r="C47" s="21">
        <v>2609.66</v>
      </c>
      <c r="D47" s="39">
        <f t="shared" si="0"/>
        <v>-1.6480803801928845E-2</v>
      </c>
      <c r="F47" s="47">
        <v>21710.799999999999</v>
      </c>
      <c r="G47" s="40">
        <f t="shared" si="1"/>
        <v>-9.479370864280412E-4</v>
      </c>
      <c r="H47" s="33"/>
      <c r="I47" s="44"/>
      <c r="J47" s="47"/>
      <c r="K47" s="165"/>
      <c r="L47" s="47"/>
      <c r="M47" s="33"/>
      <c r="N47" s="33"/>
      <c r="O47" s="33"/>
      <c r="P47" s="31"/>
      <c r="Q47" s="45"/>
      <c r="U47" s="33"/>
    </row>
    <row r="48" spans="2:21" ht="16.8" x14ac:dyDescent="0.3">
      <c r="B48" s="56" t="s">
        <v>125</v>
      </c>
      <c r="C48" s="21">
        <v>2533.91</v>
      </c>
      <c r="D48" s="39">
        <f t="shared" si="0"/>
        <v>-2.9026769770774785E-2</v>
      </c>
      <c r="F48" s="47">
        <v>21894.55</v>
      </c>
      <c r="G48" s="40">
        <f t="shared" si="1"/>
        <v>8.4635296718684749E-3</v>
      </c>
      <c r="H48" s="33"/>
      <c r="I48" s="44"/>
      <c r="J48" s="47"/>
      <c r="K48" s="165"/>
      <c r="L48" s="47"/>
      <c r="M48" s="33"/>
      <c r="N48" s="33"/>
      <c r="O48" s="33"/>
      <c r="P48" s="31"/>
      <c r="Q48" s="45"/>
      <c r="U48" s="33"/>
    </row>
    <row r="49" spans="2:21" ht="16.8" x14ac:dyDescent="0.3">
      <c r="B49" s="56" t="s">
        <v>126</v>
      </c>
      <c r="C49" s="21">
        <v>2555.23</v>
      </c>
      <c r="D49" s="39">
        <f t="shared" si="0"/>
        <v>8.4138742102126685E-3</v>
      </c>
      <c r="F49" s="47">
        <v>21622.400000000001</v>
      </c>
      <c r="G49" s="40">
        <f t="shared" si="1"/>
        <v>-1.2430033958222397E-2</v>
      </c>
      <c r="H49" s="33"/>
      <c r="I49" s="44"/>
      <c r="J49" s="47"/>
      <c r="K49" s="165"/>
      <c r="L49" s="47"/>
      <c r="M49" s="33"/>
      <c r="N49" s="33"/>
      <c r="O49" s="33"/>
      <c r="P49" s="31"/>
      <c r="Q49" s="45"/>
      <c r="U49" s="33"/>
    </row>
    <row r="50" spans="2:21" ht="16.8" x14ac:dyDescent="0.3">
      <c r="B50" s="56" t="s">
        <v>127</v>
      </c>
      <c r="C50" s="21">
        <v>2418.67</v>
      </c>
      <c r="D50" s="39">
        <f t="shared" si="0"/>
        <v>-5.3443329954642071E-2</v>
      </c>
      <c r="F50" s="47">
        <v>21352.6</v>
      </c>
      <c r="G50" s="40">
        <f t="shared" si="1"/>
        <v>-1.2477800799171379E-2</v>
      </c>
      <c r="H50" s="33"/>
      <c r="I50" s="44"/>
      <c r="J50" s="47"/>
      <c r="K50" s="165"/>
      <c r="L50" s="47"/>
      <c r="M50" s="33"/>
      <c r="N50" s="33"/>
      <c r="O50" s="33"/>
      <c r="P50" s="31"/>
      <c r="Q50" s="45"/>
      <c r="U50" s="33"/>
    </row>
    <row r="51" spans="2:21" ht="16.8" x14ac:dyDescent="0.3">
      <c r="B51" s="56" t="s">
        <v>128</v>
      </c>
      <c r="C51" s="21">
        <v>2442.87</v>
      </c>
      <c r="D51" s="39">
        <f t="shared" si="0"/>
        <v>1.0005498889885667E-2</v>
      </c>
      <c r="F51" s="47">
        <v>21853.8</v>
      </c>
      <c r="G51" s="40">
        <f t="shared" si="1"/>
        <v>2.3472551352060167E-2</v>
      </c>
      <c r="H51" s="33"/>
      <c r="I51" s="44"/>
      <c r="J51" s="47"/>
      <c r="K51" s="165"/>
      <c r="L51" s="47"/>
      <c r="M51" s="33"/>
      <c r="N51" s="33"/>
      <c r="O51" s="33"/>
      <c r="P51" s="31"/>
      <c r="Q51" s="45"/>
      <c r="U51" s="33"/>
    </row>
    <row r="52" spans="2:21" ht="16.8" x14ac:dyDescent="0.3">
      <c r="B52" s="56" t="s">
        <v>129</v>
      </c>
      <c r="C52" s="21">
        <v>2414.54</v>
      </c>
      <c r="D52" s="39">
        <f t="shared" si="0"/>
        <v>-1.1597014986470811E-2</v>
      </c>
      <c r="F52" s="47">
        <v>21782.5</v>
      </c>
      <c r="G52" s="40">
        <f t="shared" si="1"/>
        <v>-3.2625904876955047E-3</v>
      </c>
      <c r="H52" s="33"/>
      <c r="I52" s="44"/>
      <c r="J52" s="47"/>
      <c r="K52" s="165"/>
      <c r="L52" s="47"/>
      <c r="M52" s="33"/>
      <c r="N52" s="33"/>
      <c r="O52" s="33"/>
      <c r="P52" s="31"/>
      <c r="Q52" s="45"/>
      <c r="U52" s="33"/>
    </row>
    <row r="53" spans="2:21" ht="16.8" x14ac:dyDescent="0.3">
      <c r="B53" s="56" t="s">
        <v>130</v>
      </c>
      <c r="C53" s="21">
        <v>2365.83</v>
      </c>
      <c r="D53" s="39">
        <f t="shared" si="0"/>
        <v>-2.017361485003355E-2</v>
      </c>
      <c r="F53" s="47">
        <v>22040.7</v>
      </c>
      <c r="G53" s="40">
        <f t="shared" si="1"/>
        <v>1.1853552163433978E-2</v>
      </c>
      <c r="H53" s="33"/>
      <c r="I53" s="44"/>
      <c r="J53" s="47"/>
      <c r="K53" s="165"/>
      <c r="L53" s="47"/>
      <c r="M53" s="33"/>
      <c r="N53" s="33"/>
      <c r="O53" s="33"/>
      <c r="P53" s="31"/>
      <c r="Q53" s="45"/>
      <c r="U53" s="33"/>
    </row>
    <row r="54" spans="2:21" ht="16.8" x14ac:dyDescent="0.3">
      <c r="B54" s="56" t="s">
        <v>131</v>
      </c>
      <c r="C54" s="21">
        <v>2384.6</v>
      </c>
      <c r="D54" s="39">
        <f t="shared" si="0"/>
        <v>7.9337906781129508E-3</v>
      </c>
      <c r="F54" s="47">
        <v>22212.7</v>
      </c>
      <c r="G54" s="40">
        <f t="shared" si="1"/>
        <v>7.8037448901351336E-3</v>
      </c>
      <c r="H54" s="33"/>
      <c r="I54" s="44"/>
      <c r="J54" s="47"/>
      <c r="K54" s="165"/>
      <c r="L54" s="47"/>
      <c r="M54" s="33"/>
      <c r="N54" s="33"/>
      <c r="O54" s="33"/>
      <c r="P54" s="31"/>
      <c r="Q54" s="45"/>
      <c r="U54" s="33"/>
    </row>
    <row r="55" spans="2:21" ht="16.8" x14ac:dyDescent="0.3">
      <c r="B55" s="56" t="s">
        <v>132</v>
      </c>
      <c r="C55" s="21">
        <v>2400.14</v>
      </c>
      <c r="D55" s="39">
        <f t="shared" si="0"/>
        <v>6.5168162375242034E-3</v>
      </c>
      <c r="F55" s="47">
        <v>22338.75</v>
      </c>
      <c r="G55" s="40">
        <f t="shared" si="1"/>
        <v>5.6746816010659895E-3</v>
      </c>
      <c r="H55" s="33"/>
      <c r="I55" s="44"/>
      <c r="J55" s="47"/>
      <c r="K55" s="165"/>
      <c r="L55" s="47"/>
      <c r="M55" s="33"/>
      <c r="N55" s="33"/>
      <c r="O55" s="33"/>
      <c r="P55" s="31"/>
      <c r="Q55" s="45"/>
      <c r="U55" s="33"/>
    </row>
    <row r="56" spans="2:21" ht="16.8" x14ac:dyDescent="0.3">
      <c r="B56" s="56" t="s">
        <v>133</v>
      </c>
      <c r="C56" s="21">
        <v>2409.9499999999998</v>
      </c>
      <c r="D56" s="39">
        <f t="shared" si="0"/>
        <v>4.0872615764080411E-3</v>
      </c>
      <c r="F56" s="47">
        <v>22493.55</v>
      </c>
      <c r="G56" s="40">
        <f t="shared" si="1"/>
        <v>6.929662581836471E-3</v>
      </c>
      <c r="H56" s="33"/>
      <c r="I56" s="44"/>
      <c r="J56" s="47"/>
      <c r="K56" s="165"/>
      <c r="L56" s="47"/>
      <c r="M56" s="33"/>
      <c r="N56" s="33"/>
      <c r="O56" s="33"/>
      <c r="P56" s="31"/>
      <c r="Q56" s="45"/>
      <c r="U56" s="33"/>
    </row>
    <row r="57" spans="2:21" ht="16.8" x14ac:dyDescent="0.3">
      <c r="B57" s="56" t="s">
        <v>134</v>
      </c>
      <c r="C57" s="21">
        <v>2318.4699999999998</v>
      </c>
      <c r="D57" s="39">
        <f t="shared" si="0"/>
        <v>-3.7959293761281376E-2</v>
      </c>
      <c r="F57" s="47">
        <v>22023.35</v>
      </c>
      <c r="G57" s="40">
        <f t="shared" si="1"/>
        <v>-2.0903770191899484E-2</v>
      </c>
      <c r="H57" s="33"/>
      <c r="I57" s="44"/>
      <c r="J57" s="47"/>
      <c r="K57" s="165"/>
      <c r="L57" s="47"/>
      <c r="M57" s="33"/>
      <c r="N57" s="33"/>
      <c r="O57" s="33"/>
      <c r="P57" s="31"/>
      <c r="Q57" s="45"/>
      <c r="U57" s="33"/>
    </row>
    <row r="58" spans="2:21" ht="16.8" x14ac:dyDescent="0.3">
      <c r="B58" s="56" t="s">
        <v>135</v>
      </c>
      <c r="C58" s="21">
        <v>2247.6</v>
      </c>
      <c r="D58" s="39">
        <f t="shared" si="0"/>
        <v>-3.0567572580192937E-2</v>
      </c>
      <c r="F58" s="47">
        <v>22096.75</v>
      </c>
      <c r="G58" s="40">
        <f t="shared" si="1"/>
        <v>3.3328262957270649E-3</v>
      </c>
      <c r="H58" s="33"/>
      <c r="I58" s="44"/>
      <c r="J58" s="47"/>
      <c r="K58" s="165"/>
      <c r="L58" s="47"/>
      <c r="M58" s="33"/>
      <c r="N58" s="33"/>
      <c r="O58" s="33"/>
      <c r="P58" s="31"/>
      <c r="Q58" s="45"/>
      <c r="U58" s="33"/>
    </row>
    <row r="59" spans="2:21" ht="16.8" x14ac:dyDescent="0.3">
      <c r="B59" s="56" t="s">
        <v>136</v>
      </c>
      <c r="C59" s="21">
        <v>2255.37</v>
      </c>
      <c r="D59" s="39">
        <f t="shared" si="0"/>
        <v>3.4570208222104437E-3</v>
      </c>
      <c r="F59" s="47">
        <v>22326.9</v>
      </c>
      <c r="G59" s="40">
        <f t="shared" si="1"/>
        <v>1.0415558849152129E-2</v>
      </c>
      <c r="H59" s="33"/>
      <c r="I59" s="44"/>
      <c r="J59" s="47"/>
      <c r="K59" s="165"/>
      <c r="L59" s="47"/>
      <c r="M59" s="33"/>
      <c r="N59" s="33"/>
      <c r="O59" s="33"/>
      <c r="P59" s="31"/>
      <c r="Q59" s="45"/>
      <c r="U59" s="33"/>
    </row>
    <row r="60" spans="2:21" ht="16.8" x14ac:dyDescent="0.3">
      <c r="B60" s="56" t="s">
        <v>137</v>
      </c>
      <c r="C60" s="21">
        <v>2257.96</v>
      </c>
      <c r="D60" s="39">
        <f t="shared" si="0"/>
        <v>1.1483703339141282E-3</v>
      </c>
      <c r="F60" s="47">
        <v>22513.7</v>
      </c>
      <c r="G60" s="40">
        <f t="shared" si="1"/>
        <v>8.3665891816597782E-3</v>
      </c>
      <c r="H60" s="33"/>
      <c r="I60" s="44"/>
      <c r="J60" s="47"/>
      <c r="K60" s="165"/>
      <c r="L60" s="47"/>
      <c r="M60" s="33"/>
      <c r="N60" s="33"/>
      <c r="O60" s="33"/>
      <c r="P60" s="31"/>
      <c r="Q60" s="45"/>
      <c r="U60" s="33"/>
    </row>
    <row r="61" spans="2:21" ht="16.8" x14ac:dyDescent="0.3">
      <c r="B61" s="56" t="s">
        <v>138</v>
      </c>
      <c r="C61" s="168">
        <v>2223.4499999999998</v>
      </c>
      <c r="D61" s="39">
        <f t="shared" si="0"/>
        <v>-1.5283707417314885E-2</v>
      </c>
      <c r="F61" s="47">
        <v>22519.4</v>
      </c>
      <c r="G61" s="40">
        <f t="shared" si="1"/>
        <v>2.5317917534661838E-4</v>
      </c>
      <c r="H61" s="33"/>
      <c r="I61" s="44"/>
      <c r="J61" s="47"/>
      <c r="K61" s="165"/>
      <c r="L61" s="47"/>
      <c r="M61" s="33"/>
      <c r="N61" s="33"/>
      <c r="O61" s="33"/>
      <c r="P61" s="31"/>
      <c r="Q61" s="45"/>
      <c r="U61" s="33"/>
    </row>
    <row r="62" spans="2:21" ht="16.8" x14ac:dyDescent="0.3">
      <c r="B62" s="56" t="s">
        <v>139</v>
      </c>
      <c r="C62" s="168">
        <v>2222.75</v>
      </c>
      <c r="D62" s="39">
        <f t="shared" si="0"/>
        <v>-3.1482605860255752E-4</v>
      </c>
      <c r="F62" s="47">
        <v>22147</v>
      </c>
      <c r="G62" s="40">
        <f t="shared" si="1"/>
        <v>-1.6536852669254087E-2</v>
      </c>
      <c r="H62" s="33"/>
      <c r="I62" s="44"/>
      <c r="J62" s="47"/>
      <c r="K62" s="165"/>
      <c r="L62" s="47"/>
      <c r="M62" s="33"/>
      <c r="N62" s="33"/>
      <c r="O62" s="33"/>
      <c r="P62" s="31"/>
      <c r="Q62" s="45"/>
      <c r="U62" s="33"/>
    </row>
    <row r="63" spans="2:21" ht="16.8" x14ac:dyDescent="0.3">
      <c r="B63" s="56" t="s">
        <v>140</v>
      </c>
      <c r="C63" s="168">
        <v>2213.83</v>
      </c>
      <c r="D63" s="39">
        <f t="shared" si="0"/>
        <v>-4.0130469013609504E-3</v>
      </c>
      <c r="F63" s="47">
        <v>22419.95</v>
      </c>
      <c r="G63" s="40">
        <f t="shared" si="1"/>
        <v>1.2324468325281002E-2</v>
      </c>
      <c r="H63" s="33"/>
      <c r="I63" s="44"/>
      <c r="J63" s="47"/>
      <c r="K63" s="165"/>
      <c r="L63" s="47"/>
      <c r="M63" s="33"/>
      <c r="N63" s="33"/>
      <c r="O63" s="33"/>
      <c r="P63" s="31"/>
      <c r="Q63" s="45"/>
      <c r="U63" s="33"/>
    </row>
    <row r="64" spans="2:21" ht="16.8" x14ac:dyDescent="0.3">
      <c r="B64" s="56" t="s">
        <v>141</v>
      </c>
      <c r="C64" s="168">
        <v>2208.2600000000002</v>
      </c>
      <c r="D64" s="39">
        <f t="shared" si="0"/>
        <v>-2.5160016803457141E-3</v>
      </c>
      <c r="F64" s="47">
        <v>22475.85</v>
      </c>
      <c r="G64" s="40">
        <f t="shared" si="1"/>
        <v>2.4933151055197555E-3</v>
      </c>
      <c r="H64" s="33"/>
      <c r="I64" s="44"/>
      <c r="J64" s="47"/>
      <c r="K64" s="165"/>
      <c r="L64" s="47"/>
      <c r="M64" s="33"/>
      <c r="N64" s="33"/>
      <c r="O64" s="33"/>
      <c r="P64" s="31"/>
      <c r="Q64" s="45"/>
      <c r="U64" s="33"/>
    </row>
    <row r="65" spans="2:21" ht="16.8" x14ac:dyDescent="0.3">
      <c r="B65" s="56" t="s">
        <v>142</v>
      </c>
      <c r="C65" s="168">
        <v>2353.1799999999998</v>
      </c>
      <c r="D65" s="39">
        <f t="shared" si="0"/>
        <v>6.5626330232852803E-2</v>
      </c>
      <c r="F65" s="47">
        <v>22055.200000000001</v>
      </c>
      <c r="G65" s="40">
        <f t="shared" si="1"/>
        <v>-1.8715643679771743E-2</v>
      </c>
      <c r="H65" s="33"/>
      <c r="I65" s="44"/>
      <c r="J65" s="47"/>
      <c r="K65" s="165"/>
      <c r="L65" s="47"/>
      <c r="M65" s="33"/>
      <c r="N65" s="33"/>
      <c r="O65" s="33"/>
      <c r="P65" s="31"/>
      <c r="Q65" s="45"/>
      <c r="U65" s="33"/>
    </row>
    <row r="66" spans="2:21" ht="16.8" x14ac:dyDescent="0.3">
      <c r="B66" s="56" t="s">
        <v>143</v>
      </c>
      <c r="C66" s="168">
        <v>2311.15</v>
      </c>
      <c r="D66" s="39">
        <f t="shared" si="0"/>
        <v>-1.786093711488268E-2</v>
      </c>
      <c r="F66" s="47">
        <v>22466.1</v>
      </c>
      <c r="G66" s="40">
        <f t="shared" si="1"/>
        <v>1.8630527041241907E-2</v>
      </c>
      <c r="H66" s="33"/>
      <c r="I66" s="44"/>
      <c r="J66" s="47"/>
      <c r="K66" s="165"/>
      <c r="L66" s="47"/>
      <c r="M66" s="33"/>
      <c r="N66" s="33"/>
      <c r="O66" s="33"/>
      <c r="P66" s="31"/>
      <c r="Q66" s="45"/>
      <c r="U66" s="33"/>
    </row>
    <row r="67" spans="2:21" ht="16.8" x14ac:dyDescent="0.3">
      <c r="B67" s="56" t="s">
        <v>144</v>
      </c>
      <c r="C67" s="168">
        <v>2359.65</v>
      </c>
      <c r="D67" s="39">
        <f t="shared" si="0"/>
        <v>2.0985223806330167E-2</v>
      </c>
      <c r="F67" s="47">
        <v>22957.1</v>
      </c>
      <c r="G67" s="40">
        <f t="shared" si="1"/>
        <v>2.1855150649200406E-2</v>
      </c>
      <c r="H67" s="33"/>
      <c r="I67" s="44"/>
      <c r="J67" s="47"/>
      <c r="K67" s="165"/>
      <c r="L67" s="47"/>
      <c r="M67" s="33"/>
      <c r="N67" s="33"/>
      <c r="O67" s="33"/>
      <c r="P67" s="31"/>
      <c r="Q67" s="45"/>
      <c r="U67" s="33"/>
    </row>
    <row r="68" spans="2:21" ht="16.8" x14ac:dyDescent="0.3">
      <c r="B68" s="56" t="s">
        <v>145</v>
      </c>
      <c r="C68" s="168">
        <v>2319.81</v>
      </c>
      <c r="D68" s="39">
        <f t="shared" si="0"/>
        <v>-1.6883859894475939E-2</v>
      </c>
      <c r="F68" s="47">
        <v>22530.7</v>
      </c>
      <c r="G68" s="40">
        <f t="shared" si="1"/>
        <v>-1.8573774562117951E-2</v>
      </c>
      <c r="H68" s="33"/>
      <c r="I68" s="44"/>
      <c r="J68" s="47"/>
      <c r="K68" s="165"/>
      <c r="L68" s="47"/>
      <c r="M68" s="33"/>
      <c r="N68" s="33"/>
      <c r="O68" s="33"/>
      <c r="P68" s="31"/>
      <c r="Q68" s="45"/>
      <c r="U68" s="33"/>
    </row>
    <row r="69" spans="2:21" ht="16.8" x14ac:dyDescent="0.3">
      <c r="B69" s="56" t="s">
        <v>146</v>
      </c>
      <c r="C69" s="168">
        <v>2567.58</v>
      </c>
      <c r="D69" s="39">
        <f t="shared" si="0"/>
        <v>0.10680616084937999</v>
      </c>
      <c r="F69" s="47">
        <v>23290.15</v>
      </c>
      <c r="G69" s="40">
        <f t="shared" si="1"/>
        <v>3.3707341538434354E-2</v>
      </c>
      <c r="H69" s="33"/>
      <c r="I69" s="44"/>
      <c r="J69" s="47"/>
      <c r="K69" s="165"/>
      <c r="L69" s="47"/>
      <c r="M69" s="33"/>
      <c r="N69" s="33"/>
      <c r="O69" s="33"/>
      <c r="P69" s="31"/>
      <c r="Q69" s="45"/>
      <c r="U69" s="33"/>
    </row>
    <row r="70" spans="2:21" ht="16.8" x14ac:dyDescent="0.3">
      <c r="B70" s="56" t="s">
        <v>147</v>
      </c>
      <c r="C70" s="168">
        <v>2469.92</v>
      </c>
      <c r="D70" s="39">
        <f t="shared" si="0"/>
        <v>-3.8035815826575892E-2</v>
      </c>
      <c r="F70" s="47">
        <v>23465.599999999999</v>
      </c>
      <c r="G70" s="40">
        <f t="shared" si="1"/>
        <v>7.5332275661599279E-3</v>
      </c>
      <c r="H70" s="33"/>
      <c r="I70" s="44"/>
      <c r="J70" s="47"/>
      <c r="K70" s="165"/>
      <c r="L70" s="47"/>
      <c r="M70" s="33"/>
      <c r="N70" s="33"/>
      <c r="O70" s="33"/>
      <c r="P70" s="31"/>
      <c r="Q70" s="45"/>
      <c r="U70" s="33"/>
    </row>
    <row r="71" spans="2:21" ht="16.8" x14ac:dyDescent="0.3">
      <c r="B71" s="56" t="s">
        <v>148</v>
      </c>
      <c r="C71" s="168">
        <v>2431.62</v>
      </c>
      <c r="D71" s="39">
        <f t="shared" si="0"/>
        <v>-1.550657511174458E-2</v>
      </c>
      <c r="F71" s="47">
        <v>23501.1</v>
      </c>
      <c r="G71" s="40">
        <f t="shared" si="1"/>
        <v>1.5128528569481325E-3</v>
      </c>
      <c r="H71" s="33"/>
      <c r="I71" s="44"/>
      <c r="J71" s="47"/>
      <c r="K71" s="165"/>
      <c r="L71" s="47"/>
      <c r="M71" s="33"/>
      <c r="N71" s="33"/>
      <c r="O71" s="33"/>
      <c r="P71" s="31"/>
      <c r="Q71" s="45"/>
      <c r="U71" s="33"/>
    </row>
    <row r="72" spans="2:21" ht="16.8" x14ac:dyDescent="0.3">
      <c r="B72" s="56" t="s">
        <v>149</v>
      </c>
      <c r="C72" s="168">
        <v>2463.2399999999998</v>
      </c>
      <c r="D72" s="39">
        <f t="shared" ref="D72:D109" si="2">C72/C71-1</f>
        <v>1.3003676561304855E-2</v>
      </c>
      <c r="F72" s="47">
        <v>24010.6</v>
      </c>
      <c r="G72" s="40">
        <f t="shared" ref="G72:G109" si="3">F72/F71-1</f>
        <v>2.1679836262983532E-2</v>
      </c>
      <c r="H72" s="33"/>
      <c r="I72" s="44"/>
      <c r="J72" s="47"/>
      <c r="K72" s="165"/>
      <c r="L72" s="47"/>
      <c r="M72" s="33"/>
      <c r="N72" s="33"/>
      <c r="O72" s="33"/>
      <c r="P72" s="31"/>
      <c r="Q72" s="45"/>
      <c r="U72" s="33"/>
    </row>
    <row r="73" spans="2:21" ht="16.8" x14ac:dyDescent="0.3">
      <c r="B73" s="56" t="s">
        <v>150</v>
      </c>
      <c r="C73" s="168">
        <v>2536.9</v>
      </c>
      <c r="D73" s="39">
        <f t="shared" si="2"/>
        <v>2.9903704064565551E-2</v>
      </c>
      <c r="F73" s="47">
        <v>24323.85</v>
      </c>
      <c r="G73" s="40">
        <f t="shared" si="3"/>
        <v>1.3046321208133094E-2</v>
      </c>
      <c r="H73" s="33"/>
      <c r="I73" s="44"/>
      <c r="J73" s="47"/>
      <c r="K73" s="165"/>
      <c r="L73" s="47"/>
      <c r="M73" s="33"/>
      <c r="N73" s="33"/>
      <c r="O73" s="33"/>
      <c r="P73" s="31"/>
      <c r="Q73" s="45"/>
      <c r="U73" s="33"/>
    </row>
    <row r="74" spans="2:21" ht="16.8" x14ac:dyDescent="0.3">
      <c r="B74" s="56" t="s">
        <v>151</v>
      </c>
      <c r="C74" s="168">
        <v>2611.85</v>
      </c>
      <c r="D74" s="39">
        <f t="shared" si="2"/>
        <v>2.9543931570026327E-2</v>
      </c>
      <c r="F74" s="47">
        <v>24502.15</v>
      </c>
      <c r="G74" s="40">
        <f t="shared" si="3"/>
        <v>7.3302540510651326E-3</v>
      </c>
      <c r="H74" s="33"/>
      <c r="I74" s="44"/>
      <c r="J74" s="47"/>
      <c r="K74" s="165"/>
      <c r="L74" s="47"/>
      <c r="M74" s="33"/>
      <c r="N74" s="33"/>
      <c r="O74" s="33"/>
      <c r="P74" s="31"/>
      <c r="Q74" s="45"/>
      <c r="U74" s="33"/>
    </row>
    <row r="75" spans="2:21" ht="16.8" x14ac:dyDescent="0.3">
      <c r="B75" s="56" t="s">
        <v>152</v>
      </c>
      <c r="C75" s="168">
        <v>2716.19</v>
      </c>
      <c r="D75" s="39">
        <f t="shared" si="2"/>
        <v>3.9948695369182774E-2</v>
      </c>
      <c r="F75" s="47">
        <v>24530.9</v>
      </c>
      <c r="G75" s="40">
        <f t="shared" si="3"/>
        <v>1.1733664188653403E-3</v>
      </c>
      <c r="H75" s="33"/>
      <c r="I75" s="44"/>
      <c r="J75" s="47"/>
      <c r="K75" s="165"/>
      <c r="L75" s="47"/>
      <c r="M75" s="33"/>
      <c r="N75" s="33"/>
      <c r="O75" s="33"/>
      <c r="P75" s="31"/>
      <c r="Q75" s="45"/>
      <c r="U75" s="33"/>
    </row>
    <row r="76" spans="2:21" ht="16.8" x14ac:dyDescent="0.3">
      <c r="B76" s="56" t="s">
        <v>153</v>
      </c>
      <c r="C76" s="168">
        <v>2700.3</v>
      </c>
      <c r="D76" s="39">
        <f t="shared" si="2"/>
        <v>-5.8501062149554084E-3</v>
      </c>
      <c r="F76" s="47">
        <v>24834.85</v>
      </c>
      <c r="G76" s="40">
        <f t="shared" si="3"/>
        <v>1.2390495252925682E-2</v>
      </c>
      <c r="H76" s="33"/>
      <c r="I76" s="44"/>
      <c r="J76" s="47"/>
      <c r="K76" s="165"/>
      <c r="L76" s="47"/>
      <c r="M76" s="33"/>
      <c r="N76" s="33"/>
      <c r="O76" s="33"/>
      <c r="P76" s="31"/>
      <c r="Q76" s="45"/>
      <c r="U76" s="33"/>
    </row>
    <row r="77" spans="2:21" ht="16.8" x14ac:dyDescent="0.3">
      <c r="B77" s="56" t="s">
        <v>154</v>
      </c>
      <c r="C77" s="168">
        <v>2681.87</v>
      </c>
      <c r="D77" s="39">
        <f t="shared" si="2"/>
        <v>-6.8251675739733342E-3</v>
      </c>
      <c r="F77" s="47">
        <v>24717.7</v>
      </c>
      <c r="G77" s="40">
        <f t="shared" si="3"/>
        <v>-4.7171615693268887E-3</v>
      </c>
      <c r="H77" s="33"/>
      <c r="I77" s="44"/>
      <c r="J77" s="47"/>
      <c r="K77" s="165"/>
      <c r="L77" s="47"/>
      <c r="M77" s="33"/>
      <c r="N77" s="33"/>
      <c r="O77" s="33"/>
      <c r="P77" s="31"/>
      <c r="Q77" s="45"/>
      <c r="U77" s="33"/>
    </row>
    <row r="78" spans="2:21" ht="16.8" x14ac:dyDescent="0.3">
      <c r="B78" s="56" t="s">
        <v>155</v>
      </c>
      <c r="C78" s="168">
        <v>2736.3</v>
      </c>
      <c r="D78" s="39">
        <f t="shared" si="2"/>
        <v>2.0295540052277072E-2</v>
      </c>
      <c r="F78" s="47">
        <v>24367.5</v>
      </c>
      <c r="G78" s="40">
        <f t="shared" si="3"/>
        <v>-1.4167984885325113E-2</v>
      </c>
      <c r="H78" s="33"/>
      <c r="I78" s="44"/>
      <c r="J78" s="47"/>
      <c r="K78" s="165"/>
      <c r="L78" s="47"/>
      <c r="M78" s="33"/>
      <c r="N78" s="33"/>
      <c r="O78" s="33"/>
      <c r="P78" s="31"/>
      <c r="Q78" s="45"/>
      <c r="U78" s="33"/>
    </row>
    <row r="79" spans="2:21" ht="16.8" x14ac:dyDescent="0.3">
      <c r="B79" s="56" t="s">
        <v>156</v>
      </c>
      <c r="C79" s="168">
        <v>2737.35</v>
      </c>
      <c r="D79" s="39">
        <f t="shared" si="2"/>
        <v>3.8372985418244632E-4</v>
      </c>
      <c r="F79" s="47">
        <v>24541.15</v>
      </c>
      <c r="G79" s="40">
        <f t="shared" si="3"/>
        <v>7.1262952703396998E-3</v>
      </c>
      <c r="H79" s="33"/>
      <c r="I79" s="44"/>
      <c r="J79" s="47"/>
      <c r="K79" s="165"/>
      <c r="L79" s="47"/>
      <c r="M79" s="33"/>
      <c r="N79" s="33"/>
      <c r="O79" s="33"/>
      <c r="P79" s="31"/>
      <c r="Q79" s="45"/>
      <c r="U79" s="33"/>
    </row>
    <row r="80" spans="2:21" ht="16.8" x14ac:dyDescent="0.3">
      <c r="B80" s="56" t="s">
        <v>157</v>
      </c>
      <c r="C80" s="168">
        <v>2804.43</v>
      </c>
      <c r="D80" s="39">
        <f t="shared" si="2"/>
        <v>2.4505452353553503E-2</v>
      </c>
      <c r="F80" s="47">
        <v>24823.15</v>
      </c>
      <c r="G80" s="40">
        <f t="shared" si="3"/>
        <v>1.1490904052988471E-2</v>
      </c>
      <c r="H80" s="33"/>
      <c r="I80" s="44"/>
      <c r="J80" s="47"/>
      <c r="K80" s="165"/>
      <c r="L80" s="47"/>
      <c r="M80" s="33"/>
      <c r="N80" s="33"/>
      <c r="O80" s="33"/>
      <c r="P80" s="31"/>
      <c r="Q80" s="45"/>
      <c r="U80" s="33"/>
    </row>
    <row r="81" spans="2:21" ht="16.8" x14ac:dyDescent="0.3">
      <c r="B81" s="56" t="s">
        <v>158</v>
      </c>
      <c r="C81" s="168">
        <v>2766.98</v>
      </c>
      <c r="D81" s="39">
        <f t="shared" si="2"/>
        <v>-1.3353872266378519E-2</v>
      </c>
      <c r="F81" s="47">
        <v>25235.9</v>
      </c>
      <c r="G81" s="40">
        <f t="shared" si="3"/>
        <v>1.6627623810837822E-2</v>
      </c>
      <c r="H81" s="33"/>
      <c r="I81" s="44"/>
      <c r="J81" s="47"/>
      <c r="K81" s="165"/>
      <c r="L81" s="47"/>
      <c r="M81" s="33"/>
      <c r="N81" s="33"/>
      <c r="O81" s="33"/>
      <c r="P81" s="31"/>
      <c r="Q81" s="45"/>
      <c r="U81" s="33"/>
    </row>
    <row r="82" spans="2:21" ht="16.8" x14ac:dyDescent="0.3">
      <c r="B82" s="56" t="s">
        <v>159</v>
      </c>
      <c r="C82" s="168">
        <v>2827.69</v>
      </c>
      <c r="D82" s="39">
        <f t="shared" si="2"/>
        <v>2.1940888622252519E-2</v>
      </c>
      <c r="F82" s="47">
        <v>24852.15</v>
      </c>
      <c r="G82" s="40">
        <f t="shared" si="3"/>
        <v>-1.5206511358818231E-2</v>
      </c>
      <c r="H82" s="33"/>
      <c r="I82" s="44"/>
      <c r="J82" s="47"/>
      <c r="K82" s="165"/>
      <c r="L82" s="47"/>
      <c r="M82" s="33"/>
      <c r="N82" s="33"/>
      <c r="O82" s="33"/>
      <c r="P82" s="31"/>
      <c r="Q82" s="45"/>
      <c r="U82" s="33"/>
    </row>
    <row r="83" spans="2:21" ht="16.8" x14ac:dyDescent="0.3">
      <c r="B83" s="56" t="s">
        <v>160</v>
      </c>
      <c r="C83" s="168">
        <v>2921.32</v>
      </c>
      <c r="D83" s="39">
        <f t="shared" si="2"/>
        <v>3.3111833333922869E-2</v>
      </c>
      <c r="F83" s="47">
        <v>25356.5</v>
      </c>
      <c r="G83" s="40">
        <f t="shared" si="3"/>
        <v>2.0294018827344829E-2</v>
      </c>
      <c r="H83" s="33"/>
      <c r="I83" s="44"/>
      <c r="J83" s="47"/>
      <c r="K83" s="165"/>
      <c r="L83" s="47"/>
      <c r="M83" s="33"/>
      <c r="N83" s="33"/>
      <c r="O83" s="33"/>
      <c r="P83" s="31"/>
      <c r="Q83" s="45"/>
      <c r="U83" s="33"/>
    </row>
    <row r="84" spans="2:21" ht="16.8" x14ac:dyDescent="0.3">
      <c r="B84" s="56" t="s">
        <v>161</v>
      </c>
      <c r="C84" s="168">
        <v>2965.79</v>
      </c>
      <c r="D84" s="39">
        <f t="shared" si="2"/>
        <v>1.5222570618761422E-2</v>
      </c>
      <c r="F84" s="47">
        <v>25790.95</v>
      </c>
      <c r="G84" s="40">
        <f t="shared" si="3"/>
        <v>1.7133673811448702E-2</v>
      </c>
      <c r="H84" s="33"/>
      <c r="I84" s="44"/>
      <c r="J84" s="47"/>
      <c r="K84" s="165"/>
      <c r="L84" s="47"/>
      <c r="M84" s="33"/>
      <c r="N84" s="33"/>
      <c r="O84" s="33"/>
      <c r="P84" s="31"/>
      <c r="Q84" s="45"/>
      <c r="U84" s="33"/>
    </row>
    <row r="85" spans="2:21" ht="16.8" x14ac:dyDescent="0.3">
      <c r="B85" s="56" t="s">
        <v>162</v>
      </c>
      <c r="C85" s="168">
        <v>2954.49</v>
      </c>
      <c r="D85" s="39">
        <f t="shared" si="2"/>
        <v>-3.8101146743364511E-3</v>
      </c>
      <c r="F85" s="47">
        <v>26178.95</v>
      </c>
      <c r="G85" s="40">
        <f t="shared" si="3"/>
        <v>1.5044036764834123E-2</v>
      </c>
      <c r="H85" s="33"/>
      <c r="I85" s="44"/>
      <c r="J85" s="47"/>
      <c r="K85" s="165"/>
      <c r="L85" s="47"/>
      <c r="M85" s="33"/>
      <c r="N85" s="33"/>
      <c r="O85" s="33"/>
      <c r="P85" s="31"/>
      <c r="Q85" s="45"/>
      <c r="U85" s="33"/>
    </row>
    <row r="86" spans="2:21" ht="16.8" x14ac:dyDescent="0.3">
      <c r="B86" s="56" t="s">
        <v>163</v>
      </c>
      <c r="C86" s="168">
        <v>2837.45</v>
      </c>
      <c r="D86" s="39">
        <f t="shared" si="2"/>
        <v>-3.9614281991138922E-2</v>
      </c>
      <c r="F86" s="47">
        <v>25014.6</v>
      </c>
      <c r="G86" s="40">
        <f t="shared" si="3"/>
        <v>-4.4476573735768743E-2</v>
      </c>
      <c r="H86" s="33"/>
      <c r="I86" s="44"/>
      <c r="J86" s="47"/>
      <c r="K86" s="165"/>
      <c r="L86" s="47"/>
      <c r="M86" s="33"/>
      <c r="N86" s="33"/>
      <c r="O86" s="33"/>
      <c r="P86" s="31"/>
      <c r="Q86" s="45"/>
      <c r="U86" s="33"/>
    </row>
    <row r="87" spans="2:21" ht="16.8" x14ac:dyDescent="0.3">
      <c r="B87" s="56" t="s">
        <v>164</v>
      </c>
      <c r="C87" s="168">
        <v>2772.16</v>
      </c>
      <c r="D87" s="39">
        <f t="shared" si="2"/>
        <v>-2.301009709422186E-2</v>
      </c>
      <c r="F87" s="47">
        <v>24964.25</v>
      </c>
      <c r="G87" s="40">
        <f t="shared" si="3"/>
        <v>-2.0128245104857889E-3</v>
      </c>
      <c r="H87" s="33"/>
      <c r="I87" s="44"/>
      <c r="J87" s="47"/>
      <c r="K87" s="165"/>
      <c r="L87" s="47"/>
      <c r="M87" s="33"/>
      <c r="N87" s="33"/>
      <c r="O87" s="33"/>
      <c r="P87" s="31"/>
      <c r="Q87" s="45"/>
      <c r="U87" s="33"/>
    </row>
    <row r="88" spans="2:21" ht="16.8" x14ac:dyDescent="0.3">
      <c r="B88" s="56" t="s">
        <v>165</v>
      </c>
      <c r="C88" s="168">
        <v>2706.32</v>
      </c>
      <c r="D88" s="39">
        <f t="shared" si="2"/>
        <v>-2.3750432875447203E-2</v>
      </c>
      <c r="F88" s="47">
        <v>24854.05</v>
      </c>
      <c r="G88" s="40">
        <f t="shared" si="3"/>
        <v>-4.4143124668275524E-3</v>
      </c>
      <c r="H88" s="33"/>
      <c r="I88" s="44"/>
      <c r="J88" s="47"/>
      <c r="K88" s="165"/>
      <c r="L88" s="47"/>
      <c r="M88" s="33"/>
      <c r="N88" s="33"/>
      <c r="O88" s="33"/>
      <c r="P88" s="31"/>
      <c r="Q88" s="45"/>
      <c r="U88" s="33"/>
    </row>
    <row r="89" spans="2:21" ht="16.8" x14ac:dyDescent="0.3">
      <c r="B89" s="56" t="s">
        <v>166</v>
      </c>
      <c r="C89" s="168">
        <v>2518.02</v>
      </c>
      <c r="D89" s="39">
        <f t="shared" si="2"/>
        <v>-6.9577876969464159E-2</v>
      </c>
      <c r="F89" s="47">
        <v>24180.799999999999</v>
      </c>
      <c r="G89" s="40">
        <f t="shared" si="3"/>
        <v>-2.7088140564616281E-2</v>
      </c>
      <c r="H89" s="33"/>
      <c r="I89" s="44"/>
      <c r="J89" s="47"/>
      <c r="K89" s="165"/>
      <c r="L89" s="47"/>
      <c r="M89" s="33"/>
      <c r="N89" s="33"/>
      <c r="O89" s="33"/>
      <c r="P89" s="31"/>
      <c r="Q89" s="45"/>
      <c r="U89" s="33"/>
    </row>
    <row r="90" spans="2:21" ht="16.8" x14ac:dyDescent="0.3">
      <c r="B90" s="56" t="s">
        <v>167</v>
      </c>
      <c r="C90" s="168">
        <v>2527.44</v>
      </c>
      <c r="D90" s="39">
        <f t="shared" si="2"/>
        <v>3.7410346224415747E-3</v>
      </c>
      <c r="F90" s="47">
        <v>24304.35</v>
      </c>
      <c r="G90" s="40">
        <f t="shared" si="3"/>
        <v>5.1094256600276999E-3</v>
      </c>
      <c r="H90" s="33"/>
      <c r="I90" s="44"/>
      <c r="J90" s="47"/>
      <c r="K90" s="165"/>
      <c r="L90" s="47"/>
      <c r="M90" s="33"/>
      <c r="N90" s="33"/>
      <c r="O90" s="33"/>
      <c r="P90" s="31"/>
      <c r="Q90" s="45"/>
      <c r="U90" s="33"/>
    </row>
    <row r="91" spans="2:21" ht="16.8" x14ac:dyDescent="0.3">
      <c r="B91" s="56" t="s">
        <v>168</v>
      </c>
      <c r="C91" s="168">
        <v>2507.6999999999998</v>
      </c>
      <c r="D91" s="39">
        <f t="shared" si="2"/>
        <v>-7.8102744278797376E-3</v>
      </c>
      <c r="F91" s="47">
        <v>24148.2</v>
      </c>
      <c r="G91" s="40">
        <f t="shared" si="3"/>
        <v>-6.4247758117372822E-3</v>
      </c>
      <c r="H91" s="33"/>
      <c r="I91" s="44"/>
      <c r="J91" s="47"/>
      <c r="K91" s="165"/>
      <c r="L91" s="47"/>
      <c r="M91" s="33"/>
      <c r="N91" s="33"/>
      <c r="O91" s="33"/>
      <c r="P91" s="31"/>
      <c r="Q91" s="45"/>
      <c r="U91" s="33"/>
    </row>
    <row r="92" spans="2:21" ht="16.8" x14ac:dyDescent="0.3">
      <c r="B92" s="56" t="s">
        <v>169</v>
      </c>
      <c r="C92" s="168">
        <v>2389.1999999999998</v>
      </c>
      <c r="D92" s="39">
        <f t="shared" si="2"/>
        <v>-4.7254456274674062E-2</v>
      </c>
      <c r="F92" s="47">
        <v>23532.7</v>
      </c>
      <c r="G92" s="40">
        <f t="shared" si="3"/>
        <v>-2.5488442202731498E-2</v>
      </c>
      <c r="H92" s="33"/>
      <c r="I92" s="44"/>
      <c r="J92" s="47"/>
      <c r="K92" s="165"/>
      <c r="L92" s="47"/>
      <c r="M92" s="33"/>
      <c r="N92" s="33"/>
      <c r="O92" s="33"/>
      <c r="P92" s="31"/>
      <c r="Q92" s="45"/>
      <c r="U92" s="33"/>
    </row>
    <row r="93" spans="2:21" ht="16.8" x14ac:dyDescent="0.3">
      <c r="B93" s="56" t="s">
        <v>170</v>
      </c>
      <c r="C93" s="168">
        <v>2445.25</v>
      </c>
      <c r="D93" s="39">
        <f t="shared" si="2"/>
        <v>2.3459735476310195E-2</v>
      </c>
      <c r="F93" s="47">
        <v>23907.25</v>
      </c>
      <c r="G93" s="40">
        <f t="shared" si="3"/>
        <v>1.5916150717937061E-2</v>
      </c>
      <c r="H93" s="33"/>
      <c r="I93" s="44"/>
      <c r="J93" s="47"/>
      <c r="K93" s="165"/>
      <c r="L93" s="47"/>
      <c r="M93" s="33"/>
      <c r="N93" s="33"/>
      <c r="O93" s="33"/>
      <c r="P93" s="31"/>
      <c r="Q93" s="45"/>
      <c r="U93" s="33"/>
    </row>
    <row r="94" spans="2:21" ht="16.8" x14ac:dyDescent="0.3">
      <c r="B94" s="56" t="s">
        <v>171</v>
      </c>
      <c r="C94" s="168">
        <v>2496.15</v>
      </c>
      <c r="D94" s="39">
        <f t="shared" si="2"/>
        <v>2.0815867498210849E-2</v>
      </c>
      <c r="F94" s="47">
        <v>24131.1</v>
      </c>
      <c r="G94" s="40">
        <f t="shared" si="3"/>
        <v>9.3632684645870157E-3</v>
      </c>
      <c r="H94" s="33"/>
      <c r="I94" s="44"/>
      <c r="J94" s="47"/>
      <c r="K94" s="165"/>
      <c r="L94" s="47"/>
      <c r="M94" s="33"/>
      <c r="N94" s="33"/>
      <c r="O94" s="33"/>
      <c r="P94" s="31"/>
      <c r="Q94" s="45"/>
      <c r="U94" s="33"/>
    </row>
    <row r="95" spans="2:21" ht="16.8" x14ac:dyDescent="0.3">
      <c r="B95" s="56" t="s">
        <v>172</v>
      </c>
      <c r="C95" s="168">
        <v>2483.8000000000002</v>
      </c>
      <c r="D95" s="39">
        <f t="shared" si="2"/>
        <v>-4.9476193337739671E-3</v>
      </c>
      <c r="F95" s="47">
        <v>24677.8</v>
      </c>
      <c r="G95" s="40">
        <f t="shared" si="3"/>
        <v>2.2655411481449228E-2</v>
      </c>
      <c r="H95" s="33"/>
      <c r="I95" s="44"/>
      <c r="J95" s="47"/>
      <c r="K95" s="165"/>
      <c r="L95" s="47"/>
      <c r="M95" s="33"/>
      <c r="N95" s="33"/>
      <c r="O95" s="33"/>
      <c r="P95" s="31"/>
      <c r="Q95" s="45"/>
      <c r="U95" s="33"/>
    </row>
    <row r="96" spans="2:21" ht="16.8" x14ac:dyDescent="0.3">
      <c r="B96" s="56" t="s">
        <v>173</v>
      </c>
      <c r="C96" s="168">
        <v>2390.1</v>
      </c>
      <c r="D96" s="39">
        <f t="shared" si="2"/>
        <v>-3.7724454464932888E-2</v>
      </c>
      <c r="F96" s="47">
        <v>24768.3</v>
      </c>
      <c r="G96" s="40">
        <f t="shared" si="3"/>
        <v>3.6672636944945491E-3</v>
      </c>
      <c r="H96" s="33"/>
      <c r="I96" s="44"/>
      <c r="J96" s="47"/>
      <c r="K96" s="165"/>
      <c r="L96" s="47"/>
      <c r="M96" s="33"/>
      <c r="N96" s="33"/>
      <c r="O96" s="33"/>
      <c r="P96" s="31"/>
      <c r="Q96" s="45"/>
      <c r="U96" s="33"/>
    </row>
    <row r="97" spans="2:21" ht="16.8" x14ac:dyDescent="0.3">
      <c r="B97" s="56" t="s">
        <v>174</v>
      </c>
      <c r="C97" s="168">
        <v>2333.9</v>
      </c>
      <c r="D97" s="39">
        <f t="shared" si="2"/>
        <v>-2.3513660516296331E-2</v>
      </c>
      <c r="F97" s="47">
        <v>23587.5</v>
      </c>
      <c r="G97" s="40">
        <f t="shared" si="3"/>
        <v>-4.7673841159869612E-2</v>
      </c>
      <c r="H97" s="33"/>
      <c r="I97" s="44"/>
      <c r="J97" s="47"/>
      <c r="K97" s="165"/>
      <c r="L97" s="47"/>
      <c r="M97" s="33"/>
      <c r="N97" s="33"/>
      <c r="O97" s="33"/>
      <c r="P97" s="31"/>
      <c r="Q97" s="45"/>
      <c r="U97" s="33"/>
    </row>
    <row r="98" spans="2:21" ht="16.8" x14ac:dyDescent="0.3">
      <c r="B98" s="56" t="s">
        <v>175</v>
      </c>
      <c r="C98" s="168">
        <v>2341.25</v>
      </c>
      <c r="D98" s="39">
        <f t="shared" si="2"/>
        <v>3.1492351857405065E-3</v>
      </c>
      <c r="F98" s="47">
        <v>23813.4</v>
      </c>
      <c r="G98" s="40">
        <f t="shared" si="3"/>
        <v>9.5771065182830295E-3</v>
      </c>
      <c r="H98" s="33"/>
      <c r="I98" s="44"/>
      <c r="J98" s="47"/>
      <c r="L98" s="150"/>
      <c r="M98" s="33"/>
      <c r="N98" s="33"/>
      <c r="O98" s="33"/>
      <c r="P98" s="31"/>
      <c r="Q98" s="45"/>
      <c r="U98" s="33"/>
    </row>
    <row r="99" spans="2:21" ht="16.8" x14ac:dyDescent="0.3">
      <c r="B99" s="56" t="s">
        <v>176</v>
      </c>
      <c r="C99" s="168">
        <v>2406.25</v>
      </c>
      <c r="D99" s="39">
        <f t="shared" si="2"/>
        <v>2.7762947143619821E-2</v>
      </c>
      <c r="F99" s="47">
        <v>24004.75</v>
      </c>
      <c r="G99" s="40">
        <f t="shared" si="3"/>
        <v>8.035391838208783E-3</v>
      </c>
      <c r="H99" s="33"/>
      <c r="I99" s="44"/>
      <c r="J99" s="47"/>
      <c r="L99" s="150"/>
      <c r="M99" s="33"/>
      <c r="N99" s="33"/>
      <c r="O99" s="33"/>
      <c r="P99" s="31"/>
      <c r="Q99" s="45"/>
      <c r="U99" s="33"/>
    </row>
    <row r="100" spans="2:21" ht="16.8" x14ac:dyDescent="0.3">
      <c r="B100" s="56" t="s">
        <v>177</v>
      </c>
      <c r="C100" s="168">
        <v>2442.0500000000002</v>
      </c>
      <c r="D100" s="39">
        <f t="shared" si="2"/>
        <v>1.4877922077922046E-2</v>
      </c>
      <c r="F100" s="47">
        <v>23431.5</v>
      </c>
      <c r="G100" s="40">
        <f t="shared" si="3"/>
        <v>-2.3880690280048689E-2</v>
      </c>
      <c r="H100" s="33"/>
      <c r="I100" s="44"/>
      <c r="J100" s="47"/>
      <c r="L100" s="150"/>
      <c r="M100" s="33"/>
      <c r="N100" s="33"/>
      <c r="O100" s="33"/>
      <c r="P100" s="31"/>
      <c r="Q100" s="45"/>
      <c r="U100" s="33"/>
    </row>
    <row r="101" spans="2:21" ht="16.8" x14ac:dyDescent="0.3">
      <c r="B101" s="56" t="s">
        <v>178</v>
      </c>
      <c r="C101" s="168">
        <v>2354</v>
      </c>
      <c r="D101" s="39">
        <f t="shared" si="2"/>
        <v>-3.6055772813824549E-2</v>
      </c>
      <c r="F101" s="47">
        <v>23203.200000000001</v>
      </c>
      <c r="G101" s="40">
        <f t="shared" si="3"/>
        <v>-9.7432942833365344E-3</v>
      </c>
      <c r="H101" s="33"/>
      <c r="I101" s="44"/>
      <c r="J101" s="47"/>
      <c r="L101" s="150"/>
      <c r="M101" s="33"/>
      <c r="N101" s="33"/>
      <c r="O101" s="33"/>
      <c r="P101" s="31"/>
      <c r="Q101" s="45"/>
      <c r="U101" s="33"/>
    </row>
    <row r="102" spans="2:21" ht="16.8" x14ac:dyDescent="0.3">
      <c r="B102" s="56" t="s">
        <v>179</v>
      </c>
      <c r="C102" s="168">
        <v>2368.1</v>
      </c>
      <c r="D102" s="39">
        <f t="shared" si="2"/>
        <v>5.98980458793541E-3</v>
      </c>
      <c r="F102" s="47">
        <v>23092.2</v>
      </c>
      <c r="G102" s="40">
        <f t="shared" si="3"/>
        <v>-4.7838229209764549E-3</v>
      </c>
      <c r="H102" s="33"/>
      <c r="I102" s="44"/>
      <c r="J102" s="47"/>
      <c r="L102" s="150"/>
      <c r="M102" s="33"/>
      <c r="N102" s="33"/>
      <c r="O102" s="33"/>
      <c r="P102" s="31"/>
      <c r="Q102" s="45"/>
      <c r="U102" s="33"/>
    </row>
    <row r="103" spans="2:21" ht="16.8" x14ac:dyDescent="0.3">
      <c r="B103" s="56" t="s">
        <v>180</v>
      </c>
      <c r="C103" s="168">
        <v>2468.8000000000002</v>
      </c>
      <c r="D103" s="39">
        <f t="shared" si="2"/>
        <v>4.2523542080148857E-2</v>
      </c>
      <c r="F103" s="47">
        <v>23508.400000000001</v>
      </c>
      <c r="G103" s="40">
        <f t="shared" si="3"/>
        <v>1.8023401841314346E-2</v>
      </c>
      <c r="H103" s="33"/>
      <c r="I103" s="44"/>
      <c r="J103" s="47"/>
      <c r="L103" s="150"/>
      <c r="M103" s="33"/>
      <c r="N103" s="33"/>
      <c r="O103" s="33"/>
      <c r="P103" s="31"/>
      <c r="Q103" s="45"/>
      <c r="U103" s="33"/>
    </row>
    <row r="104" spans="2:21" ht="16.8" x14ac:dyDescent="0.3">
      <c r="B104" s="56" t="s">
        <v>181</v>
      </c>
      <c r="C104" s="168">
        <v>2363.85</v>
      </c>
      <c r="D104" s="39">
        <f t="shared" si="2"/>
        <v>-4.2510531432274901E-2</v>
      </c>
      <c r="F104" s="47">
        <v>23559.95</v>
      </c>
      <c r="G104" s="40">
        <f t="shared" si="3"/>
        <v>2.1928332000475947E-3</v>
      </c>
      <c r="H104" s="33"/>
      <c r="I104" s="44"/>
      <c r="J104" s="47"/>
      <c r="L104" s="150"/>
      <c r="M104" s="33"/>
      <c r="N104" s="33"/>
      <c r="O104" s="33"/>
      <c r="P104" s="31"/>
      <c r="Q104" s="45"/>
      <c r="U104" s="33"/>
    </row>
    <row r="105" spans="2:21" ht="16.8" x14ac:dyDescent="0.3">
      <c r="B105" s="56" t="s">
        <v>182</v>
      </c>
      <c r="C105" s="168">
        <v>2318.35</v>
      </c>
      <c r="D105" s="39">
        <f t="shared" si="2"/>
        <v>-1.9248260253400207E-2</v>
      </c>
      <c r="F105" s="47">
        <v>22929.25</v>
      </c>
      <c r="G105" s="40">
        <f t="shared" si="3"/>
        <v>-2.6770005878620329E-2</v>
      </c>
      <c r="H105" s="33"/>
      <c r="I105" s="44"/>
      <c r="J105" s="47"/>
      <c r="L105" s="150"/>
      <c r="M105" s="33"/>
      <c r="N105" s="33"/>
      <c r="O105" s="33"/>
      <c r="P105" s="31"/>
      <c r="Q105" s="45"/>
      <c r="U105" s="33"/>
    </row>
    <row r="106" spans="2:21" ht="16.8" x14ac:dyDescent="0.3">
      <c r="B106" s="56" t="s">
        <v>183</v>
      </c>
      <c r="C106" s="168">
        <v>2241.65</v>
      </c>
      <c r="D106" s="39">
        <f t="shared" si="2"/>
        <v>-3.3083874307157979E-2</v>
      </c>
      <c r="F106" s="47">
        <v>22795.9</v>
      </c>
      <c r="G106" s="40">
        <f t="shared" si="3"/>
        <v>-5.8157157342695331E-3</v>
      </c>
      <c r="H106" s="33"/>
      <c r="I106" s="44"/>
      <c r="J106" s="47"/>
      <c r="L106" s="150"/>
      <c r="M106" s="33"/>
      <c r="N106" s="33"/>
      <c r="O106" s="33"/>
      <c r="P106" s="31"/>
      <c r="Q106" s="45"/>
      <c r="U106" s="33"/>
    </row>
    <row r="107" spans="2:21" ht="16.8" x14ac:dyDescent="0.3">
      <c r="B107" s="56" t="s">
        <v>184</v>
      </c>
      <c r="C107" s="168">
        <v>2190.25</v>
      </c>
      <c r="D107" s="39">
        <f t="shared" si="2"/>
        <v>-2.2929538509580016E-2</v>
      </c>
      <c r="F107" s="47">
        <v>22124.7</v>
      </c>
      <c r="G107" s="40">
        <f t="shared" si="3"/>
        <v>-2.9443891226053842E-2</v>
      </c>
      <c r="H107" s="33"/>
      <c r="I107" s="44"/>
      <c r="J107" s="47"/>
      <c r="L107" s="150"/>
      <c r="M107" s="33"/>
      <c r="N107" s="33"/>
      <c r="O107" s="33"/>
      <c r="P107" s="31"/>
      <c r="Q107" s="45"/>
      <c r="U107" s="33"/>
    </row>
    <row r="108" spans="2:21" ht="16.8" x14ac:dyDescent="0.3">
      <c r="B108" s="56" t="s">
        <v>200</v>
      </c>
      <c r="C108" s="168">
        <v>2204.5500000000002</v>
      </c>
      <c r="D108" s="39">
        <f t="shared" si="2"/>
        <v>6.5289350530761681E-3</v>
      </c>
      <c r="F108" s="47">
        <v>22552.5</v>
      </c>
      <c r="G108" s="40">
        <f t="shared" si="3"/>
        <v>1.9335855401429125E-2</v>
      </c>
      <c r="H108" s="33"/>
      <c r="I108" s="44"/>
      <c r="J108" s="47"/>
      <c r="L108" s="150"/>
      <c r="M108" s="33"/>
      <c r="N108" s="33"/>
      <c r="O108" s="33"/>
      <c r="P108" s="31"/>
      <c r="Q108" s="45"/>
      <c r="U108" s="33"/>
    </row>
    <row r="109" spans="2:21" ht="16.8" x14ac:dyDescent="0.3">
      <c r="B109" s="56" t="s">
        <v>199</v>
      </c>
      <c r="C109" s="168">
        <v>2174.8000000000002</v>
      </c>
      <c r="D109" s="39">
        <f t="shared" si="2"/>
        <v>-1.3494817536458648E-2</v>
      </c>
      <c r="F109" s="47">
        <v>22382.9</v>
      </c>
      <c r="G109" s="40">
        <f t="shared" si="3"/>
        <v>-7.5202305731071339E-3</v>
      </c>
      <c r="H109" s="33"/>
      <c r="I109" s="44"/>
      <c r="J109" s="47"/>
      <c r="L109" s="150"/>
      <c r="M109" s="33"/>
      <c r="N109" s="33"/>
      <c r="O109" s="33"/>
      <c r="P109" s="31"/>
      <c r="Q109" s="45"/>
      <c r="U109" s="33"/>
    </row>
    <row r="110" spans="2:21" ht="16.8" x14ac:dyDescent="0.3">
      <c r="B110" s="37"/>
      <c r="C110" s="47"/>
      <c r="D110" s="39"/>
      <c r="F110" s="33"/>
      <c r="G110" s="40"/>
      <c r="H110" s="33"/>
      <c r="I110" s="44"/>
      <c r="J110" s="47"/>
      <c r="L110" s="150"/>
      <c r="M110" s="33"/>
      <c r="N110" s="33"/>
      <c r="O110" s="33"/>
      <c r="P110" s="31"/>
      <c r="Q110" s="45"/>
    </row>
    <row r="111" spans="2:21" ht="16.8" x14ac:dyDescent="0.3">
      <c r="B111" s="37"/>
      <c r="C111" s="47"/>
      <c r="D111" s="39"/>
      <c r="F111" s="33"/>
      <c r="G111" s="40"/>
      <c r="H111" s="33"/>
      <c r="I111" s="44"/>
      <c r="J111" s="47"/>
      <c r="L111" s="150"/>
      <c r="M111" s="33"/>
      <c r="N111" s="33"/>
      <c r="O111" s="33"/>
      <c r="P111" s="31"/>
      <c r="Q111" s="45"/>
    </row>
    <row r="112" spans="2:21" ht="16.8" x14ac:dyDescent="0.3">
      <c r="D112" s="39"/>
      <c r="I112" s="44"/>
      <c r="J112" s="47"/>
      <c r="L112" s="150"/>
      <c r="M112" s="33"/>
      <c r="N112" s="33"/>
      <c r="O112" s="33"/>
      <c r="P112" s="31"/>
      <c r="Q112" s="45"/>
    </row>
    <row r="113" spans="4:17" ht="16.8" x14ac:dyDescent="0.3">
      <c r="D113" s="39"/>
      <c r="I113" s="44"/>
      <c r="J113" s="47"/>
      <c r="L113" s="150"/>
      <c r="M113" s="33"/>
      <c r="N113" s="33"/>
      <c r="O113" s="33"/>
      <c r="P113" s="31"/>
      <c r="Q113" s="45"/>
    </row>
    <row r="114" spans="4:17" ht="16.8" x14ac:dyDescent="0.3">
      <c r="D114" s="39"/>
      <c r="I114" s="44"/>
      <c r="J114" s="47"/>
      <c r="L114" s="150"/>
      <c r="M114" s="33"/>
      <c r="N114" s="33"/>
      <c r="O114" s="33"/>
      <c r="P114" s="31"/>
      <c r="Q114" s="45"/>
    </row>
    <row r="115" spans="4:17" ht="16.8" x14ac:dyDescent="0.3">
      <c r="D115" s="39"/>
      <c r="I115" s="44"/>
      <c r="J115" s="47"/>
      <c r="L115" s="150"/>
      <c r="M115" s="33"/>
      <c r="N115" s="33"/>
      <c r="O115" s="33"/>
      <c r="P115" s="31"/>
      <c r="Q115" s="45"/>
    </row>
    <row r="116" spans="4:17" ht="16.8" x14ac:dyDescent="0.3">
      <c r="D116" s="39"/>
      <c r="I116" s="44"/>
      <c r="J116" s="47"/>
      <c r="L116" s="150"/>
      <c r="M116" s="33"/>
      <c r="N116" s="33"/>
      <c r="O116" s="33"/>
      <c r="P116" s="31"/>
      <c r="Q116" s="45"/>
    </row>
    <row r="117" spans="4:17" ht="16.8" x14ac:dyDescent="0.3">
      <c r="D117" s="39"/>
      <c r="I117" s="44"/>
      <c r="J117" s="47"/>
      <c r="L117" s="150"/>
      <c r="M117" s="33"/>
      <c r="N117" s="33"/>
      <c r="O117" s="33"/>
      <c r="P117" s="31"/>
      <c r="Q117" s="45"/>
    </row>
    <row r="118" spans="4:17" ht="16.8" x14ac:dyDescent="0.3">
      <c r="D118" s="39"/>
      <c r="I118" s="44"/>
      <c r="J118" s="47"/>
      <c r="L118" s="150"/>
      <c r="M118" s="33"/>
      <c r="N118" s="33"/>
      <c r="O118" s="33"/>
      <c r="P118" s="31"/>
      <c r="Q118" s="45"/>
    </row>
    <row r="119" spans="4:17" ht="16.8" x14ac:dyDescent="0.3">
      <c r="D119" s="39"/>
      <c r="I119" s="44"/>
      <c r="J119" s="47"/>
      <c r="L119" s="150"/>
      <c r="M119" s="33"/>
      <c r="N119" s="33"/>
      <c r="O119" s="33"/>
      <c r="P119" s="31"/>
      <c r="Q119" s="45"/>
    </row>
    <row r="120" spans="4:17" ht="16.8" x14ac:dyDescent="0.3">
      <c r="D120" s="39"/>
      <c r="I120" s="44"/>
      <c r="J120" s="47"/>
      <c r="L120" s="150"/>
      <c r="M120" s="33"/>
      <c r="N120" s="33"/>
      <c r="O120" s="33"/>
      <c r="P120" s="31"/>
      <c r="Q120" s="45"/>
    </row>
    <row r="121" spans="4:17" ht="16.8" x14ac:dyDescent="0.3">
      <c r="D121" s="39"/>
      <c r="I121" s="44"/>
      <c r="J121" s="47"/>
      <c r="L121" s="150"/>
      <c r="M121" s="33"/>
      <c r="N121" s="33"/>
      <c r="O121" s="33"/>
      <c r="P121" s="31"/>
      <c r="Q121" s="45"/>
    </row>
    <row r="122" spans="4:17" ht="16.8" x14ac:dyDescent="0.3">
      <c r="D122" s="39"/>
      <c r="I122" s="44"/>
      <c r="J122" s="47"/>
      <c r="L122" s="150"/>
      <c r="M122" s="33"/>
      <c r="N122" s="33"/>
      <c r="O122" s="33"/>
      <c r="P122" s="31"/>
      <c r="Q122" s="45"/>
    </row>
    <row r="123" spans="4:17" ht="16.8" x14ac:dyDescent="0.3">
      <c r="D123" s="39"/>
      <c r="I123" s="44"/>
      <c r="J123" s="47"/>
      <c r="L123" s="150"/>
      <c r="M123" s="33"/>
      <c r="N123" s="33"/>
      <c r="O123" s="33"/>
      <c r="P123" s="31"/>
      <c r="Q123" s="45"/>
    </row>
    <row r="124" spans="4:17" ht="16.8" x14ac:dyDescent="0.3">
      <c r="D124" s="39"/>
      <c r="I124" s="44"/>
      <c r="J124" s="47"/>
      <c r="L124" s="150"/>
      <c r="M124" s="33"/>
      <c r="N124" s="33"/>
      <c r="O124" s="33"/>
      <c r="P124" s="31"/>
      <c r="Q124" s="45"/>
    </row>
    <row r="125" spans="4:17" ht="16.8" x14ac:dyDescent="0.3">
      <c r="D125" s="39"/>
      <c r="I125" s="44"/>
      <c r="J125" s="47"/>
      <c r="L125" s="150"/>
      <c r="M125" s="33"/>
      <c r="N125" s="33"/>
      <c r="O125" s="33"/>
      <c r="P125" s="31"/>
      <c r="Q125" s="45"/>
    </row>
    <row r="126" spans="4:17" ht="16.8" x14ac:dyDescent="0.3">
      <c r="D126" s="39"/>
      <c r="I126" s="44"/>
      <c r="J126" s="47"/>
      <c r="L126" s="150"/>
      <c r="M126" s="33"/>
      <c r="N126" s="33"/>
      <c r="O126" s="33"/>
      <c r="P126" s="31"/>
      <c r="Q126" s="45"/>
    </row>
    <row r="127" spans="4:17" ht="16.8" x14ac:dyDescent="0.3">
      <c r="D127" s="39"/>
      <c r="I127" s="44"/>
      <c r="J127" s="47"/>
      <c r="L127" s="150"/>
      <c r="M127" s="33"/>
      <c r="N127" s="33"/>
      <c r="O127" s="33"/>
      <c r="P127" s="31"/>
      <c r="Q127" s="45"/>
    </row>
    <row r="128" spans="4:17" ht="16.8" x14ac:dyDescent="0.3">
      <c r="D128" s="39"/>
      <c r="I128" s="44"/>
      <c r="J128" s="47"/>
      <c r="L128" s="150"/>
      <c r="M128" s="33"/>
      <c r="N128" s="33"/>
      <c r="O128" s="33"/>
      <c r="P128" s="31"/>
      <c r="Q128" s="45"/>
    </row>
    <row r="129" spans="4:17" ht="16.8" x14ac:dyDescent="0.3">
      <c r="D129" s="39"/>
      <c r="I129" s="44"/>
      <c r="J129" s="47"/>
      <c r="L129" s="150"/>
      <c r="M129" s="33"/>
      <c r="N129" s="33"/>
      <c r="O129" s="33"/>
      <c r="P129" s="31"/>
      <c r="Q129" s="45"/>
    </row>
    <row r="130" spans="4:17" ht="16.8" x14ac:dyDescent="0.3">
      <c r="D130" s="39"/>
      <c r="I130" s="44"/>
      <c r="J130" s="47"/>
      <c r="L130" s="150"/>
      <c r="M130" s="33"/>
      <c r="N130" s="33"/>
      <c r="O130" s="33"/>
      <c r="P130" s="31"/>
      <c r="Q130" s="45"/>
    </row>
    <row r="131" spans="4:17" ht="16.8" x14ac:dyDescent="0.3">
      <c r="D131" s="39"/>
      <c r="I131" s="44"/>
      <c r="J131" s="47"/>
      <c r="L131" s="150"/>
      <c r="M131" s="33"/>
      <c r="N131" s="33"/>
      <c r="O131" s="33"/>
      <c r="P131" s="31"/>
      <c r="Q131" s="45"/>
    </row>
    <row r="132" spans="4:17" ht="16.8" x14ac:dyDescent="0.3">
      <c r="D132" s="39"/>
      <c r="I132" s="44"/>
      <c r="J132" s="47"/>
      <c r="L132" s="150"/>
      <c r="M132" s="33"/>
      <c r="N132" s="33"/>
      <c r="O132" s="33"/>
      <c r="P132" s="31"/>
      <c r="Q132" s="45"/>
    </row>
    <row r="133" spans="4:17" ht="16.8" x14ac:dyDescent="0.3">
      <c r="D133" s="39"/>
      <c r="I133" s="44"/>
      <c r="J133" s="47"/>
      <c r="L133" s="150"/>
      <c r="M133" s="33"/>
      <c r="N133" s="33"/>
      <c r="O133" s="33"/>
      <c r="P133" s="31"/>
      <c r="Q133" s="45"/>
    </row>
    <row r="134" spans="4:17" ht="16.8" x14ac:dyDescent="0.3">
      <c r="D134" s="39"/>
      <c r="I134" s="44"/>
      <c r="J134" s="47"/>
      <c r="L134" s="150"/>
      <c r="M134" s="33"/>
      <c r="N134" s="33"/>
      <c r="O134" s="33"/>
      <c r="P134" s="31"/>
      <c r="Q134" s="45"/>
    </row>
    <row r="135" spans="4:17" ht="16.8" x14ac:dyDescent="0.3">
      <c r="D135" s="39"/>
      <c r="I135" s="44"/>
      <c r="J135" s="47"/>
      <c r="L135" s="150"/>
      <c r="M135" s="33"/>
      <c r="N135" s="33"/>
      <c r="O135" s="33"/>
      <c r="P135" s="31"/>
      <c r="Q135" s="45"/>
    </row>
    <row r="136" spans="4:17" ht="16.8" x14ac:dyDescent="0.3">
      <c r="D136" s="39"/>
      <c r="I136" s="44"/>
      <c r="J136" s="47"/>
      <c r="L136" s="150"/>
      <c r="M136" s="33"/>
      <c r="N136" s="33"/>
      <c r="O136" s="33"/>
      <c r="P136" s="31"/>
      <c r="Q136" s="45"/>
    </row>
    <row r="137" spans="4:17" ht="16.8" x14ac:dyDescent="0.3">
      <c r="D137" s="39"/>
      <c r="L137" s="150"/>
      <c r="M137" s="33"/>
      <c r="N137" s="33"/>
      <c r="O137" s="33"/>
      <c r="P137" s="31"/>
      <c r="Q137" s="45"/>
    </row>
    <row r="138" spans="4:17" ht="16.8" x14ac:dyDescent="0.3">
      <c r="D138" s="39"/>
      <c r="L138" s="150"/>
      <c r="M138" s="33"/>
      <c r="N138" s="33"/>
      <c r="O138" s="33"/>
      <c r="P138" s="31"/>
      <c r="Q138" s="45"/>
    </row>
    <row r="139" spans="4:17" ht="16.8" x14ac:dyDescent="0.3">
      <c r="D139" s="39"/>
      <c r="L139" s="150"/>
      <c r="M139" s="33"/>
      <c r="N139" s="33"/>
      <c r="O139" s="33"/>
      <c r="P139" s="31"/>
      <c r="Q139" s="45"/>
    </row>
    <row r="140" spans="4:17" ht="16.8" x14ac:dyDescent="0.3">
      <c r="D140" s="39"/>
      <c r="L140" s="150"/>
      <c r="M140" s="33"/>
      <c r="N140" s="33"/>
      <c r="O140" s="33"/>
      <c r="P140" s="31"/>
      <c r="Q140" s="45"/>
    </row>
    <row r="141" spans="4:17" ht="16.8" x14ac:dyDescent="0.3">
      <c r="D141" s="39"/>
      <c r="L141" s="150"/>
      <c r="M141" s="33"/>
      <c r="N141" s="33"/>
      <c r="O141" s="33"/>
      <c r="P141" s="31"/>
      <c r="Q141" s="45"/>
    </row>
    <row r="142" spans="4:17" ht="16.8" x14ac:dyDescent="0.3">
      <c r="D142" s="39"/>
      <c r="L142" s="150"/>
      <c r="M142" s="33"/>
      <c r="N142" s="33"/>
      <c r="O142" s="33"/>
      <c r="P142" s="31"/>
      <c r="Q142" s="45"/>
    </row>
    <row r="143" spans="4:17" ht="16.8" x14ac:dyDescent="0.3">
      <c r="D143" s="39"/>
      <c r="L143" s="150"/>
      <c r="M143" s="33"/>
      <c r="N143" s="33"/>
      <c r="O143" s="33"/>
      <c r="P143" s="31"/>
      <c r="Q143" s="45"/>
    </row>
    <row r="144" spans="4:17" ht="16.8" x14ac:dyDescent="0.3">
      <c r="D144" s="39"/>
      <c r="L144" s="150"/>
      <c r="M144" s="33"/>
      <c r="N144" s="33"/>
      <c r="O144" s="33"/>
      <c r="P144" s="31"/>
      <c r="Q144" s="45"/>
    </row>
    <row r="145" spans="4:17" ht="16.8" x14ac:dyDescent="0.3">
      <c r="D145" s="39"/>
      <c r="L145" s="150"/>
      <c r="M145" s="33"/>
      <c r="N145" s="33"/>
      <c r="O145" s="33"/>
      <c r="P145" s="31"/>
      <c r="Q145" s="45"/>
    </row>
    <row r="146" spans="4:17" ht="16.8" x14ac:dyDescent="0.3">
      <c r="D146" s="39"/>
      <c r="L146" s="150"/>
      <c r="M146" s="33"/>
      <c r="N146" s="166"/>
      <c r="O146" s="166"/>
      <c r="P146" s="46"/>
      <c r="Q146" s="167"/>
    </row>
    <row r="147" spans="4:17" ht="16.8" x14ac:dyDescent="0.3">
      <c r="D147" s="39"/>
      <c r="L147" s="150"/>
      <c r="M147" s="33"/>
      <c r="N147" s="150"/>
      <c r="O147" s="150"/>
      <c r="Q147" s="16"/>
    </row>
    <row r="148" spans="4:17" ht="16.8" x14ac:dyDescent="0.3">
      <c r="D148" s="39"/>
      <c r="L148" s="150"/>
      <c r="M148" s="33"/>
      <c r="N148" s="150"/>
      <c r="O148" s="150"/>
      <c r="Q148" s="16"/>
    </row>
    <row r="149" spans="4:17" ht="16.8" x14ac:dyDescent="0.3">
      <c r="D149" s="39"/>
      <c r="L149" s="150"/>
      <c r="M149" s="33"/>
      <c r="N149" s="150"/>
      <c r="O149" s="150"/>
      <c r="Q149" s="16"/>
    </row>
    <row r="150" spans="4:17" ht="16.8" x14ac:dyDescent="0.3">
      <c r="D150" s="39"/>
      <c r="L150" s="150"/>
      <c r="M150" s="33"/>
      <c r="N150" s="150"/>
      <c r="O150" s="150"/>
      <c r="Q150" s="16"/>
    </row>
    <row r="151" spans="4:17" ht="16.8" x14ac:dyDescent="0.3">
      <c r="D151" s="39"/>
      <c r="L151" s="150"/>
      <c r="M151" s="33"/>
      <c r="N151" s="150"/>
      <c r="O151" s="150"/>
      <c r="Q151" s="16"/>
    </row>
    <row r="152" spans="4:17" ht="16.8" x14ac:dyDescent="0.3">
      <c r="D152" s="39"/>
      <c r="L152" s="150"/>
      <c r="M152" s="33"/>
      <c r="N152" s="150"/>
      <c r="O152" s="150"/>
      <c r="Q152" s="16"/>
    </row>
    <row r="153" spans="4:17" ht="16.8" x14ac:dyDescent="0.3">
      <c r="D153" s="39"/>
      <c r="K153" s="165"/>
      <c r="L153" s="47"/>
      <c r="M153" s="33"/>
      <c r="N153" s="150"/>
      <c r="O153" s="150"/>
      <c r="Q153" s="16"/>
    </row>
    <row r="154" spans="4:17" ht="16.8" x14ac:dyDescent="0.3">
      <c r="D154" s="39"/>
      <c r="K154" s="165"/>
      <c r="L154" s="47"/>
      <c r="M154" s="33"/>
      <c r="N154" s="150"/>
      <c r="O154" s="150"/>
      <c r="Q154" s="16"/>
    </row>
    <row r="155" spans="4:17" ht="16.8" x14ac:dyDescent="0.3">
      <c r="D155" s="39"/>
      <c r="K155" s="165"/>
      <c r="L155" s="47"/>
      <c r="M155" s="33"/>
      <c r="N155" s="150"/>
      <c r="O155" s="150"/>
      <c r="Q155" s="16"/>
    </row>
    <row r="156" spans="4:17" ht="16.8" x14ac:dyDescent="0.3">
      <c r="D156" s="39"/>
      <c r="K156" s="165"/>
      <c r="L156" s="47"/>
      <c r="M156" s="33"/>
      <c r="N156" s="150"/>
      <c r="O156" s="150"/>
      <c r="Q156" s="16"/>
    </row>
    <row r="157" spans="4:17" ht="16.8" x14ac:dyDescent="0.3">
      <c r="D157" s="39"/>
      <c r="K157" s="165"/>
      <c r="L157" s="47"/>
      <c r="M157" s="33"/>
      <c r="N157" s="150"/>
      <c r="O157" s="150"/>
      <c r="Q157" s="16"/>
    </row>
    <row r="158" spans="4:17" ht="16.8" x14ac:dyDescent="0.3">
      <c r="D158" s="39"/>
      <c r="K158" s="165"/>
      <c r="L158" s="47"/>
      <c r="M158" s="33"/>
      <c r="N158" s="150"/>
      <c r="O158" s="150"/>
      <c r="Q158" s="16"/>
    </row>
    <row r="159" spans="4:17" ht="16.8" x14ac:dyDescent="0.3">
      <c r="D159" s="39"/>
      <c r="K159" s="165"/>
      <c r="L159" s="47"/>
      <c r="M159" s="33"/>
      <c r="N159" s="150"/>
      <c r="O159" s="150"/>
      <c r="Q159" s="16"/>
    </row>
    <row r="160" spans="4:17" ht="16.8" x14ac:dyDescent="0.3">
      <c r="D160" s="39"/>
      <c r="K160" s="165"/>
      <c r="L160" s="47"/>
      <c r="M160" s="33"/>
      <c r="N160" s="150"/>
      <c r="O160" s="150"/>
      <c r="Q160" s="16"/>
    </row>
    <row r="161" spans="4:17" ht="16.8" x14ac:dyDescent="0.3">
      <c r="D161" s="39"/>
      <c r="K161" s="165"/>
      <c r="L161" s="47"/>
      <c r="M161" s="33"/>
      <c r="N161" s="150"/>
      <c r="O161" s="150"/>
      <c r="Q161" s="16"/>
    </row>
    <row r="162" spans="4:17" ht="16.8" x14ac:dyDescent="0.3">
      <c r="D162" s="39"/>
      <c r="K162" s="165"/>
      <c r="L162" s="47"/>
      <c r="M162" s="33"/>
      <c r="N162" s="150"/>
      <c r="O162" s="150"/>
      <c r="Q162" s="16"/>
    </row>
    <row r="163" spans="4:17" ht="16.8" x14ac:dyDescent="0.3">
      <c r="D163" s="39"/>
      <c r="K163" s="165"/>
      <c r="L163" s="47"/>
      <c r="M163" s="33"/>
      <c r="N163" s="150"/>
      <c r="O163" s="150"/>
      <c r="Q163" s="16"/>
    </row>
    <row r="164" spans="4:17" ht="16.8" x14ac:dyDescent="0.3">
      <c r="D164" s="39"/>
      <c r="K164" s="165"/>
      <c r="L164" s="47"/>
      <c r="M164" s="33"/>
      <c r="N164" s="150"/>
      <c r="O164" s="150"/>
      <c r="Q164" s="16"/>
    </row>
    <row r="165" spans="4:17" ht="16.8" x14ac:dyDescent="0.3">
      <c r="D165" s="39"/>
      <c r="K165" s="165"/>
      <c r="L165" s="47"/>
      <c r="M165" s="33"/>
      <c r="N165" s="150"/>
      <c r="O165" s="150"/>
      <c r="Q165" s="16"/>
    </row>
    <row r="166" spans="4:17" ht="16.8" x14ac:dyDescent="0.3">
      <c r="D166" s="39"/>
      <c r="K166" s="165"/>
      <c r="L166" s="47"/>
      <c r="M166" s="33"/>
      <c r="N166" s="150"/>
      <c r="O166" s="150"/>
      <c r="Q166" s="16"/>
    </row>
    <row r="167" spans="4:17" ht="16.8" x14ac:dyDescent="0.3">
      <c r="D167" s="39"/>
      <c r="K167" s="165"/>
      <c r="L167" s="47"/>
      <c r="M167" s="33"/>
      <c r="N167" s="150"/>
      <c r="O167" s="150"/>
      <c r="Q167" s="16"/>
    </row>
    <row r="168" spans="4:17" ht="16.8" x14ac:dyDescent="0.3">
      <c r="D168" s="39"/>
      <c r="K168" s="165"/>
      <c r="L168" s="47"/>
      <c r="M168" s="33"/>
      <c r="N168" s="150"/>
      <c r="O168" s="150"/>
      <c r="Q168" s="16"/>
    </row>
    <row r="169" spans="4:17" ht="16.8" x14ac:dyDescent="0.3">
      <c r="D169" s="39"/>
      <c r="K169" s="165"/>
      <c r="L169" s="47"/>
      <c r="M169" s="33"/>
      <c r="N169" s="150"/>
      <c r="O169" s="150"/>
      <c r="Q169" s="16"/>
    </row>
    <row r="170" spans="4:17" ht="16.8" x14ac:dyDescent="0.3">
      <c r="D170" s="39"/>
      <c r="K170" s="165"/>
      <c r="L170" s="47"/>
      <c r="M170" s="33"/>
      <c r="N170" s="150"/>
      <c r="O170" s="150"/>
      <c r="Q170" s="16"/>
    </row>
    <row r="171" spans="4:17" ht="16.8" x14ac:dyDescent="0.3">
      <c r="D171" s="39"/>
      <c r="K171" s="165"/>
      <c r="L171" s="47"/>
      <c r="M171" s="33"/>
      <c r="N171" s="150"/>
      <c r="O171" s="150"/>
      <c r="Q171" s="16"/>
    </row>
    <row r="172" spans="4:17" ht="16.8" x14ac:dyDescent="0.3">
      <c r="D172" s="39"/>
      <c r="K172" s="165"/>
      <c r="L172" s="47"/>
      <c r="M172" s="33"/>
      <c r="N172" s="150"/>
      <c r="O172" s="150"/>
      <c r="Q172" s="16"/>
    </row>
    <row r="173" spans="4:17" ht="16.8" x14ac:dyDescent="0.3">
      <c r="D173" s="39"/>
      <c r="K173" s="165"/>
      <c r="L173" s="47"/>
      <c r="M173" s="33"/>
      <c r="N173" s="150"/>
      <c r="O173" s="150"/>
      <c r="Q173" s="16"/>
    </row>
    <row r="174" spans="4:17" ht="16.8" x14ac:dyDescent="0.3">
      <c r="D174" s="39"/>
      <c r="K174" s="165"/>
      <c r="L174" s="47"/>
      <c r="M174" s="33"/>
      <c r="N174" s="150"/>
      <c r="O174" s="150"/>
      <c r="Q174" s="16"/>
    </row>
    <row r="175" spans="4:17" ht="16.8" x14ac:dyDescent="0.3">
      <c r="D175" s="39"/>
      <c r="K175" s="165"/>
      <c r="L175" s="47"/>
      <c r="M175" s="33"/>
      <c r="N175" s="150"/>
      <c r="O175" s="150"/>
      <c r="Q175" s="16"/>
    </row>
    <row r="176" spans="4:17" ht="16.8" x14ac:dyDescent="0.3">
      <c r="D176" s="39"/>
      <c r="K176" s="165"/>
      <c r="L176" s="47"/>
      <c r="M176" s="33"/>
      <c r="N176" s="150"/>
      <c r="O176" s="150"/>
      <c r="Q176" s="16"/>
    </row>
    <row r="177" spans="4:17" ht="16.8" x14ac:dyDescent="0.3">
      <c r="D177" s="39"/>
      <c r="K177" s="165"/>
      <c r="L177" s="47"/>
      <c r="M177" s="33"/>
      <c r="N177" s="150"/>
      <c r="O177" s="150"/>
      <c r="Q177" s="16"/>
    </row>
    <row r="178" spans="4:17" ht="16.8" x14ac:dyDescent="0.3">
      <c r="D178" s="39"/>
      <c r="K178" s="165"/>
      <c r="L178" s="47"/>
      <c r="M178" s="33"/>
      <c r="N178" s="150"/>
      <c r="O178" s="150"/>
      <c r="Q178" s="16"/>
    </row>
    <row r="179" spans="4:17" ht="16.8" x14ac:dyDescent="0.3">
      <c r="D179" s="39"/>
      <c r="K179" s="165"/>
      <c r="L179" s="47"/>
      <c r="M179" s="33"/>
      <c r="N179" s="150"/>
      <c r="O179" s="150"/>
      <c r="Q179" s="16"/>
    </row>
    <row r="180" spans="4:17" ht="16.8" x14ac:dyDescent="0.3">
      <c r="D180" s="39"/>
      <c r="K180" s="165"/>
      <c r="L180" s="47"/>
      <c r="M180" s="33"/>
      <c r="N180" s="150"/>
      <c r="O180" s="150"/>
      <c r="Q180" s="16"/>
    </row>
    <row r="181" spans="4:17" ht="16.8" x14ac:dyDescent="0.3">
      <c r="D181" s="39"/>
      <c r="K181" s="165"/>
      <c r="L181" s="47"/>
      <c r="M181" s="33"/>
      <c r="N181" s="150"/>
      <c r="O181" s="150"/>
      <c r="Q181" s="16"/>
    </row>
    <row r="182" spans="4:17" ht="16.8" x14ac:dyDescent="0.3">
      <c r="D182" s="39"/>
      <c r="K182" s="165"/>
      <c r="L182" s="47"/>
      <c r="M182" s="33"/>
      <c r="N182" s="150"/>
      <c r="O182" s="150"/>
      <c r="Q182" s="16"/>
    </row>
    <row r="183" spans="4:17" ht="16.8" x14ac:dyDescent="0.3">
      <c r="D183" s="39"/>
      <c r="K183" s="165"/>
      <c r="L183" s="47"/>
      <c r="M183" s="33"/>
      <c r="N183" s="150"/>
      <c r="O183" s="150"/>
      <c r="Q183" s="16"/>
    </row>
    <row r="184" spans="4:17" ht="16.8" x14ac:dyDescent="0.3">
      <c r="D184" s="39"/>
      <c r="K184" s="165"/>
      <c r="L184" s="47"/>
      <c r="M184" s="33"/>
      <c r="N184" s="150"/>
      <c r="O184" s="150"/>
      <c r="Q184" s="16"/>
    </row>
    <row r="185" spans="4:17" ht="16.8" x14ac:dyDescent="0.3">
      <c r="D185" s="39"/>
      <c r="K185" s="165"/>
      <c r="L185" s="47"/>
      <c r="M185" s="33"/>
      <c r="N185" s="150"/>
      <c r="O185" s="150"/>
      <c r="Q185" s="16"/>
    </row>
    <row r="186" spans="4:17" ht="16.8" x14ac:dyDescent="0.3">
      <c r="D186" s="39"/>
      <c r="K186" s="165"/>
      <c r="L186" s="47"/>
      <c r="M186" s="33"/>
      <c r="N186" s="150"/>
      <c r="O186" s="150"/>
      <c r="Q186" s="16"/>
    </row>
    <row r="187" spans="4:17" ht="16.8" x14ac:dyDescent="0.3">
      <c r="D187" s="39"/>
      <c r="K187" s="165"/>
      <c r="L187" s="47"/>
      <c r="M187" s="33"/>
      <c r="N187" s="150"/>
      <c r="O187" s="150"/>
      <c r="Q187" s="16"/>
    </row>
    <row r="188" spans="4:17" ht="16.8" x14ac:dyDescent="0.3">
      <c r="D188" s="39"/>
      <c r="K188" s="165"/>
      <c r="L188" s="47"/>
      <c r="M188" s="33"/>
      <c r="N188" s="150"/>
      <c r="O188" s="150"/>
      <c r="Q188" s="16"/>
    </row>
    <row r="189" spans="4:17" ht="16.8" x14ac:dyDescent="0.3">
      <c r="D189" s="39"/>
      <c r="K189" s="165"/>
      <c r="L189" s="47"/>
      <c r="M189" s="33"/>
      <c r="N189" s="150"/>
      <c r="O189" s="150"/>
      <c r="Q189" s="16"/>
    </row>
    <row r="190" spans="4:17" ht="16.8" x14ac:dyDescent="0.3">
      <c r="D190" s="39"/>
      <c r="K190" s="165"/>
      <c r="L190" s="47"/>
      <c r="M190" s="33"/>
      <c r="N190" s="150"/>
      <c r="O190" s="150"/>
      <c r="Q190" s="16"/>
    </row>
    <row r="191" spans="4:17" ht="16.8" x14ac:dyDescent="0.3">
      <c r="D191" s="39"/>
      <c r="K191" s="165"/>
      <c r="L191" s="47"/>
      <c r="M191" s="33"/>
      <c r="N191" s="150"/>
      <c r="O191" s="150"/>
      <c r="Q191" s="16"/>
    </row>
    <row r="192" spans="4:17" ht="16.8" x14ac:dyDescent="0.3">
      <c r="D192" s="39"/>
      <c r="K192" s="165"/>
      <c r="L192" s="47"/>
      <c r="M192" s="33"/>
      <c r="N192" s="150"/>
      <c r="O192" s="150"/>
      <c r="Q192" s="16"/>
    </row>
    <row r="193" spans="4:17" ht="16.8" x14ac:dyDescent="0.3">
      <c r="D193" s="39"/>
      <c r="K193" s="165"/>
      <c r="L193" s="47"/>
      <c r="M193" s="33"/>
      <c r="N193" s="150"/>
      <c r="O193" s="150"/>
      <c r="Q193" s="16"/>
    </row>
    <row r="194" spans="4:17" ht="16.8" x14ac:dyDescent="0.3">
      <c r="D194" s="39"/>
      <c r="K194" s="165"/>
      <c r="L194" s="47"/>
      <c r="M194" s="33"/>
      <c r="N194" s="150"/>
      <c r="O194" s="150"/>
      <c r="Q194" s="16"/>
    </row>
    <row r="195" spans="4:17" ht="16.8" x14ac:dyDescent="0.3">
      <c r="D195" s="39"/>
      <c r="K195" s="165"/>
      <c r="L195" s="47"/>
      <c r="M195" s="33"/>
      <c r="N195" s="150"/>
      <c r="O195" s="150"/>
      <c r="Q195" s="16"/>
    </row>
    <row r="196" spans="4:17" ht="16.8" x14ac:dyDescent="0.3">
      <c r="D196" s="39"/>
      <c r="K196" s="165"/>
      <c r="L196" s="47"/>
      <c r="M196" s="33"/>
      <c r="N196" s="150"/>
      <c r="O196" s="150"/>
      <c r="Q196" s="16"/>
    </row>
    <row r="197" spans="4:17" ht="16.8" x14ac:dyDescent="0.3">
      <c r="D197" s="39"/>
      <c r="K197" s="165"/>
      <c r="L197" s="47"/>
      <c r="M197" s="33"/>
      <c r="N197" s="150"/>
      <c r="O197" s="150"/>
      <c r="Q197" s="16"/>
    </row>
    <row r="198" spans="4:17" ht="16.8" x14ac:dyDescent="0.3">
      <c r="D198" s="39"/>
      <c r="K198" s="165"/>
      <c r="L198" s="47"/>
      <c r="M198" s="33"/>
      <c r="N198" s="150"/>
      <c r="O198" s="150"/>
      <c r="Q198" s="16"/>
    </row>
    <row r="199" spans="4:17" ht="16.8" x14ac:dyDescent="0.3">
      <c r="D199" s="39"/>
      <c r="K199" s="165"/>
      <c r="L199" s="47"/>
      <c r="M199" s="33"/>
      <c r="N199" s="150"/>
      <c r="O199" s="150"/>
      <c r="Q199" s="16"/>
    </row>
    <row r="200" spans="4:17" ht="16.8" x14ac:dyDescent="0.3">
      <c r="D200" s="39"/>
      <c r="K200" s="165"/>
      <c r="L200" s="47"/>
      <c r="M200" s="33"/>
      <c r="N200" s="150"/>
      <c r="O200" s="150"/>
      <c r="Q200" s="16"/>
    </row>
    <row r="201" spans="4:17" ht="16.8" x14ac:dyDescent="0.3">
      <c r="D201" s="39"/>
      <c r="K201" s="165"/>
      <c r="L201" s="47"/>
      <c r="M201" s="33"/>
      <c r="N201" s="150"/>
      <c r="O201" s="150"/>
    </row>
    <row r="202" spans="4:17" x14ac:dyDescent="0.3">
      <c r="D202" s="39"/>
    </row>
    <row r="203" spans="4:17" x14ac:dyDescent="0.3">
      <c r="D203" s="39"/>
    </row>
    <row r="204" spans="4:17" x14ac:dyDescent="0.3">
      <c r="D204" s="39"/>
    </row>
    <row r="205" spans="4:17" x14ac:dyDescent="0.3">
      <c r="D205" s="39"/>
    </row>
    <row r="206" spans="4:17" x14ac:dyDescent="0.3">
      <c r="D206" s="39"/>
    </row>
    <row r="207" spans="4:17" x14ac:dyDescent="0.3">
      <c r="D207" s="39"/>
    </row>
    <row r="208" spans="4:17" x14ac:dyDescent="0.3">
      <c r="D208" s="39"/>
    </row>
    <row r="209" spans="4:4" x14ac:dyDescent="0.3">
      <c r="D209" s="39"/>
    </row>
    <row r="210" spans="4:4" x14ac:dyDescent="0.3">
      <c r="D210" s="39"/>
    </row>
    <row r="211" spans="4:4" x14ac:dyDescent="0.3">
      <c r="D211" s="39"/>
    </row>
    <row r="212" spans="4:4" x14ac:dyDescent="0.3">
      <c r="D212" s="39"/>
    </row>
    <row r="213" spans="4:4" x14ac:dyDescent="0.3">
      <c r="D213" s="39"/>
    </row>
    <row r="214" spans="4:4" x14ac:dyDescent="0.3">
      <c r="D214" s="39"/>
    </row>
    <row r="215" spans="4:4" x14ac:dyDescent="0.3">
      <c r="D215" s="39"/>
    </row>
    <row r="216" spans="4:4" x14ac:dyDescent="0.3">
      <c r="D216" s="39"/>
    </row>
    <row r="217" spans="4:4" x14ac:dyDescent="0.3">
      <c r="D217" s="39"/>
    </row>
    <row r="218" spans="4:4" x14ac:dyDescent="0.3">
      <c r="D218" s="39"/>
    </row>
    <row r="219" spans="4:4" x14ac:dyDescent="0.3">
      <c r="D219" s="39"/>
    </row>
    <row r="220" spans="4:4" x14ac:dyDescent="0.3">
      <c r="D220" s="39"/>
    </row>
    <row r="221" spans="4:4" x14ac:dyDescent="0.3">
      <c r="D221" s="39"/>
    </row>
    <row r="222" spans="4:4" x14ac:dyDescent="0.3">
      <c r="D222" s="39"/>
    </row>
    <row r="223" spans="4:4" x14ac:dyDescent="0.3">
      <c r="D223" s="39"/>
    </row>
    <row r="224" spans="4:4" x14ac:dyDescent="0.3">
      <c r="D224" s="39"/>
    </row>
    <row r="225" spans="4:4" x14ac:dyDescent="0.3">
      <c r="D225" s="39"/>
    </row>
    <row r="226" spans="4:4" x14ac:dyDescent="0.3">
      <c r="D226" s="39"/>
    </row>
    <row r="227" spans="4:4" x14ac:dyDescent="0.3">
      <c r="D227" s="39"/>
    </row>
    <row r="228" spans="4:4" x14ac:dyDescent="0.3">
      <c r="D228" s="39"/>
    </row>
    <row r="229" spans="4:4" x14ac:dyDescent="0.3">
      <c r="D229" s="39"/>
    </row>
    <row r="230" spans="4:4" x14ac:dyDescent="0.3">
      <c r="D230" s="39"/>
    </row>
    <row r="231" spans="4:4" x14ac:dyDescent="0.3">
      <c r="D231" s="39"/>
    </row>
    <row r="232" spans="4:4" x14ac:dyDescent="0.3">
      <c r="D232" s="39"/>
    </row>
    <row r="233" spans="4:4" x14ac:dyDescent="0.3">
      <c r="D233" s="39"/>
    </row>
    <row r="234" spans="4:4" x14ac:dyDescent="0.3">
      <c r="D234" s="39"/>
    </row>
    <row r="235" spans="4:4" x14ac:dyDescent="0.3">
      <c r="D235" s="39"/>
    </row>
    <row r="236" spans="4:4" x14ac:dyDescent="0.3">
      <c r="D236" s="39"/>
    </row>
    <row r="237" spans="4:4" x14ac:dyDescent="0.3">
      <c r="D237" s="39"/>
    </row>
    <row r="238" spans="4:4" x14ac:dyDescent="0.3">
      <c r="D238" s="39"/>
    </row>
    <row r="239" spans="4:4" x14ac:dyDescent="0.3">
      <c r="D239" s="39"/>
    </row>
    <row r="240" spans="4:4" x14ac:dyDescent="0.3">
      <c r="D240" s="39"/>
    </row>
    <row r="241" spans="4:4" x14ac:dyDescent="0.3">
      <c r="D241" s="39"/>
    </row>
    <row r="242" spans="4:4" x14ac:dyDescent="0.3">
      <c r="D242" s="39"/>
    </row>
    <row r="243" spans="4:4" x14ac:dyDescent="0.3">
      <c r="D243" s="39"/>
    </row>
    <row r="244" spans="4:4" x14ac:dyDescent="0.3">
      <c r="D244" s="39"/>
    </row>
    <row r="245" spans="4:4" x14ac:dyDescent="0.3">
      <c r="D245" s="39"/>
    </row>
    <row r="246" spans="4:4" x14ac:dyDescent="0.3">
      <c r="D246" s="39"/>
    </row>
    <row r="247" spans="4:4" x14ac:dyDescent="0.3">
      <c r="D247" s="39"/>
    </row>
    <row r="248" spans="4:4" x14ac:dyDescent="0.3">
      <c r="D248" s="39"/>
    </row>
    <row r="249" spans="4:4" x14ac:dyDescent="0.3">
      <c r="D249" s="39"/>
    </row>
    <row r="250" spans="4:4" x14ac:dyDescent="0.3">
      <c r="D250" s="39"/>
    </row>
    <row r="251" spans="4:4" x14ac:dyDescent="0.3">
      <c r="D251" s="39"/>
    </row>
    <row r="252" spans="4:4" x14ac:dyDescent="0.3">
      <c r="D252" s="39"/>
    </row>
    <row r="253" spans="4:4" x14ac:dyDescent="0.3">
      <c r="D253" s="39"/>
    </row>
    <row r="254" spans="4:4" x14ac:dyDescent="0.3">
      <c r="D254" s="39"/>
    </row>
    <row r="255" spans="4:4" x14ac:dyDescent="0.3">
      <c r="D255" s="39"/>
    </row>
    <row r="256" spans="4:4" x14ac:dyDescent="0.3">
      <c r="D256" s="39"/>
    </row>
    <row r="257" spans="4:4" x14ac:dyDescent="0.3">
      <c r="D257" s="39"/>
    </row>
    <row r="258" spans="4:4" x14ac:dyDescent="0.3">
      <c r="D258" s="39"/>
    </row>
    <row r="259" spans="4:4" x14ac:dyDescent="0.3">
      <c r="D259" s="39"/>
    </row>
    <row r="260" spans="4:4" x14ac:dyDescent="0.3">
      <c r="D260" s="39"/>
    </row>
    <row r="261" spans="4:4" x14ac:dyDescent="0.3">
      <c r="D261" s="39"/>
    </row>
    <row r="262" spans="4:4" x14ac:dyDescent="0.3">
      <c r="D262" s="39"/>
    </row>
    <row r="263" spans="4:4" x14ac:dyDescent="0.3">
      <c r="D263" s="39"/>
    </row>
    <row r="264" spans="4:4" x14ac:dyDescent="0.3">
      <c r="D264" s="39"/>
    </row>
    <row r="265" spans="4:4" x14ac:dyDescent="0.3">
      <c r="D265" s="39"/>
    </row>
    <row r="266" spans="4:4" x14ac:dyDescent="0.3">
      <c r="D266" s="39"/>
    </row>
    <row r="267" spans="4:4" x14ac:dyDescent="0.3">
      <c r="D267" s="39"/>
    </row>
    <row r="268" spans="4:4" x14ac:dyDescent="0.3">
      <c r="D268" s="39"/>
    </row>
    <row r="269" spans="4:4" x14ac:dyDescent="0.3">
      <c r="D269" s="39"/>
    </row>
    <row r="270" spans="4:4" x14ac:dyDescent="0.3">
      <c r="D270" s="39"/>
    </row>
    <row r="271" spans="4:4" x14ac:dyDescent="0.3">
      <c r="D271" s="39"/>
    </row>
    <row r="272" spans="4:4" x14ac:dyDescent="0.3">
      <c r="D272" s="39"/>
    </row>
    <row r="273" spans="4:4" x14ac:dyDescent="0.3">
      <c r="D273" s="39"/>
    </row>
    <row r="274" spans="4:4" x14ac:dyDescent="0.3">
      <c r="D274" s="39"/>
    </row>
    <row r="275" spans="4:4" x14ac:dyDescent="0.3">
      <c r="D275" s="39"/>
    </row>
    <row r="276" spans="4:4" x14ac:dyDescent="0.3">
      <c r="D276" s="39"/>
    </row>
    <row r="277" spans="4:4" x14ac:dyDescent="0.3">
      <c r="D277" s="39"/>
    </row>
    <row r="278" spans="4:4" x14ac:dyDescent="0.3">
      <c r="D278" s="39"/>
    </row>
    <row r="279" spans="4:4" x14ac:dyDescent="0.3">
      <c r="D279" s="39"/>
    </row>
    <row r="280" spans="4:4" x14ac:dyDescent="0.3">
      <c r="D280" s="39"/>
    </row>
    <row r="281" spans="4:4" x14ac:dyDescent="0.3">
      <c r="D281" s="39"/>
    </row>
    <row r="282" spans="4:4" x14ac:dyDescent="0.3">
      <c r="D282" s="39"/>
    </row>
    <row r="283" spans="4:4" x14ac:dyDescent="0.3">
      <c r="D283" s="39"/>
    </row>
    <row r="284" spans="4:4" x14ac:dyDescent="0.3">
      <c r="D284" s="39"/>
    </row>
    <row r="285" spans="4:4" x14ac:dyDescent="0.3">
      <c r="D285" s="39"/>
    </row>
    <row r="286" spans="4:4" x14ac:dyDescent="0.3">
      <c r="D286" s="39"/>
    </row>
    <row r="287" spans="4:4" x14ac:dyDescent="0.3">
      <c r="D287" s="39"/>
    </row>
    <row r="288" spans="4:4" x14ac:dyDescent="0.3">
      <c r="D288" s="39"/>
    </row>
    <row r="289" spans="4:4" x14ac:dyDescent="0.3">
      <c r="D289" s="39"/>
    </row>
    <row r="290" spans="4:4" x14ac:dyDescent="0.3">
      <c r="D290" s="39"/>
    </row>
    <row r="291" spans="4:4" x14ac:dyDescent="0.3">
      <c r="D291" s="39"/>
    </row>
    <row r="292" spans="4:4" x14ac:dyDescent="0.3">
      <c r="D292" s="39"/>
    </row>
    <row r="293" spans="4:4" x14ac:dyDescent="0.3">
      <c r="D293" s="39"/>
    </row>
    <row r="294" spans="4:4" x14ac:dyDescent="0.3">
      <c r="D294" s="39"/>
    </row>
  </sheetData>
  <sortState xmlns:xlrd2="http://schemas.microsoft.com/office/spreadsheetml/2017/richdata2" ref="K98:M201">
    <sortCondition descending="1" ref="M98:M201"/>
  </sortState>
  <mergeCells count="3">
    <mergeCell ref="B3:D3"/>
    <mergeCell ref="F3:G3"/>
    <mergeCell ref="I3:J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62DAE-B18E-4B8D-B738-31C2FFF0F7C2}">
  <dimension ref="B1:Z294"/>
  <sheetViews>
    <sheetView showGridLines="0" workbookViewId="0">
      <selection activeCell="M5" sqref="M5"/>
    </sheetView>
  </sheetViews>
  <sheetFormatPr defaultRowHeight="14.4" x14ac:dyDescent="0.3"/>
  <cols>
    <col min="1" max="1" width="1.88671875" customWidth="1"/>
    <col min="2" max="2" width="12.109375" bestFit="1" customWidth="1"/>
    <col min="3" max="3" width="17.88671875" bestFit="1" customWidth="1"/>
    <col min="4" max="4" width="16.6640625" bestFit="1" customWidth="1"/>
    <col min="6" max="6" width="12.33203125" customWidth="1"/>
    <col min="7" max="7" width="20.109375" customWidth="1"/>
    <col min="9" max="9" width="18.88671875" bestFit="1" customWidth="1"/>
    <col min="10" max="10" width="11.5546875" customWidth="1"/>
    <col min="11" max="11" width="15.5546875" bestFit="1" customWidth="1"/>
    <col min="12" max="12" width="18" bestFit="1" customWidth="1"/>
    <col min="13" max="13" width="14.44140625" customWidth="1"/>
    <col min="14" max="14" width="18.33203125" customWidth="1"/>
    <col min="15" max="15" width="10.109375" customWidth="1"/>
    <col min="17" max="17" width="12.6640625" customWidth="1"/>
    <col min="18" max="18" width="12.44140625" customWidth="1"/>
    <col min="19" max="19" width="11.33203125" customWidth="1"/>
    <col min="20" max="20" width="10.6640625" customWidth="1"/>
  </cols>
  <sheetData>
    <row r="1" spans="2:26" x14ac:dyDescent="0.3">
      <c r="M1" s="21"/>
      <c r="N1" s="21"/>
      <c r="O1" s="21"/>
      <c r="P1" s="21"/>
      <c r="Q1" s="21"/>
      <c r="R1" s="21"/>
      <c r="S1" s="21"/>
      <c r="T1" s="21"/>
    </row>
    <row r="2" spans="2:26" s="29" customFormat="1" x14ac:dyDescent="0.3">
      <c r="B2" s="29" t="s">
        <v>44</v>
      </c>
      <c r="M2" s="30"/>
      <c r="N2" s="30"/>
      <c r="O2" s="30"/>
      <c r="P2" s="30"/>
      <c r="Q2" s="30"/>
      <c r="R2" s="30"/>
      <c r="S2" s="30"/>
      <c r="T2" s="30"/>
    </row>
    <row r="3" spans="2:26" ht="16.8" x14ac:dyDescent="0.3">
      <c r="B3" s="233" t="s">
        <v>443</v>
      </c>
      <c r="C3" s="233"/>
      <c r="D3" s="233"/>
      <c r="F3" s="233" t="s">
        <v>45</v>
      </c>
      <c r="G3" s="233"/>
      <c r="I3" s="233" t="s">
        <v>46</v>
      </c>
      <c r="J3" s="233"/>
      <c r="M3" s="21"/>
      <c r="N3" s="21"/>
      <c r="O3" s="21"/>
      <c r="P3" s="21"/>
      <c r="Q3" s="21"/>
      <c r="R3" s="21"/>
      <c r="S3" s="21"/>
      <c r="T3" s="21"/>
      <c r="U3" s="31"/>
    </row>
    <row r="4" spans="2:26" ht="16.8" x14ac:dyDescent="0.3">
      <c r="B4" s="32"/>
      <c r="C4" s="32"/>
      <c r="D4" s="32"/>
      <c r="L4" t="s">
        <v>47</v>
      </c>
      <c r="M4" s="21">
        <f>SLOPE(D7:D111,G7:G111)</f>
        <v>0.72615794618411811</v>
      </c>
      <c r="N4" s="21"/>
      <c r="O4" s="21"/>
      <c r="P4" s="21"/>
      <c r="Q4" s="21"/>
      <c r="R4" s="21"/>
      <c r="S4" s="21"/>
      <c r="T4" s="21"/>
      <c r="U4" s="33"/>
    </row>
    <row r="5" spans="2:26" ht="16.8" x14ac:dyDescent="0.3">
      <c r="B5" s="34" t="s">
        <v>48</v>
      </c>
      <c r="C5" s="35" t="s">
        <v>49</v>
      </c>
      <c r="D5" s="36" t="s">
        <v>50</v>
      </c>
      <c r="F5" s="35" t="s">
        <v>49</v>
      </c>
      <c r="G5" s="36" t="s">
        <v>50</v>
      </c>
      <c r="I5" t="s">
        <v>51</v>
      </c>
      <c r="J5" s="21">
        <f>M6</f>
        <v>0.27843530732376204</v>
      </c>
      <c r="L5" t="s">
        <v>52</v>
      </c>
      <c r="M5" s="21">
        <f>_xlfn.COVARIANCE.S(D6:D111,G6:G111/_xlfn.VAR.S(G6:G111))</f>
        <v>0.72615794618411766</v>
      </c>
      <c r="U5" s="33"/>
      <c r="W5" s="31"/>
      <c r="X5" s="31"/>
      <c r="Y5" s="31"/>
      <c r="Z5" s="31"/>
    </row>
    <row r="6" spans="2:26" ht="16.8" x14ac:dyDescent="0.3">
      <c r="B6" s="56" t="s">
        <v>57</v>
      </c>
      <c r="C6" s="47">
        <v>1895.31</v>
      </c>
      <c r="D6" s="38"/>
      <c r="F6" s="47">
        <v>16945.05</v>
      </c>
      <c r="I6" t="s">
        <v>53</v>
      </c>
      <c r="J6" s="16">
        <v>0.75</v>
      </c>
      <c r="L6" t="s">
        <v>54</v>
      </c>
      <c r="M6" s="21">
        <f>M27</f>
        <v>0.27843530732376204</v>
      </c>
      <c r="U6" s="33"/>
      <c r="W6" s="31"/>
      <c r="X6" s="31"/>
      <c r="Y6" s="31"/>
      <c r="Z6" s="45"/>
    </row>
    <row r="7" spans="2:26" ht="16.8" x14ac:dyDescent="0.3">
      <c r="B7" s="56" t="s">
        <v>59</v>
      </c>
      <c r="C7" s="47">
        <v>1970.45</v>
      </c>
      <c r="D7" s="39">
        <f>C7/C6-1</f>
        <v>3.9645229540286264E-2</v>
      </c>
      <c r="F7" s="47">
        <v>17359.75</v>
      </c>
      <c r="G7" s="40">
        <f>F7/F6-1</f>
        <v>2.4473223743807226E-2</v>
      </c>
      <c r="H7" s="31"/>
      <c r="J7" s="21"/>
      <c r="U7" s="33"/>
      <c r="W7" s="31"/>
      <c r="X7" s="31"/>
      <c r="Y7" s="31"/>
      <c r="Z7" s="45"/>
    </row>
    <row r="8" spans="2:26" ht="16.8" x14ac:dyDescent="0.3">
      <c r="B8" s="56" t="s">
        <v>61</v>
      </c>
      <c r="C8" s="47">
        <v>1970.82</v>
      </c>
      <c r="D8" s="39">
        <f t="shared" ref="D8:D71" si="0">C8/C7-1</f>
        <v>1.8777436626149502E-4</v>
      </c>
      <c r="F8" s="47">
        <v>17599.150000000001</v>
      </c>
      <c r="G8" s="40">
        <f t="shared" ref="G8:G71" si="1">F8/F7-1</f>
        <v>1.3790521176860304E-2</v>
      </c>
      <c r="H8" s="33"/>
      <c r="I8" t="s">
        <v>55</v>
      </c>
      <c r="J8" s="21">
        <v>1</v>
      </c>
      <c r="U8" s="33"/>
      <c r="W8" s="31"/>
      <c r="X8" s="31"/>
      <c r="Y8" s="31"/>
      <c r="Z8" s="45"/>
    </row>
    <row r="9" spans="2:26" ht="16.8" x14ac:dyDescent="0.3">
      <c r="B9" s="56" t="s">
        <v>63</v>
      </c>
      <c r="C9" s="47">
        <v>1946.54</v>
      </c>
      <c r="D9" s="39">
        <f t="shared" si="0"/>
        <v>-1.2319745080727751E-2</v>
      </c>
      <c r="F9" s="47">
        <v>17828</v>
      </c>
      <c r="G9" s="40">
        <f t="shared" si="1"/>
        <v>1.3003468917532901E-2</v>
      </c>
      <c r="H9" s="33"/>
      <c r="I9" t="s">
        <v>56</v>
      </c>
      <c r="J9" s="16">
        <v>0.25</v>
      </c>
      <c r="U9" s="33"/>
      <c r="W9" s="31"/>
      <c r="X9" s="31"/>
      <c r="Y9" s="31"/>
      <c r="Z9" s="45"/>
    </row>
    <row r="10" spans="2:26" ht="16.8" x14ac:dyDescent="0.3">
      <c r="B10" s="56" t="s">
        <v>65</v>
      </c>
      <c r="C10" s="47">
        <v>2049.69</v>
      </c>
      <c r="D10" s="39">
        <f t="shared" si="0"/>
        <v>5.299146177319769E-2</v>
      </c>
      <c r="F10" s="47">
        <v>17624.05</v>
      </c>
      <c r="G10" s="40">
        <f t="shared" si="1"/>
        <v>-1.143986986762402E-2</v>
      </c>
      <c r="H10" s="33"/>
      <c r="J10" s="16"/>
      <c r="L10" t="s">
        <v>58</v>
      </c>
      <c r="U10" s="33"/>
      <c r="W10" s="31"/>
      <c r="X10" s="31"/>
      <c r="Y10" s="31"/>
      <c r="Z10" s="45"/>
    </row>
    <row r="11" spans="2:26" ht="17.399999999999999" thickBot="1" x14ac:dyDescent="0.35">
      <c r="B11" s="56" t="s">
        <v>67</v>
      </c>
      <c r="C11" s="47">
        <v>2176.14</v>
      </c>
      <c r="D11" s="39">
        <f t="shared" si="0"/>
        <v>6.1692255902112025E-2</v>
      </c>
      <c r="F11" s="47">
        <v>18065</v>
      </c>
      <c r="G11" s="40">
        <f t="shared" si="1"/>
        <v>2.5019788300645995E-2</v>
      </c>
      <c r="H11" s="33"/>
      <c r="I11" s="41" t="s">
        <v>60</v>
      </c>
      <c r="J11" s="42">
        <f>(J5*J6)+(J8*J9)</f>
        <v>0.45882648049282154</v>
      </c>
      <c r="U11" s="33"/>
      <c r="W11" s="31"/>
      <c r="X11" s="31"/>
      <c r="Y11" s="31"/>
      <c r="Z11" s="45"/>
    </row>
    <row r="12" spans="2:26" ht="16.8" x14ac:dyDescent="0.3">
      <c r="B12" s="56" t="s">
        <v>69</v>
      </c>
      <c r="C12" s="47">
        <v>2201.9899999999998</v>
      </c>
      <c r="D12" s="39">
        <f t="shared" si="0"/>
        <v>1.187883132519052E-2</v>
      </c>
      <c r="F12" s="47">
        <v>18069</v>
      </c>
      <c r="G12" s="40">
        <f t="shared" si="1"/>
        <v>2.2142264046509652E-4</v>
      </c>
      <c r="H12" s="33"/>
      <c r="I12" s="33"/>
      <c r="J12" s="33"/>
      <c r="L12" s="59" t="s">
        <v>62</v>
      </c>
      <c r="M12" s="59"/>
      <c r="U12" s="33"/>
      <c r="W12" s="31"/>
      <c r="X12" s="31"/>
      <c r="Y12" s="31"/>
      <c r="Z12" s="45"/>
    </row>
    <row r="13" spans="2:26" ht="16.8" x14ac:dyDescent="0.3">
      <c r="B13" s="56" t="s">
        <v>71</v>
      </c>
      <c r="C13" s="47">
        <v>2179.42</v>
      </c>
      <c r="D13" s="39">
        <f t="shared" si="0"/>
        <v>-1.0249819481468858E-2</v>
      </c>
      <c r="F13" s="47">
        <v>18314.8</v>
      </c>
      <c r="G13" s="40">
        <f t="shared" si="1"/>
        <v>1.3603409153799317E-2</v>
      </c>
      <c r="H13" s="33"/>
      <c r="I13" s="33"/>
      <c r="J13" s="33"/>
      <c r="L13" t="s">
        <v>64</v>
      </c>
      <c r="M13">
        <v>0.44965321183259355</v>
      </c>
      <c r="U13" s="33"/>
      <c r="W13" s="31"/>
      <c r="X13" s="31"/>
      <c r="Y13" s="31"/>
      <c r="Z13" s="45"/>
    </row>
    <row r="14" spans="2:26" ht="16.8" x14ac:dyDescent="0.3">
      <c r="B14" s="56" t="s">
        <v>73</v>
      </c>
      <c r="C14" s="47">
        <v>2169.0100000000002</v>
      </c>
      <c r="D14" s="39">
        <f t="shared" si="0"/>
        <v>-4.7765001697698262E-3</v>
      </c>
      <c r="F14" s="47">
        <v>18203.400000000001</v>
      </c>
      <c r="G14" s="40">
        <f t="shared" si="1"/>
        <v>-6.0825125035489647E-3</v>
      </c>
      <c r="H14" s="33"/>
      <c r="I14" s="33"/>
      <c r="J14" s="33"/>
      <c r="L14" t="s">
        <v>66</v>
      </c>
      <c r="M14">
        <v>0.20218801091136723</v>
      </c>
      <c r="U14" s="33"/>
      <c r="W14" s="31"/>
      <c r="X14" s="31"/>
      <c r="Y14" s="31"/>
      <c r="Z14" s="45"/>
    </row>
    <row r="15" spans="2:26" ht="16.8" x14ac:dyDescent="0.3">
      <c r="B15" s="56" t="s">
        <v>74</v>
      </c>
      <c r="C15" s="47">
        <v>2158.1799999999998</v>
      </c>
      <c r="D15" s="39">
        <f t="shared" si="0"/>
        <v>-4.9930613505702048E-3</v>
      </c>
      <c r="F15" s="47">
        <v>18499.349999999999</v>
      </c>
      <c r="G15" s="40">
        <f t="shared" si="1"/>
        <v>1.6257951811200044E-2</v>
      </c>
      <c r="H15" s="33"/>
      <c r="I15" s="33"/>
      <c r="J15" s="33"/>
      <c r="L15" t="s">
        <v>68</v>
      </c>
      <c r="M15">
        <v>0.19428888230652927</v>
      </c>
      <c r="U15" s="33"/>
      <c r="W15" s="31"/>
      <c r="X15" s="31"/>
      <c r="Y15" s="31"/>
      <c r="Z15" s="45"/>
    </row>
    <row r="16" spans="2:26" ht="16.8" x14ac:dyDescent="0.3">
      <c r="B16" s="56" t="s">
        <v>76</v>
      </c>
      <c r="C16" s="47">
        <v>2204.65</v>
      </c>
      <c r="D16" s="39">
        <f t="shared" si="0"/>
        <v>2.1532031619234893E-2</v>
      </c>
      <c r="F16" s="47">
        <v>18534.099999999999</v>
      </c>
      <c r="G16" s="40">
        <f t="shared" si="1"/>
        <v>1.8784443777755122E-3</v>
      </c>
      <c r="H16" s="33"/>
      <c r="I16" s="33"/>
      <c r="J16" s="33"/>
      <c r="L16" t="s">
        <v>70</v>
      </c>
      <c r="M16">
        <v>1.4258604662463337E-2</v>
      </c>
      <c r="U16" s="33"/>
      <c r="W16" s="31"/>
      <c r="X16" s="31"/>
      <c r="Y16" s="31"/>
      <c r="Z16" s="45"/>
    </row>
    <row r="17" spans="2:26" ht="17.399999999999999" thickBot="1" x14ac:dyDescent="0.35">
      <c r="B17" s="56" t="s">
        <v>82</v>
      </c>
      <c r="C17" s="47">
        <v>2207.34</v>
      </c>
      <c r="D17" s="39">
        <f t="shared" si="0"/>
        <v>1.2201483228631016E-3</v>
      </c>
      <c r="F17" s="47">
        <v>18563.400000000001</v>
      </c>
      <c r="G17" s="40">
        <f t="shared" si="1"/>
        <v>1.5808698561032841E-3</v>
      </c>
      <c r="H17" s="33"/>
      <c r="I17" s="33"/>
      <c r="J17" s="33"/>
      <c r="L17" s="57" t="s">
        <v>72</v>
      </c>
      <c r="M17" s="57">
        <v>103</v>
      </c>
      <c r="U17" s="33"/>
      <c r="W17" s="31"/>
      <c r="X17" s="31"/>
      <c r="Y17" s="31"/>
      <c r="Z17" s="45"/>
    </row>
    <row r="18" spans="2:26" ht="16.8" x14ac:dyDescent="0.3">
      <c r="B18" s="56" t="s">
        <v>84</v>
      </c>
      <c r="C18" s="47">
        <v>2296.85</v>
      </c>
      <c r="D18" s="39">
        <f t="shared" si="0"/>
        <v>4.0551070519267318E-2</v>
      </c>
      <c r="F18" s="47">
        <v>18826</v>
      </c>
      <c r="G18" s="40">
        <f t="shared" si="1"/>
        <v>1.4146115474535925E-2</v>
      </c>
      <c r="H18" s="33"/>
      <c r="I18" s="33"/>
      <c r="J18" s="33"/>
      <c r="U18" s="33"/>
      <c r="W18" s="31"/>
      <c r="X18" s="31"/>
      <c r="Y18" s="31"/>
      <c r="Z18" s="45"/>
    </row>
    <row r="19" spans="2:26" ht="17.399999999999999" thickBot="1" x14ac:dyDescent="0.35">
      <c r="B19" s="56" t="s">
        <v>86</v>
      </c>
      <c r="C19" s="47">
        <v>2253.69</v>
      </c>
      <c r="D19" s="39">
        <f t="shared" si="0"/>
        <v>-1.8790952826697405E-2</v>
      </c>
      <c r="F19" s="47">
        <v>18665.5</v>
      </c>
      <c r="G19" s="40">
        <f t="shared" si="1"/>
        <v>-8.5254435355359703E-3</v>
      </c>
      <c r="H19" s="33"/>
      <c r="I19" s="33"/>
      <c r="J19" s="33"/>
      <c r="L19" t="s">
        <v>75</v>
      </c>
      <c r="U19" s="33"/>
      <c r="W19" s="31"/>
      <c r="X19" s="31"/>
      <c r="Y19" s="31"/>
      <c r="Z19" s="45"/>
    </row>
    <row r="20" spans="2:26" ht="16.8" x14ac:dyDescent="0.3">
      <c r="B20" s="56" t="s">
        <v>88</v>
      </c>
      <c r="C20" s="47">
        <v>2289.4299999999998</v>
      </c>
      <c r="D20" s="39">
        <f t="shared" si="0"/>
        <v>1.5858436608406468E-2</v>
      </c>
      <c r="F20" s="47">
        <v>19189.05</v>
      </c>
      <c r="G20" s="40">
        <f t="shared" si="1"/>
        <v>2.8049074495727355E-2</v>
      </c>
      <c r="H20" s="33"/>
      <c r="I20" s="33"/>
      <c r="J20" s="33"/>
      <c r="L20" s="58"/>
      <c r="M20" s="58" t="s">
        <v>77</v>
      </c>
      <c r="N20" s="58" t="s">
        <v>78</v>
      </c>
      <c r="O20" s="58" t="s">
        <v>79</v>
      </c>
      <c r="P20" s="58" t="s">
        <v>80</v>
      </c>
      <c r="Q20" s="58" t="s">
        <v>81</v>
      </c>
      <c r="U20" s="33"/>
      <c r="W20" s="31"/>
      <c r="X20" s="31"/>
      <c r="Y20" s="31"/>
      <c r="Z20" s="45"/>
    </row>
    <row r="21" spans="2:26" ht="16.8" x14ac:dyDescent="0.3">
      <c r="B21" s="56" t="s">
        <v>89</v>
      </c>
      <c r="C21" s="47">
        <v>2290.62</v>
      </c>
      <c r="D21" s="39">
        <f t="shared" si="0"/>
        <v>5.1978003258446037E-4</v>
      </c>
      <c r="F21" s="47">
        <v>19331.8</v>
      </c>
      <c r="G21" s="40">
        <f t="shared" si="1"/>
        <v>7.4391384669902916E-3</v>
      </c>
      <c r="H21" s="33"/>
      <c r="I21" s="33"/>
      <c r="J21" s="33"/>
      <c r="L21" t="s">
        <v>83</v>
      </c>
      <c r="M21">
        <v>1</v>
      </c>
      <c r="N21">
        <v>5.2039159178666854E-3</v>
      </c>
      <c r="O21">
        <v>5.2039159178666854E-3</v>
      </c>
      <c r="P21">
        <v>25.596242449772742</v>
      </c>
      <c r="Q21">
        <v>1.8901559216683461E-6</v>
      </c>
      <c r="U21" s="33"/>
      <c r="W21" s="31"/>
      <c r="X21" s="31"/>
      <c r="Y21" s="31"/>
      <c r="Z21" s="45"/>
    </row>
    <row r="22" spans="2:26" ht="16.8" x14ac:dyDescent="0.3">
      <c r="B22" s="56" t="s">
        <v>97</v>
      </c>
      <c r="C22" s="47">
        <v>2313.8000000000002</v>
      </c>
      <c r="D22" s="39">
        <f t="shared" si="0"/>
        <v>1.0119530956684386E-2</v>
      </c>
      <c r="F22" s="47">
        <v>19564.5</v>
      </c>
      <c r="G22" s="40">
        <f t="shared" si="1"/>
        <v>1.2037161567986399E-2</v>
      </c>
      <c r="H22" s="33"/>
      <c r="I22" s="33"/>
      <c r="J22" s="33"/>
      <c r="L22" t="s">
        <v>85</v>
      </c>
      <c r="M22">
        <v>101</v>
      </c>
      <c r="N22">
        <v>2.053408849896254E-2</v>
      </c>
      <c r="O22">
        <v>2.033078069204212E-4</v>
      </c>
      <c r="U22" s="33"/>
      <c r="W22" s="31"/>
      <c r="X22" s="31"/>
      <c r="Y22" s="31"/>
      <c r="Z22" s="45"/>
    </row>
    <row r="23" spans="2:26" ht="17.399999999999999" thickBot="1" x14ac:dyDescent="0.35">
      <c r="B23" s="56" t="s">
        <v>99</v>
      </c>
      <c r="C23" s="47">
        <v>2298.25</v>
      </c>
      <c r="D23" s="39">
        <f t="shared" si="0"/>
        <v>-6.7205462874925237E-3</v>
      </c>
      <c r="F23" s="47">
        <v>19745</v>
      </c>
      <c r="G23" s="40">
        <f t="shared" si="1"/>
        <v>9.225893838329613E-3</v>
      </c>
      <c r="H23" s="33"/>
      <c r="I23" s="33"/>
      <c r="J23" s="33"/>
      <c r="L23" s="57" t="s">
        <v>87</v>
      </c>
      <c r="M23" s="57">
        <v>102</v>
      </c>
      <c r="N23" s="57">
        <v>2.5738004416829226E-2</v>
      </c>
      <c r="O23" s="57"/>
      <c r="P23" s="57"/>
      <c r="Q23" s="57"/>
      <c r="U23" s="33"/>
      <c r="W23" s="31"/>
      <c r="X23" s="31"/>
      <c r="Y23" s="31"/>
      <c r="Z23" s="45"/>
    </row>
    <row r="24" spans="2:26" ht="17.399999999999999" thickBot="1" x14ac:dyDescent="0.35">
      <c r="B24" s="56" t="s">
        <v>101</v>
      </c>
      <c r="C24" s="47">
        <v>2248.09</v>
      </c>
      <c r="D24" s="39">
        <f t="shared" si="0"/>
        <v>-2.1825301860110891E-2</v>
      </c>
      <c r="F24" s="47">
        <v>19646.05</v>
      </c>
      <c r="G24" s="40">
        <f t="shared" si="1"/>
        <v>-5.0113952899468739E-3</v>
      </c>
      <c r="H24" s="33"/>
      <c r="I24" s="33"/>
      <c r="J24" s="33"/>
      <c r="U24" s="33"/>
      <c r="W24" s="31"/>
      <c r="X24" s="31"/>
      <c r="Y24" s="31"/>
      <c r="Z24" s="45"/>
    </row>
    <row r="25" spans="2:26" ht="16.8" x14ac:dyDescent="0.3">
      <c r="B25" s="56" t="s">
        <v>102</v>
      </c>
      <c r="C25" s="47">
        <v>2245.4499999999998</v>
      </c>
      <c r="D25" s="39">
        <f t="shared" si="0"/>
        <v>-1.1743302091999919E-3</v>
      </c>
      <c r="F25" s="47">
        <v>19517</v>
      </c>
      <c r="G25" s="40">
        <f t="shared" si="1"/>
        <v>-6.568750461288575E-3</v>
      </c>
      <c r="H25" s="33"/>
      <c r="I25" s="33"/>
      <c r="J25" s="33"/>
      <c r="L25" s="58"/>
      <c r="M25" s="58" t="s">
        <v>90</v>
      </c>
      <c r="N25" s="58" t="s">
        <v>70</v>
      </c>
      <c r="O25" s="58" t="s">
        <v>91</v>
      </c>
      <c r="P25" s="58" t="s">
        <v>92</v>
      </c>
      <c r="Q25" s="58" t="s">
        <v>93</v>
      </c>
      <c r="R25" s="58" t="s">
        <v>94</v>
      </c>
      <c r="S25" s="58" t="s">
        <v>95</v>
      </c>
      <c r="T25" s="58" t="s">
        <v>96</v>
      </c>
      <c r="U25" s="33"/>
      <c r="W25" s="31"/>
      <c r="X25" s="31"/>
      <c r="Y25" s="31"/>
      <c r="Z25" s="45"/>
    </row>
    <row r="26" spans="2:26" ht="16.8" x14ac:dyDescent="0.3">
      <c r="B26" s="56" t="s">
        <v>103</v>
      </c>
      <c r="C26" s="47">
        <v>2184.2399999999998</v>
      </c>
      <c r="D26" s="39">
        <f t="shared" si="0"/>
        <v>-2.7259569351354984E-2</v>
      </c>
      <c r="F26" s="47">
        <v>19428.3</v>
      </c>
      <c r="G26" s="40">
        <f t="shared" si="1"/>
        <v>-4.5447558538710409E-3</v>
      </c>
      <c r="H26" s="33"/>
      <c r="I26" s="33"/>
      <c r="J26" s="33"/>
      <c r="L26" t="s">
        <v>98</v>
      </c>
      <c r="M26">
        <v>2.3473912769232347E-3</v>
      </c>
      <c r="N26">
        <v>1.4081946930893923E-3</v>
      </c>
      <c r="O26">
        <v>1.6669508047735713</v>
      </c>
      <c r="P26">
        <v>9.8622342203100746E-2</v>
      </c>
      <c r="Q26">
        <v>-4.4608819395574543E-4</v>
      </c>
      <c r="R26">
        <v>5.1408707478022148E-3</v>
      </c>
      <c r="S26">
        <v>-4.4608819395574543E-4</v>
      </c>
      <c r="T26">
        <v>5.1408707478022148E-3</v>
      </c>
      <c r="U26" s="33"/>
      <c r="W26" s="31"/>
      <c r="X26" s="31"/>
      <c r="Y26" s="31"/>
      <c r="Z26" s="45"/>
    </row>
    <row r="27" spans="2:26" ht="17.399999999999999" thickBot="1" x14ac:dyDescent="0.35">
      <c r="B27" s="56" t="s">
        <v>104</v>
      </c>
      <c r="C27" s="47">
        <v>2183</v>
      </c>
      <c r="D27" s="39">
        <f t="shared" si="0"/>
        <v>-5.6770318280030541E-4</v>
      </c>
      <c r="F27" s="47">
        <v>19310.150000000001</v>
      </c>
      <c r="G27" s="40">
        <f t="shared" si="1"/>
        <v>-6.0813349598265454E-3</v>
      </c>
      <c r="H27" s="33"/>
      <c r="I27" s="33"/>
      <c r="J27" s="33"/>
      <c r="L27" s="57" t="s">
        <v>100</v>
      </c>
      <c r="M27" s="57">
        <v>0.27843530732376204</v>
      </c>
      <c r="N27" s="57">
        <v>5.5034648631482719E-2</v>
      </c>
      <c r="O27" s="57">
        <v>5.0592729171070312</v>
      </c>
      <c r="P27" s="57">
        <v>1.8901559216683876E-6</v>
      </c>
      <c r="Q27" s="57">
        <v>0.16926136859672153</v>
      </c>
      <c r="R27" s="57">
        <v>0.38760924605080255</v>
      </c>
      <c r="S27" s="57">
        <v>0.16926136859672153</v>
      </c>
      <c r="T27" s="57">
        <v>0.38760924605080255</v>
      </c>
      <c r="U27" s="33"/>
      <c r="W27" s="31"/>
      <c r="X27" s="31"/>
      <c r="Y27" s="31"/>
      <c r="Z27" s="45"/>
    </row>
    <row r="28" spans="2:26" ht="16.8" x14ac:dyDescent="0.3">
      <c r="B28" s="56" t="s">
        <v>105</v>
      </c>
      <c r="C28" s="47">
        <v>2218.85</v>
      </c>
      <c r="D28" s="39">
        <f t="shared" si="0"/>
        <v>1.6422354557947827E-2</v>
      </c>
      <c r="F28" s="47">
        <v>19265.8</v>
      </c>
      <c r="G28" s="40">
        <f t="shared" si="1"/>
        <v>-2.2967196008317758E-3</v>
      </c>
      <c r="H28" s="33"/>
      <c r="I28" s="33"/>
      <c r="J28" s="33"/>
      <c r="K28" s="43"/>
      <c r="U28" s="33"/>
      <c r="W28" s="31"/>
      <c r="X28" s="31"/>
      <c r="Y28" s="31"/>
      <c r="Z28" s="45"/>
    </row>
    <row r="29" spans="2:26" ht="16.8" x14ac:dyDescent="0.3">
      <c r="B29" s="56" t="s">
        <v>106</v>
      </c>
      <c r="C29" s="47">
        <v>2191.5500000000002</v>
      </c>
      <c r="D29" s="39">
        <f t="shared" si="0"/>
        <v>-1.2303670820469903E-2</v>
      </c>
      <c r="F29" s="47">
        <v>19435.3</v>
      </c>
      <c r="G29" s="40">
        <f t="shared" si="1"/>
        <v>8.7979736112697715E-3</v>
      </c>
      <c r="H29" s="33"/>
      <c r="I29" s="33"/>
      <c r="J29" s="33"/>
      <c r="K29" s="44"/>
      <c r="U29" s="33"/>
      <c r="W29" s="31"/>
      <c r="X29" s="31"/>
      <c r="Y29" s="31"/>
      <c r="Z29" s="45"/>
    </row>
    <row r="30" spans="2:26" ht="16.8" x14ac:dyDescent="0.3">
      <c r="B30" s="56" t="s">
        <v>107</v>
      </c>
      <c r="C30" s="47">
        <v>2188.3200000000002</v>
      </c>
      <c r="D30" s="39">
        <f t="shared" si="0"/>
        <v>-1.4738427140608135E-3</v>
      </c>
      <c r="F30" s="47">
        <v>19819.95</v>
      </c>
      <c r="G30" s="40">
        <f t="shared" si="1"/>
        <v>1.9791307569216876E-2</v>
      </c>
      <c r="H30" s="33"/>
      <c r="I30" s="33"/>
      <c r="J30" s="33"/>
      <c r="K30" s="44"/>
      <c r="U30" s="33"/>
      <c r="W30" s="31"/>
      <c r="X30" s="31"/>
      <c r="Y30" s="31"/>
      <c r="Z30" s="45"/>
    </row>
    <row r="31" spans="2:26" ht="16.8" x14ac:dyDescent="0.3">
      <c r="B31" s="56" t="s">
        <v>108</v>
      </c>
      <c r="C31" s="47">
        <v>2262.23</v>
      </c>
      <c r="D31" s="39">
        <f t="shared" si="0"/>
        <v>3.3774767858448351E-2</v>
      </c>
      <c r="F31" s="47">
        <v>20192.349999999999</v>
      </c>
      <c r="G31" s="40">
        <f t="shared" si="1"/>
        <v>1.8789149316723597E-2</v>
      </c>
      <c r="H31" s="33"/>
      <c r="I31" s="33"/>
      <c r="J31" s="33"/>
      <c r="K31" s="163"/>
      <c r="L31" s="164"/>
      <c r="M31" s="164"/>
      <c r="N31" s="164"/>
      <c r="O31" s="164"/>
      <c r="P31" s="164"/>
      <c r="Q31" s="164"/>
      <c r="U31" s="33"/>
      <c r="W31" s="31"/>
      <c r="X31" s="31"/>
      <c r="Y31" s="31"/>
      <c r="Z31" s="45"/>
    </row>
    <row r="32" spans="2:26" ht="16.8" x14ac:dyDescent="0.3">
      <c r="B32" s="56" t="s">
        <v>109</v>
      </c>
      <c r="C32" s="47">
        <v>2253.25</v>
      </c>
      <c r="D32" s="39">
        <f t="shared" si="0"/>
        <v>-3.9695344858834414E-3</v>
      </c>
      <c r="F32" s="47">
        <v>19674.25</v>
      </c>
      <c r="G32" s="40">
        <f t="shared" si="1"/>
        <v>-2.5658231954180599E-2</v>
      </c>
      <c r="H32" s="33"/>
      <c r="I32" s="33"/>
      <c r="J32" s="33"/>
      <c r="K32" s="165"/>
      <c r="L32" s="47"/>
      <c r="M32" s="33"/>
      <c r="N32" s="33"/>
      <c r="O32" s="33"/>
      <c r="P32" s="31"/>
      <c r="Q32" s="45"/>
      <c r="U32" s="33"/>
      <c r="W32" s="31"/>
      <c r="X32" s="31"/>
      <c r="Y32" s="31"/>
      <c r="Z32" s="45"/>
    </row>
    <row r="33" spans="2:26" ht="16.8" x14ac:dyDescent="0.3">
      <c r="B33" s="56" t="s">
        <v>110</v>
      </c>
      <c r="C33" s="47">
        <v>2250.69</v>
      </c>
      <c r="D33" s="39">
        <f t="shared" si="0"/>
        <v>-1.1361366914456328E-3</v>
      </c>
      <c r="F33" s="47">
        <v>19638.3</v>
      </c>
      <c r="G33" s="40">
        <f t="shared" si="1"/>
        <v>-1.8272615220402688E-3</v>
      </c>
      <c r="H33" s="33"/>
      <c r="I33" s="33"/>
      <c r="J33" s="33"/>
      <c r="K33" s="165"/>
      <c r="L33" s="47"/>
      <c r="M33" s="33"/>
      <c r="N33" s="33"/>
      <c r="O33" s="33"/>
      <c r="P33" s="31"/>
      <c r="Q33" s="45"/>
      <c r="U33" s="33"/>
      <c r="W33" s="31"/>
      <c r="X33" s="31"/>
      <c r="Y33" s="31"/>
      <c r="Z33" s="45"/>
    </row>
    <row r="34" spans="2:26" ht="16.8" x14ac:dyDescent="0.3">
      <c r="B34" s="56" t="s">
        <v>111</v>
      </c>
      <c r="C34" s="47">
        <v>2291.23</v>
      </c>
      <c r="D34" s="39">
        <f t="shared" si="0"/>
        <v>1.8012254019878382E-2</v>
      </c>
      <c r="F34" s="47">
        <v>19653.5</v>
      </c>
      <c r="G34" s="40">
        <f t="shared" si="1"/>
        <v>7.7399774929598486E-4</v>
      </c>
      <c r="H34" s="33"/>
      <c r="I34" s="33"/>
      <c r="J34" s="33"/>
      <c r="K34" s="169"/>
      <c r="L34" s="170"/>
      <c r="M34" s="170"/>
      <c r="N34" s="170"/>
      <c r="O34" s="170"/>
      <c r="P34" s="170"/>
      <c r="Q34" s="170"/>
      <c r="U34" s="33"/>
      <c r="W34" s="31"/>
      <c r="X34" s="31"/>
      <c r="Y34" s="31"/>
      <c r="Z34" s="45"/>
    </row>
    <row r="35" spans="2:26" ht="16.8" x14ac:dyDescent="0.3">
      <c r="B35" s="56" t="s">
        <v>112</v>
      </c>
      <c r="C35" s="47">
        <v>2355.44</v>
      </c>
      <c r="D35" s="39">
        <f t="shared" si="0"/>
        <v>2.8024248984169997E-2</v>
      </c>
      <c r="F35" s="47">
        <v>19751.05</v>
      </c>
      <c r="G35" s="40">
        <f t="shared" si="1"/>
        <v>4.9634925076957881E-3</v>
      </c>
      <c r="H35" s="33"/>
      <c r="I35" s="33"/>
      <c r="J35" s="33"/>
      <c r="K35" s="171"/>
      <c r="L35" s="47"/>
      <c r="M35" s="33"/>
      <c r="N35" s="33"/>
      <c r="O35" s="33"/>
      <c r="P35" s="31"/>
      <c r="Q35" s="45"/>
      <c r="U35" s="33"/>
      <c r="W35" s="31"/>
      <c r="X35" s="31"/>
      <c r="Y35" s="31"/>
      <c r="Z35" s="45"/>
    </row>
    <row r="36" spans="2:26" ht="16.8" x14ac:dyDescent="0.3">
      <c r="B36" s="56" t="s">
        <v>113</v>
      </c>
      <c r="C36" s="47">
        <v>2427.9699999999998</v>
      </c>
      <c r="D36" s="39">
        <f t="shared" si="0"/>
        <v>3.0792548313690826E-2</v>
      </c>
      <c r="F36" s="47">
        <v>19542.650000000001</v>
      </c>
      <c r="G36" s="40">
        <f t="shared" si="1"/>
        <v>-1.0551337776978809E-2</v>
      </c>
      <c r="H36" s="33"/>
      <c r="I36" s="33"/>
      <c r="J36" s="33"/>
      <c r="K36" s="171" t="s">
        <v>57</v>
      </c>
      <c r="L36" s="47">
        <v>1895.31</v>
      </c>
      <c r="M36" s="33">
        <v>104</v>
      </c>
      <c r="N36" s="33"/>
      <c r="O36" s="33"/>
      <c r="P36" s="31"/>
      <c r="Q36" s="45"/>
      <c r="U36" s="33"/>
      <c r="W36" s="31"/>
      <c r="X36" s="31"/>
      <c r="Y36" s="31"/>
      <c r="Z36" s="45"/>
    </row>
    <row r="37" spans="2:26" ht="16.8" x14ac:dyDescent="0.3">
      <c r="B37" s="56" t="s">
        <v>114</v>
      </c>
      <c r="C37" s="47">
        <v>2405.6999999999998</v>
      </c>
      <c r="D37" s="39">
        <f t="shared" si="0"/>
        <v>-9.1722714860562604E-3</v>
      </c>
      <c r="F37" s="47">
        <v>19047.25</v>
      </c>
      <c r="G37" s="40">
        <f t="shared" si="1"/>
        <v>-2.5349683896503383E-2</v>
      </c>
      <c r="H37" s="33"/>
      <c r="I37" s="33"/>
      <c r="J37" s="33"/>
      <c r="K37" s="171" t="s">
        <v>59</v>
      </c>
      <c r="L37" s="47">
        <v>1970.45</v>
      </c>
      <c r="M37" s="33">
        <v>103</v>
      </c>
      <c r="N37" s="33"/>
      <c r="O37" s="33"/>
      <c r="P37" s="31"/>
      <c r="Q37" s="45"/>
      <c r="U37" s="33"/>
      <c r="W37" s="31"/>
      <c r="X37" s="31"/>
      <c r="Y37" s="31"/>
      <c r="Z37" s="45"/>
    </row>
    <row r="38" spans="2:26" ht="16.8" x14ac:dyDescent="0.3">
      <c r="B38" s="56" t="s">
        <v>115</v>
      </c>
      <c r="C38" s="47">
        <v>2399.91</v>
      </c>
      <c r="D38" s="39">
        <f t="shared" si="0"/>
        <v>-2.4067838882653181E-3</v>
      </c>
      <c r="F38" s="47">
        <v>19230.599999999999</v>
      </c>
      <c r="G38" s="40">
        <f t="shared" si="1"/>
        <v>9.6260615049414966E-3</v>
      </c>
      <c r="H38" s="33"/>
      <c r="I38" s="33"/>
      <c r="J38" s="33"/>
      <c r="K38" s="171" t="s">
        <v>61</v>
      </c>
      <c r="L38" s="47">
        <v>1970.82</v>
      </c>
      <c r="M38" s="33">
        <v>102</v>
      </c>
      <c r="N38" s="33"/>
      <c r="O38" s="33"/>
      <c r="P38" s="31"/>
      <c r="Q38" s="45"/>
      <c r="U38" s="33"/>
      <c r="W38" s="31"/>
      <c r="X38" s="31"/>
      <c r="Y38" s="31"/>
      <c r="Z38" s="45"/>
    </row>
    <row r="39" spans="2:26" ht="16.8" x14ac:dyDescent="0.3">
      <c r="B39" s="56" t="s">
        <v>116</v>
      </c>
      <c r="C39" s="47">
        <v>2413.7199999999998</v>
      </c>
      <c r="D39" s="39">
        <f t="shared" si="0"/>
        <v>5.7543824560086776E-3</v>
      </c>
      <c r="F39" s="47">
        <v>19425.349999999999</v>
      </c>
      <c r="G39" s="40">
        <f t="shared" si="1"/>
        <v>1.0127089118384225E-2</v>
      </c>
      <c r="H39" s="33"/>
      <c r="I39" s="33"/>
      <c r="J39" s="33"/>
      <c r="K39" s="171" t="s">
        <v>63</v>
      </c>
      <c r="L39" s="47">
        <v>1946.54</v>
      </c>
      <c r="M39" s="33">
        <v>101</v>
      </c>
      <c r="N39" s="33"/>
      <c r="O39" s="33"/>
      <c r="P39" s="31"/>
      <c r="Q39" s="45"/>
      <c r="U39" s="33"/>
      <c r="W39" s="31"/>
      <c r="X39" s="31"/>
      <c r="Y39" s="31"/>
      <c r="Z39" s="45"/>
    </row>
    <row r="40" spans="2:26" ht="16.8" x14ac:dyDescent="0.3">
      <c r="B40" s="56" t="s">
        <v>117</v>
      </c>
      <c r="C40" s="47">
        <v>2437.3000000000002</v>
      </c>
      <c r="D40" s="39">
        <f t="shared" si="0"/>
        <v>9.7691530086341238E-3</v>
      </c>
      <c r="F40" s="47">
        <v>19731.8</v>
      </c>
      <c r="G40" s="40">
        <f t="shared" si="1"/>
        <v>1.5775777527818002E-2</v>
      </c>
      <c r="H40" s="33"/>
      <c r="I40" s="33"/>
      <c r="J40" s="33"/>
      <c r="K40" s="171" t="s">
        <v>65</v>
      </c>
      <c r="L40" s="47">
        <v>2049.69</v>
      </c>
      <c r="M40" s="33">
        <v>100</v>
      </c>
      <c r="N40" s="33"/>
      <c r="O40" s="33"/>
      <c r="P40" s="31"/>
      <c r="Q40" s="45"/>
      <c r="U40" s="33"/>
      <c r="W40" s="31"/>
      <c r="X40" s="31"/>
      <c r="Y40" s="31"/>
      <c r="Z40" s="45"/>
    </row>
    <row r="41" spans="2:26" ht="16.8" x14ac:dyDescent="0.3">
      <c r="B41" s="56" t="s">
        <v>118</v>
      </c>
      <c r="C41" s="47">
        <v>2413.9</v>
      </c>
      <c r="D41" s="39">
        <f t="shared" si="0"/>
        <v>-9.6007877569441735E-3</v>
      </c>
      <c r="F41" s="47">
        <v>19794.7</v>
      </c>
      <c r="G41" s="40">
        <f t="shared" si="1"/>
        <v>3.1877476966115648E-3</v>
      </c>
      <c r="H41" s="33"/>
      <c r="I41" s="33"/>
      <c r="J41" s="33"/>
      <c r="K41" s="171" t="s">
        <v>67</v>
      </c>
      <c r="L41" s="47">
        <v>2176.14</v>
      </c>
      <c r="M41" s="33">
        <v>99</v>
      </c>
      <c r="N41" s="33"/>
      <c r="O41" s="33"/>
      <c r="P41" s="31"/>
      <c r="Q41" s="45"/>
      <c r="U41" s="33"/>
      <c r="W41" s="31"/>
      <c r="X41" s="31"/>
      <c r="Y41" s="31"/>
      <c r="Z41" s="45"/>
    </row>
    <row r="42" spans="2:26" ht="16.8" x14ac:dyDescent="0.3">
      <c r="B42" s="56" t="s">
        <v>119</v>
      </c>
      <c r="C42" s="47">
        <v>2433.86</v>
      </c>
      <c r="D42" s="39">
        <f t="shared" si="0"/>
        <v>8.2687766684619302E-3</v>
      </c>
      <c r="F42" s="47">
        <v>20267.900000000001</v>
      </c>
      <c r="G42" s="40">
        <f t="shared" si="1"/>
        <v>2.3905388816198414E-2</v>
      </c>
      <c r="H42" s="33"/>
      <c r="I42" s="33"/>
      <c r="J42" s="33"/>
      <c r="K42" s="171" t="s">
        <v>69</v>
      </c>
      <c r="L42" s="47">
        <v>2201.9899999999998</v>
      </c>
      <c r="M42" s="33">
        <v>98</v>
      </c>
      <c r="N42" s="33"/>
      <c r="O42" s="33"/>
      <c r="P42" s="31"/>
      <c r="Q42" s="45"/>
      <c r="U42" s="33"/>
      <c r="W42" s="31"/>
      <c r="X42" s="31"/>
      <c r="Y42" s="31"/>
      <c r="Z42" s="45"/>
    </row>
    <row r="43" spans="2:26" ht="16.8" x14ac:dyDescent="0.3">
      <c r="B43" s="56" t="s">
        <v>120</v>
      </c>
      <c r="C43" s="47">
        <v>2478.96</v>
      </c>
      <c r="D43" s="39">
        <f t="shared" si="0"/>
        <v>1.8530235921540239E-2</v>
      </c>
      <c r="F43" s="47">
        <v>20969.400000000001</v>
      </c>
      <c r="G43" s="40">
        <f t="shared" si="1"/>
        <v>3.4611380557433069E-2</v>
      </c>
      <c r="H43" s="33"/>
      <c r="I43" s="33"/>
      <c r="J43" s="33"/>
      <c r="K43" s="171" t="s">
        <v>71</v>
      </c>
      <c r="L43" s="47">
        <v>2179.42</v>
      </c>
      <c r="M43" s="33">
        <v>97</v>
      </c>
      <c r="N43" s="33"/>
      <c r="O43" s="33"/>
      <c r="P43" s="31"/>
      <c r="Q43" s="45"/>
      <c r="U43" s="33"/>
      <c r="W43" s="31"/>
      <c r="X43" s="31"/>
      <c r="Y43" s="31"/>
      <c r="Z43" s="45"/>
    </row>
    <row r="44" spans="2:26" ht="16.8" x14ac:dyDescent="0.3">
      <c r="B44" s="56" t="s">
        <v>121</v>
      </c>
      <c r="C44" s="47">
        <v>2436.64</v>
      </c>
      <c r="D44" s="39">
        <f t="shared" si="0"/>
        <v>-1.707167521864017E-2</v>
      </c>
      <c r="F44" s="47">
        <v>21456.65</v>
      </c>
      <c r="G44" s="40">
        <f t="shared" si="1"/>
        <v>2.3236239472755438E-2</v>
      </c>
      <c r="H44" s="33"/>
      <c r="I44" s="33"/>
      <c r="J44" s="33"/>
      <c r="K44" s="171" t="s">
        <v>73</v>
      </c>
      <c r="L44" s="47">
        <v>2169.0100000000002</v>
      </c>
      <c r="M44" s="33">
        <v>96</v>
      </c>
      <c r="N44" s="33"/>
      <c r="O44" s="33"/>
      <c r="P44" s="31"/>
      <c r="Q44" s="45"/>
      <c r="U44" s="33"/>
      <c r="W44" s="31"/>
      <c r="X44" s="31"/>
      <c r="Y44" s="31"/>
      <c r="Z44" s="45"/>
    </row>
    <row r="45" spans="2:26" ht="16.8" x14ac:dyDescent="0.3">
      <c r="B45" s="56" t="s">
        <v>122</v>
      </c>
      <c r="C45" s="47">
        <v>2536.84</v>
      </c>
      <c r="D45" s="39">
        <f t="shared" si="0"/>
        <v>4.1122201063759967E-2</v>
      </c>
      <c r="F45" s="47">
        <v>21349.4</v>
      </c>
      <c r="G45" s="40">
        <f t="shared" si="1"/>
        <v>-4.9984503638732525E-3</v>
      </c>
      <c r="H45" s="33"/>
      <c r="I45" s="33"/>
      <c r="J45" s="33"/>
      <c r="K45" s="171" t="s">
        <v>74</v>
      </c>
      <c r="L45" s="47">
        <v>2158.1799999999998</v>
      </c>
      <c r="M45" s="33">
        <v>95</v>
      </c>
      <c r="N45" s="33"/>
      <c r="O45" s="33"/>
      <c r="P45" s="31"/>
      <c r="Q45" s="45"/>
      <c r="U45" s="33"/>
      <c r="W45" s="31"/>
      <c r="X45" s="31"/>
      <c r="Y45" s="31"/>
      <c r="Z45" s="45"/>
    </row>
    <row r="46" spans="2:26" ht="16.8" x14ac:dyDescent="0.3">
      <c r="B46" s="56" t="s">
        <v>123</v>
      </c>
      <c r="C46" s="47">
        <v>2658.03</v>
      </c>
      <c r="D46" s="39">
        <f t="shared" si="0"/>
        <v>4.7772031346084098E-2</v>
      </c>
      <c r="F46" s="47">
        <v>21731.4</v>
      </c>
      <c r="G46" s="40">
        <f t="shared" si="1"/>
        <v>1.7892774504201459E-2</v>
      </c>
      <c r="H46" s="33"/>
      <c r="I46" s="33"/>
      <c r="J46" s="33"/>
      <c r="K46" s="171" t="s">
        <v>76</v>
      </c>
      <c r="L46" s="47">
        <v>2204.65</v>
      </c>
      <c r="M46" s="33">
        <v>94</v>
      </c>
      <c r="N46" s="33"/>
      <c r="O46" s="33"/>
      <c r="P46" s="31"/>
      <c r="Q46" s="45"/>
      <c r="U46" s="33"/>
      <c r="W46" s="31"/>
      <c r="X46" s="31"/>
      <c r="Y46" s="31"/>
      <c r="Z46" s="45"/>
    </row>
    <row r="47" spans="2:26" ht="16.8" x14ac:dyDescent="0.3">
      <c r="B47" s="56" t="s">
        <v>124</v>
      </c>
      <c r="C47" s="47">
        <v>2666.4</v>
      </c>
      <c r="D47" s="39">
        <f t="shared" si="0"/>
        <v>3.14894865746429E-3</v>
      </c>
      <c r="F47" s="47">
        <v>21710.799999999999</v>
      </c>
      <c r="G47" s="40">
        <f t="shared" si="1"/>
        <v>-9.479370864280412E-4</v>
      </c>
      <c r="H47" s="33"/>
      <c r="I47" s="33"/>
      <c r="J47" s="33"/>
      <c r="K47" s="171" t="s">
        <v>82</v>
      </c>
      <c r="L47" s="47">
        <v>2207.34</v>
      </c>
      <c r="M47" s="33">
        <v>93</v>
      </c>
      <c r="N47" s="33"/>
      <c r="O47" s="33"/>
      <c r="P47" s="31"/>
      <c r="Q47" s="45"/>
      <c r="U47" s="33"/>
      <c r="W47" s="31"/>
      <c r="X47" s="31"/>
      <c r="Y47" s="31"/>
      <c r="Z47" s="45"/>
    </row>
    <row r="48" spans="2:26" ht="16.8" x14ac:dyDescent="0.3">
      <c r="B48" s="56" t="s">
        <v>125</v>
      </c>
      <c r="C48" s="47">
        <v>2549.6</v>
      </c>
      <c r="D48" s="39">
        <f t="shared" si="0"/>
        <v>-4.3804380438043911E-2</v>
      </c>
      <c r="F48" s="47">
        <v>21894.55</v>
      </c>
      <c r="G48" s="40">
        <f t="shared" si="1"/>
        <v>8.4635296718684749E-3</v>
      </c>
      <c r="H48" s="33"/>
      <c r="I48" s="33"/>
      <c r="J48" s="33"/>
      <c r="K48" s="171" t="s">
        <v>84</v>
      </c>
      <c r="L48" s="47">
        <v>2296.85</v>
      </c>
      <c r="M48" s="33">
        <v>92</v>
      </c>
      <c r="N48" s="33"/>
      <c r="O48" s="33"/>
      <c r="P48" s="31"/>
      <c r="Q48" s="45"/>
      <c r="U48" s="33"/>
      <c r="W48" s="31"/>
      <c r="X48" s="31"/>
      <c r="Y48" s="31"/>
      <c r="Z48" s="45"/>
    </row>
    <row r="49" spans="2:26" ht="16.8" x14ac:dyDescent="0.3">
      <c r="B49" s="56" t="s">
        <v>126</v>
      </c>
      <c r="C49" s="47">
        <v>2514.15</v>
      </c>
      <c r="D49" s="39">
        <f t="shared" si="0"/>
        <v>-1.3904141826168726E-2</v>
      </c>
      <c r="F49" s="47">
        <v>21622.400000000001</v>
      </c>
      <c r="G49" s="40">
        <f t="shared" si="1"/>
        <v>-1.2430033958222397E-2</v>
      </c>
      <c r="H49" s="33"/>
      <c r="I49" s="33"/>
      <c r="J49" s="33"/>
      <c r="K49" s="171" t="s">
        <v>86</v>
      </c>
      <c r="L49" s="47">
        <v>2253.69</v>
      </c>
      <c r="M49" s="33">
        <v>91</v>
      </c>
      <c r="N49" s="33"/>
      <c r="O49" s="33"/>
      <c r="P49" s="31"/>
      <c r="Q49" s="45"/>
      <c r="U49" s="33"/>
      <c r="W49" s="31"/>
      <c r="X49" s="31"/>
      <c r="Y49" s="31"/>
      <c r="Z49" s="45"/>
    </row>
    <row r="50" spans="2:26" ht="16.8" x14ac:dyDescent="0.3">
      <c r="B50" s="56" t="s">
        <v>127</v>
      </c>
      <c r="C50" s="47">
        <v>2482.15</v>
      </c>
      <c r="D50" s="39">
        <f t="shared" si="0"/>
        <v>-1.2727959747827255E-2</v>
      </c>
      <c r="F50" s="47">
        <v>21352.6</v>
      </c>
      <c r="G50" s="40">
        <f t="shared" si="1"/>
        <v>-1.2477800799171379E-2</v>
      </c>
      <c r="H50" s="33"/>
      <c r="I50" s="33"/>
      <c r="J50" s="33"/>
      <c r="K50" s="171" t="s">
        <v>88</v>
      </c>
      <c r="L50" s="47">
        <v>2289.4299999999998</v>
      </c>
      <c r="M50" s="33">
        <v>90</v>
      </c>
      <c r="N50" s="33"/>
      <c r="O50" s="33"/>
      <c r="P50" s="31"/>
      <c r="Q50" s="45"/>
      <c r="U50" s="33"/>
      <c r="W50" s="31"/>
      <c r="X50" s="31"/>
      <c r="Y50" s="31"/>
      <c r="Z50" s="45"/>
    </row>
    <row r="51" spans="2:26" ht="16.8" x14ac:dyDescent="0.3">
      <c r="B51" s="56" t="s">
        <v>128</v>
      </c>
      <c r="C51" s="47">
        <v>2481.4</v>
      </c>
      <c r="D51" s="39">
        <f t="shared" si="0"/>
        <v>-3.0215740386363432E-4</v>
      </c>
      <c r="F51" s="47">
        <v>21853.8</v>
      </c>
      <c r="G51" s="40">
        <f t="shared" si="1"/>
        <v>2.3472551352060167E-2</v>
      </c>
      <c r="H51" s="33"/>
      <c r="I51" s="33"/>
      <c r="J51" s="33"/>
      <c r="K51" s="171" t="s">
        <v>89</v>
      </c>
      <c r="L51" s="47">
        <v>2290.62</v>
      </c>
      <c r="M51" s="33">
        <v>89</v>
      </c>
      <c r="N51" s="33"/>
      <c r="O51" s="33"/>
      <c r="P51" s="31"/>
      <c r="Q51" s="45"/>
      <c r="U51" s="33"/>
      <c r="W51" s="31"/>
      <c r="X51" s="31"/>
      <c r="Y51" s="31"/>
      <c r="Z51" s="45"/>
    </row>
    <row r="52" spans="2:26" ht="16.8" x14ac:dyDescent="0.3">
      <c r="B52" s="56" t="s">
        <v>129</v>
      </c>
      <c r="C52" s="47">
        <v>2450.1</v>
      </c>
      <c r="D52" s="39">
        <f t="shared" si="0"/>
        <v>-1.2613847021842539E-2</v>
      </c>
      <c r="F52" s="47">
        <v>21782.5</v>
      </c>
      <c r="G52" s="40">
        <f t="shared" si="1"/>
        <v>-3.2625904876955047E-3</v>
      </c>
      <c r="H52" s="33"/>
      <c r="I52" s="33"/>
      <c r="J52" s="33"/>
      <c r="K52" s="171" t="s">
        <v>97</v>
      </c>
      <c r="L52" s="47">
        <v>2313.8000000000002</v>
      </c>
      <c r="M52" s="33">
        <v>88</v>
      </c>
      <c r="N52" s="33"/>
      <c r="O52" s="33"/>
      <c r="P52" s="31"/>
      <c r="Q52" s="45"/>
      <c r="U52" s="33"/>
      <c r="W52" s="31"/>
      <c r="X52" s="31"/>
      <c r="Y52" s="31"/>
      <c r="Z52" s="45"/>
    </row>
    <row r="53" spans="2:26" ht="16.8" x14ac:dyDescent="0.3">
      <c r="B53" s="56" t="s">
        <v>130</v>
      </c>
      <c r="C53" s="47">
        <v>2487.65</v>
      </c>
      <c r="D53" s="39">
        <f t="shared" si="0"/>
        <v>1.5325905065099565E-2</v>
      </c>
      <c r="F53" s="47">
        <v>22040.7</v>
      </c>
      <c r="G53" s="40">
        <f t="shared" si="1"/>
        <v>1.1853552163433978E-2</v>
      </c>
      <c r="H53" s="33"/>
      <c r="I53" s="33"/>
      <c r="J53" s="33"/>
      <c r="K53" s="171" t="s">
        <v>99</v>
      </c>
      <c r="L53" s="47">
        <v>2298.25</v>
      </c>
      <c r="M53" s="33">
        <v>87</v>
      </c>
      <c r="N53" s="33"/>
      <c r="O53" s="33"/>
      <c r="P53" s="31"/>
      <c r="Q53" s="45"/>
      <c r="U53" s="33"/>
      <c r="W53" s="31"/>
      <c r="X53" s="31"/>
      <c r="Y53" s="31"/>
      <c r="Z53" s="45"/>
    </row>
    <row r="54" spans="2:26" ht="16.8" x14ac:dyDescent="0.3">
      <c r="B54" s="56" t="s">
        <v>131</v>
      </c>
      <c r="C54" s="47">
        <v>2579</v>
      </c>
      <c r="D54" s="39">
        <f t="shared" si="0"/>
        <v>3.6721403734448099E-2</v>
      </c>
      <c r="F54" s="47">
        <v>22212.7</v>
      </c>
      <c r="G54" s="40">
        <f t="shared" si="1"/>
        <v>7.8037448901351336E-3</v>
      </c>
      <c r="H54" s="33"/>
      <c r="I54" s="33"/>
      <c r="J54" s="33"/>
      <c r="K54" s="171" t="s">
        <v>101</v>
      </c>
      <c r="L54" s="47">
        <v>2248.09</v>
      </c>
      <c r="M54" s="33">
        <v>86</v>
      </c>
      <c r="N54" s="33"/>
      <c r="O54" s="33"/>
      <c r="P54" s="31"/>
      <c r="Q54" s="45"/>
      <c r="U54" s="33"/>
      <c r="W54" s="31"/>
      <c r="X54" s="31"/>
      <c r="Y54" s="31"/>
      <c r="Z54" s="45"/>
    </row>
    <row r="55" spans="2:26" ht="16.8" x14ac:dyDescent="0.3">
      <c r="B55" s="56" t="s">
        <v>132</v>
      </c>
      <c r="C55" s="47">
        <v>2601.4499999999998</v>
      </c>
      <c r="D55" s="39">
        <f t="shared" si="0"/>
        <v>8.704924389298041E-3</v>
      </c>
      <c r="F55" s="47">
        <v>22338.75</v>
      </c>
      <c r="G55" s="40">
        <f t="shared" si="1"/>
        <v>5.6746816010659895E-3</v>
      </c>
      <c r="H55" s="33"/>
      <c r="I55" s="33"/>
      <c r="J55" s="33"/>
      <c r="K55" s="171" t="s">
        <v>102</v>
      </c>
      <c r="L55" s="47">
        <v>2245.4499999999998</v>
      </c>
      <c r="M55" s="33">
        <v>85</v>
      </c>
      <c r="N55" s="33"/>
      <c r="O55" s="33"/>
      <c r="P55" s="31"/>
      <c r="Q55" s="45"/>
      <c r="U55" s="33"/>
      <c r="W55" s="31"/>
      <c r="X55" s="31"/>
      <c r="Y55" s="31"/>
      <c r="Z55" s="45"/>
    </row>
    <row r="56" spans="2:26" ht="16.8" x14ac:dyDescent="0.3">
      <c r="B56" s="56" t="s">
        <v>133</v>
      </c>
      <c r="C56" s="47">
        <v>2560.9499999999998</v>
      </c>
      <c r="D56" s="39">
        <f t="shared" si="0"/>
        <v>-1.5568240788790821E-2</v>
      </c>
      <c r="F56" s="47">
        <v>22493.55</v>
      </c>
      <c r="G56" s="40">
        <f t="shared" si="1"/>
        <v>6.929662581836471E-3</v>
      </c>
      <c r="H56" s="33"/>
      <c r="I56" s="33"/>
      <c r="J56" s="33"/>
      <c r="K56" s="171" t="s">
        <v>103</v>
      </c>
      <c r="L56" s="47">
        <v>2184.2399999999998</v>
      </c>
      <c r="M56" s="33">
        <v>84</v>
      </c>
      <c r="N56" s="33"/>
      <c r="O56" s="33"/>
      <c r="P56" s="31"/>
      <c r="Q56" s="45"/>
      <c r="U56" s="33"/>
      <c r="W56" s="31"/>
      <c r="X56" s="31"/>
      <c r="Y56" s="31"/>
      <c r="Z56" s="45"/>
    </row>
    <row r="57" spans="2:26" ht="16.8" x14ac:dyDescent="0.3">
      <c r="B57" s="56" t="s">
        <v>134</v>
      </c>
      <c r="C57" s="47">
        <v>2603.65</v>
      </c>
      <c r="D57" s="39">
        <f t="shared" si="0"/>
        <v>1.6673500068334235E-2</v>
      </c>
      <c r="F57" s="47">
        <v>22023.35</v>
      </c>
      <c r="G57" s="40">
        <f t="shared" si="1"/>
        <v>-2.0903770191899484E-2</v>
      </c>
      <c r="H57" s="33"/>
      <c r="I57" s="33"/>
      <c r="J57" s="33"/>
      <c r="K57" s="171" t="s">
        <v>104</v>
      </c>
      <c r="L57" s="47">
        <v>2183</v>
      </c>
      <c r="M57" s="33">
        <v>83</v>
      </c>
      <c r="N57" s="33"/>
      <c r="O57" s="33"/>
      <c r="P57" s="31"/>
      <c r="Q57" s="45"/>
      <c r="U57" s="33"/>
      <c r="W57" s="31"/>
      <c r="X57" s="31"/>
      <c r="Y57" s="31"/>
      <c r="Z57" s="45"/>
    </row>
    <row r="58" spans="2:26" ht="16.8" x14ac:dyDescent="0.3">
      <c r="B58" s="56" t="s">
        <v>135</v>
      </c>
      <c r="C58" s="47">
        <v>2573.4</v>
      </c>
      <c r="D58" s="39">
        <f t="shared" si="0"/>
        <v>-1.1618305071726232E-2</v>
      </c>
      <c r="F58" s="47">
        <v>22096.75</v>
      </c>
      <c r="G58" s="40">
        <f t="shared" si="1"/>
        <v>3.3328262957270649E-3</v>
      </c>
      <c r="H58" s="33"/>
      <c r="I58" s="33"/>
      <c r="J58" s="33"/>
      <c r="K58" s="171" t="s">
        <v>105</v>
      </c>
      <c r="L58" s="47">
        <v>2218.85</v>
      </c>
      <c r="M58" s="33">
        <v>82</v>
      </c>
      <c r="N58" s="33"/>
      <c r="O58" s="33"/>
      <c r="P58" s="31"/>
      <c r="Q58" s="45"/>
      <c r="U58" s="33"/>
      <c r="W58" s="31"/>
      <c r="X58" s="31"/>
      <c r="Y58" s="31"/>
      <c r="Z58" s="45"/>
    </row>
    <row r="59" spans="2:26" ht="16.8" x14ac:dyDescent="0.3">
      <c r="B59" s="56" t="s">
        <v>136</v>
      </c>
      <c r="C59" s="47">
        <v>2622.35</v>
      </c>
      <c r="D59" s="39">
        <f t="shared" si="0"/>
        <v>1.9021527939690586E-2</v>
      </c>
      <c r="F59" s="47">
        <v>22326.9</v>
      </c>
      <c r="G59" s="40">
        <f t="shared" si="1"/>
        <v>1.0415558849152129E-2</v>
      </c>
      <c r="H59" s="33"/>
      <c r="I59" s="33"/>
      <c r="J59" s="33"/>
      <c r="K59" s="171" t="s">
        <v>106</v>
      </c>
      <c r="L59" s="47">
        <v>2191.5500000000002</v>
      </c>
      <c r="M59" s="33">
        <v>81</v>
      </c>
      <c r="N59" s="33"/>
      <c r="O59" s="33"/>
      <c r="P59" s="31"/>
      <c r="Q59" s="45"/>
      <c r="U59" s="33"/>
      <c r="W59" s="31"/>
      <c r="X59" s="31"/>
      <c r="Y59" s="31"/>
      <c r="Z59" s="45"/>
    </row>
    <row r="60" spans="2:26" ht="16.8" x14ac:dyDescent="0.3">
      <c r="B60" s="56" t="s">
        <v>137</v>
      </c>
      <c r="C60" s="47">
        <v>2537.65</v>
      </c>
      <c r="D60" s="39">
        <f t="shared" si="0"/>
        <v>-3.2299273552347962E-2</v>
      </c>
      <c r="F60" s="47">
        <v>22513.7</v>
      </c>
      <c r="G60" s="40">
        <f t="shared" si="1"/>
        <v>8.3665891816597782E-3</v>
      </c>
      <c r="H60" s="33"/>
      <c r="I60" s="33"/>
      <c r="J60" s="33"/>
      <c r="K60" s="171" t="s">
        <v>107</v>
      </c>
      <c r="L60" s="47">
        <v>2188.3200000000002</v>
      </c>
      <c r="M60" s="33">
        <v>80</v>
      </c>
      <c r="N60" s="33"/>
      <c r="O60" s="33"/>
      <c r="P60" s="31"/>
      <c r="Q60" s="45"/>
      <c r="U60" s="33"/>
      <c r="W60" s="31"/>
      <c r="X60" s="31"/>
      <c r="Y60" s="31"/>
      <c r="Z60" s="45"/>
    </row>
    <row r="61" spans="2:26" ht="16.8" x14ac:dyDescent="0.3">
      <c r="B61" s="56" t="s">
        <v>138</v>
      </c>
      <c r="C61" s="47">
        <v>2536.1999999999998</v>
      </c>
      <c r="D61" s="39">
        <f t="shared" si="0"/>
        <v>-5.7139479439649588E-4</v>
      </c>
      <c r="F61" s="47">
        <v>22519.4</v>
      </c>
      <c r="G61" s="40">
        <f t="shared" si="1"/>
        <v>2.5317917534661838E-4</v>
      </c>
      <c r="H61" s="33"/>
      <c r="I61" s="33"/>
      <c r="J61" s="33"/>
      <c r="K61" s="171" t="s">
        <v>108</v>
      </c>
      <c r="L61" s="47">
        <v>2262.23</v>
      </c>
      <c r="M61" s="33">
        <v>79</v>
      </c>
      <c r="N61" s="33"/>
      <c r="O61" s="33"/>
      <c r="P61" s="31"/>
      <c r="Q61" s="45"/>
      <c r="U61" s="33"/>
      <c r="W61" s="31"/>
      <c r="X61" s="31"/>
      <c r="Y61" s="31"/>
      <c r="Z61" s="45"/>
    </row>
    <row r="62" spans="2:26" ht="16.8" x14ac:dyDescent="0.3">
      <c r="B62" s="56" t="s">
        <v>139</v>
      </c>
      <c r="C62" s="47">
        <v>2437.6999999999998</v>
      </c>
      <c r="D62" s="39">
        <f t="shared" si="0"/>
        <v>-3.8837631101648173E-2</v>
      </c>
      <c r="F62" s="47">
        <v>22147</v>
      </c>
      <c r="G62" s="40">
        <f t="shared" si="1"/>
        <v>-1.6536852669254087E-2</v>
      </c>
      <c r="H62" s="33"/>
      <c r="I62" s="33"/>
      <c r="J62" s="33"/>
      <c r="K62" s="171" t="s">
        <v>109</v>
      </c>
      <c r="L62" s="47">
        <v>2253.25</v>
      </c>
      <c r="M62" s="33">
        <v>78</v>
      </c>
      <c r="N62" s="33"/>
      <c r="O62" s="33"/>
      <c r="P62" s="31"/>
      <c r="Q62" s="45"/>
      <c r="U62" s="33"/>
      <c r="W62" s="31"/>
      <c r="X62" s="31"/>
      <c r="Y62" s="31"/>
      <c r="Z62" s="45"/>
    </row>
    <row r="63" spans="2:26" ht="16.8" x14ac:dyDescent="0.3">
      <c r="B63" s="56" t="s">
        <v>140</v>
      </c>
      <c r="C63" s="47">
        <v>2482.75</v>
      </c>
      <c r="D63" s="39">
        <f t="shared" si="0"/>
        <v>1.8480534930467307E-2</v>
      </c>
      <c r="F63" s="47">
        <v>22419.95</v>
      </c>
      <c r="G63" s="40">
        <f t="shared" si="1"/>
        <v>1.2324468325281002E-2</v>
      </c>
      <c r="H63" s="33"/>
      <c r="I63" s="33"/>
      <c r="J63" s="33"/>
      <c r="K63" s="171" t="s">
        <v>110</v>
      </c>
      <c r="L63" s="47">
        <v>2250.69</v>
      </c>
      <c r="M63" s="33">
        <v>77</v>
      </c>
      <c r="N63" s="33"/>
      <c r="O63" s="33"/>
      <c r="P63" s="31"/>
      <c r="Q63" s="45"/>
      <c r="U63" s="33"/>
      <c r="W63" s="31"/>
      <c r="X63" s="31"/>
      <c r="Y63" s="31"/>
      <c r="Z63" s="45"/>
    </row>
    <row r="64" spans="2:26" ht="16.8" x14ac:dyDescent="0.3">
      <c r="B64" s="56" t="s">
        <v>141</v>
      </c>
      <c r="C64" s="47">
        <v>2456.1</v>
      </c>
      <c r="D64" s="39">
        <f t="shared" si="0"/>
        <v>-1.0734065048837005E-2</v>
      </c>
      <c r="F64" s="47">
        <v>22475.85</v>
      </c>
      <c r="G64" s="40">
        <f t="shared" si="1"/>
        <v>2.4933151055197555E-3</v>
      </c>
      <c r="H64" s="33"/>
      <c r="I64" s="33"/>
      <c r="J64" s="33"/>
      <c r="K64" s="171" t="s">
        <v>111</v>
      </c>
      <c r="L64" s="47">
        <v>2291.23</v>
      </c>
      <c r="M64" s="33">
        <v>76</v>
      </c>
      <c r="N64" s="33"/>
      <c r="O64" s="33"/>
      <c r="P64" s="31"/>
      <c r="Q64" s="45"/>
      <c r="U64" s="33"/>
      <c r="W64" s="31"/>
      <c r="X64" s="31"/>
      <c r="Y64" s="31"/>
      <c r="Z64" s="45"/>
    </row>
    <row r="65" spans="2:26" ht="16.8" x14ac:dyDescent="0.3">
      <c r="B65" s="56" t="s">
        <v>142</v>
      </c>
      <c r="C65" s="47">
        <v>2533.1999999999998</v>
      </c>
      <c r="D65" s="39">
        <f t="shared" si="0"/>
        <v>3.1391229998778414E-2</v>
      </c>
      <c r="F65" s="47">
        <v>22055.200000000001</v>
      </c>
      <c r="G65" s="40">
        <f t="shared" si="1"/>
        <v>-1.8715643679771743E-2</v>
      </c>
      <c r="H65" s="33"/>
      <c r="I65" s="33"/>
      <c r="J65" s="33"/>
      <c r="K65" s="171" t="s">
        <v>112</v>
      </c>
      <c r="L65" s="47">
        <v>2355.44</v>
      </c>
      <c r="M65" s="33">
        <v>75</v>
      </c>
      <c r="N65" s="33"/>
      <c r="O65" s="33"/>
      <c r="P65" s="31"/>
      <c r="Q65" s="45"/>
      <c r="U65" s="33"/>
      <c r="W65" s="31"/>
      <c r="X65" s="31"/>
      <c r="Y65" s="31"/>
      <c r="Z65" s="45"/>
    </row>
    <row r="66" spans="2:26" ht="16.8" x14ac:dyDescent="0.3">
      <c r="B66" s="56" t="s">
        <v>143</v>
      </c>
      <c r="C66" s="47">
        <v>2445.5</v>
      </c>
      <c r="D66" s="39">
        <f t="shared" si="0"/>
        <v>-3.4620243170693121E-2</v>
      </c>
      <c r="F66" s="47">
        <v>22466.1</v>
      </c>
      <c r="G66" s="40">
        <f t="shared" si="1"/>
        <v>1.8630527041241907E-2</v>
      </c>
      <c r="H66" s="33"/>
      <c r="I66" s="33"/>
      <c r="J66" s="33"/>
      <c r="K66" s="171" t="s">
        <v>113</v>
      </c>
      <c r="L66" s="47">
        <v>2427.9699999999998</v>
      </c>
      <c r="M66" s="33">
        <v>74</v>
      </c>
      <c r="N66" s="33"/>
      <c r="O66" s="33"/>
      <c r="P66" s="31"/>
      <c r="Q66" s="45"/>
      <c r="U66" s="33"/>
      <c r="W66" s="31"/>
      <c r="X66" s="31"/>
      <c r="Y66" s="31"/>
      <c r="Z66" s="45"/>
    </row>
    <row r="67" spans="2:26" ht="16.8" x14ac:dyDescent="0.3">
      <c r="B67" s="56" t="s">
        <v>144</v>
      </c>
      <c r="C67" s="47">
        <v>2467.75</v>
      </c>
      <c r="D67" s="39">
        <f t="shared" si="0"/>
        <v>9.0983438969536312E-3</v>
      </c>
      <c r="F67" s="47">
        <v>22957.1</v>
      </c>
      <c r="G67" s="40">
        <f t="shared" si="1"/>
        <v>2.1855150649200406E-2</v>
      </c>
      <c r="H67" s="33"/>
      <c r="I67" s="33"/>
      <c r="J67" s="33"/>
      <c r="K67" s="171" t="s">
        <v>114</v>
      </c>
      <c r="L67" s="47">
        <v>2405.6999999999998</v>
      </c>
      <c r="M67" s="33">
        <v>73</v>
      </c>
      <c r="N67" s="33"/>
      <c r="O67" s="33"/>
      <c r="P67" s="31"/>
      <c r="Q67" s="45"/>
      <c r="U67" s="33"/>
      <c r="W67" s="31"/>
      <c r="X67" s="31"/>
      <c r="Y67" s="31"/>
      <c r="Z67" s="45"/>
    </row>
    <row r="68" spans="2:26" ht="16.8" x14ac:dyDescent="0.3">
      <c r="B68" s="56" t="s">
        <v>145</v>
      </c>
      <c r="C68" s="47">
        <v>2354.9</v>
      </c>
      <c r="D68" s="39">
        <f t="shared" si="0"/>
        <v>-4.5729915915307395E-2</v>
      </c>
      <c r="F68" s="47">
        <v>22530.7</v>
      </c>
      <c r="G68" s="40">
        <f t="shared" si="1"/>
        <v>-1.8573774562117951E-2</v>
      </c>
      <c r="H68" s="33"/>
      <c r="I68" s="33"/>
      <c r="J68" s="33"/>
      <c r="K68" s="171" t="s">
        <v>115</v>
      </c>
      <c r="L68" s="47">
        <v>2399.91</v>
      </c>
      <c r="M68" s="33">
        <v>72</v>
      </c>
      <c r="N68" s="33"/>
      <c r="O68" s="33"/>
      <c r="P68" s="31"/>
      <c r="Q68" s="45"/>
      <c r="U68" s="33"/>
      <c r="W68" s="31"/>
      <c r="X68" s="31"/>
      <c r="Y68" s="31"/>
      <c r="Z68" s="45"/>
    </row>
    <row r="69" spans="2:26" ht="16.8" x14ac:dyDescent="0.3">
      <c r="B69" s="56" t="s">
        <v>146</v>
      </c>
      <c r="C69" s="47">
        <v>2502.4499999999998</v>
      </c>
      <c r="D69" s="39">
        <f t="shared" si="0"/>
        <v>6.265658839016508E-2</v>
      </c>
      <c r="F69" s="47">
        <v>23290.15</v>
      </c>
      <c r="G69" s="40">
        <f t="shared" si="1"/>
        <v>3.3707341538434354E-2</v>
      </c>
      <c r="H69" s="33"/>
      <c r="I69" s="33"/>
      <c r="J69" s="33"/>
      <c r="K69" s="171" t="s">
        <v>116</v>
      </c>
      <c r="L69" s="47">
        <v>2413.7199999999998</v>
      </c>
      <c r="M69" s="33">
        <v>71</v>
      </c>
      <c r="N69" s="33"/>
      <c r="O69" s="33"/>
      <c r="P69" s="31"/>
      <c r="Q69" s="45"/>
      <c r="U69" s="33"/>
      <c r="W69" s="31"/>
      <c r="X69" s="31"/>
      <c r="Y69" s="31"/>
      <c r="Z69" s="45"/>
    </row>
    <row r="70" spans="2:26" ht="16.8" x14ac:dyDescent="0.3">
      <c r="B70" s="56" t="s">
        <v>147</v>
      </c>
      <c r="C70" s="47">
        <v>2542.5</v>
      </c>
      <c r="D70" s="39">
        <f t="shared" si="0"/>
        <v>1.6004315770544952E-2</v>
      </c>
      <c r="F70" s="47">
        <v>23465.599999999999</v>
      </c>
      <c r="G70" s="40">
        <f t="shared" si="1"/>
        <v>7.5332275661599279E-3</v>
      </c>
      <c r="H70" s="33"/>
      <c r="I70" s="33"/>
      <c r="J70" s="33"/>
      <c r="K70" s="171" t="s">
        <v>117</v>
      </c>
      <c r="L70" s="47">
        <v>2437.3000000000002</v>
      </c>
      <c r="M70" s="33">
        <v>70</v>
      </c>
      <c r="N70" s="33"/>
      <c r="O70" s="33"/>
      <c r="P70" s="31"/>
      <c r="Q70" s="45"/>
      <c r="U70" s="33"/>
      <c r="W70" s="31"/>
      <c r="X70" s="31"/>
      <c r="Y70" s="31"/>
      <c r="Z70" s="45"/>
    </row>
    <row r="71" spans="2:26" ht="16.8" x14ac:dyDescent="0.3">
      <c r="B71" s="56" t="s">
        <v>148</v>
      </c>
      <c r="C71" s="47">
        <v>2498.4</v>
      </c>
      <c r="D71" s="39">
        <f t="shared" si="0"/>
        <v>-1.7345132743362801E-2</v>
      </c>
      <c r="F71" s="47">
        <v>23501.1</v>
      </c>
      <c r="G71" s="40">
        <f t="shared" si="1"/>
        <v>1.5128528569481325E-3</v>
      </c>
      <c r="H71" s="33"/>
      <c r="I71" s="33"/>
      <c r="J71" s="33"/>
      <c r="K71" s="171" t="s">
        <v>118</v>
      </c>
      <c r="L71" s="47">
        <v>2413.9</v>
      </c>
      <c r="M71" s="33">
        <v>69</v>
      </c>
      <c r="N71" s="33"/>
      <c r="O71" s="33"/>
      <c r="P71" s="31"/>
      <c r="Q71" s="45"/>
      <c r="U71" s="33"/>
      <c r="W71" s="31"/>
      <c r="X71" s="31"/>
      <c r="Y71" s="31"/>
      <c r="Z71" s="45"/>
    </row>
    <row r="72" spans="2:26" ht="16.8" x14ac:dyDescent="0.3">
      <c r="B72" s="56" t="s">
        <v>149</v>
      </c>
      <c r="C72" s="47">
        <v>2551.65</v>
      </c>
      <c r="D72" s="39">
        <f t="shared" ref="D72:D109" si="2">C72/C71-1</f>
        <v>2.131364073006714E-2</v>
      </c>
      <c r="F72" s="47">
        <v>24010.6</v>
      </c>
      <c r="G72" s="40">
        <f t="shared" ref="G72:G109" si="3">F72/F71-1</f>
        <v>2.1679836262983532E-2</v>
      </c>
      <c r="H72" s="33"/>
      <c r="I72" s="33"/>
      <c r="J72" s="33"/>
      <c r="K72" s="171" t="s">
        <v>119</v>
      </c>
      <c r="L72" s="47">
        <v>2433.86</v>
      </c>
      <c r="M72" s="33">
        <v>68</v>
      </c>
      <c r="N72" s="33"/>
      <c r="O72" s="33"/>
      <c r="P72" s="31"/>
      <c r="Q72" s="45"/>
      <c r="U72" s="33"/>
      <c r="W72" s="31"/>
      <c r="X72" s="31"/>
      <c r="Y72" s="31"/>
      <c r="Z72" s="45"/>
    </row>
    <row r="73" spans="2:26" ht="16.8" x14ac:dyDescent="0.3">
      <c r="B73" s="56" t="s">
        <v>150</v>
      </c>
      <c r="C73" s="47">
        <v>2574.15</v>
      </c>
      <c r="D73" s="39">
        <f t="shared" si="2"/>
        <v>8.8178237610958554E-3</v>
      </c>
      <c r="F73" s="47">
        <v>24323.85</v>
      </c>
      <c r="G73" s="40">
        <f t="shared" si="3"/>
        <v>1.3046321208133094E-2</v>
      </c>
      <c r="H73" s="33"/>
      <c r="I73" s="33"/>
      <c r="J73" s="33"/>
      <c r="K73" s="171" t="s">
        <v>120</v>
      </c>
      <c r="L73" s="47">
        <v>2478.96</v>
      </c>
      <c r="M73" s="33">
        <v>67</v>
      </c>
      <c r="N73" s="33"/>
      <c r="O73" s="33"/>
      <c r="P73" s="31"/>
      <c r="Q73" s="45"/>
      <c r="U73" s="33"/>
      <c r="W73" s="31"/>
      <c r="X73" s="31"/>
      <c r="Y73" s="31"/>
      <c r="Z73" s="45"/>
    </row>
    <row r="74" spans="2:26" ht="16.8" x14ac:dyDescent="0.3">
      <c r="B74" s="56" t="s">
        <v>151</v>
      </c>
      <c r="C74" s="47">
        <v>2609</v>
      </c>
      <c r="D74" s="39">
        <f t="shared" si="2"/>
        <v>1.3538449585299928E-2</v>
      </c>
      <c r="F74" s="47">
        <v>24502.15</v>
      </c>
      <c r="G74" s="40">
        <f t="shared" si="3"/>
        <v>7.3302540510651326E-3</v>
      </c>
      <c r="H74" s="33"/>
      <c r="I74" s="33"/>
      <c r="J74" s="33"/>
      <c r="K74" s="171" t="s">
        <v>121</v>
      </c>
      <c r="L74" s="47">
        <v>2436.64</v>
      </c>
      <c r="M74" s="33">
        <v>66</v>
      </c>
      <c r="N74" s="33"/>
      <c r="O74" s="33"/>
      <c r="P74" s="31"/>
      <c r="Q74" s="45"/>
      <c r="U74" s="33"/>
      <c r="W74" s="31"/>
      <c r="X74" s="31"/>
      <c r="Y74" s="31"/>
      <c r="Z74" s="45"/>
    </row>
    <row r="75" spans="2:26" ht="16.8" x14ac:dyDescent="0.3">
      <c r="B75" s="56" t="s">
        <v>152</v>
      </c>
      <c r="C75" s="47">
        <v>2597.85</v>
      </c>
      <c r="D75" s="39">
        <f t="shared" si="2"/>
        <v>-4.273668072058312E-3</v>
      </c>
      <c r="F75" s="47">
        <v>24530.9</v>
      </c>
      <c r="G75" s="40">
        <f t="shared" si="3"/>
        <v>1.1733664188653403E-3</v>
      </c>
      <c r="H75" s="33"/>
      <c r="I75" s="33"/>
      <c r="J75" s="33"/>
      <c r="K75" s="171" t="s">
        <v>122</v>
      </c>
      <c r="L75" s="47">
        <v>2536.84</v>
      </c>
      <c r="M75" s="33">
        <v>65</v>
      </c>
      <c r="N75" s="33"/>
      <c r="O75" s="33"/>
      <c r="P75" s="31"/>
      <c r="Q75" s="45"/>
      <c r="U75" s="33"/>
      <c r="W75" s="31"/>
      <c r="X75" s="31"/>
      <c r="Y75" s="31"/>
      <c r="Z75" s="45"/>
    </row>
    <row r="76" spans="2:26" ht="16.8" x14ac:dyDescent="0.3">
      <c r="B76" s="56" t="s">
        <v>153</v>
      </c>
      <c r="C76" s="47">
        <v>2476.9</v>
      </c>
      <c r="D76" s="39">
        <f t="shared" si="2"/>
        <v>-4.6557730430933253E-2</v>
      </c>
      <c r="F76" s="47">
        <v>24834.85</v>
      </c>
      <c r="G76" s="40">
        <f t="shared" si="3"/>
        <v>1.2390495252925682E-2</v>
      </c>
      <c r="H76" s="33"/>
      <c r="I76" s="33"/>
      <c r="J76" s="33"/>
      <c r="K76" s="171" t="s">
        <v>123</v>
      </c>
      <c r="L76" s="47">
        <v>2658.03</v>
      </c>
      <c r="M76" s="33">
        <v>64</v>
      </c>
      <c r="N76" s="33"/>
      <c r="O76" s="33"/>
      <c r="P76" s="31"/>
      <c r="Q76" s="45"/>
      <c r="U76" s="33"/>
      <c r="W76" s="31"/>
      <c r="X76" s="31"/>
      <c r="Y76" s="31"/>
      <c r="Z76" s="45"/>
    </row>
    <row r="77" spans="2:26" ht="16.8" x14ac:dyDescent="0.3">
      <c r="B77" s="56" t="s">
        <v>154</v>
      </c>
      <c r="C77" s="47">
        <v>2495.1</v>
      </c>
      <c r="D77" s="39">
        <f t="shared" si="2"/>
        <v>7.3478945456013633E-3</v>
      </c>
      <c r="F77" s="47">
        <v>24717.7</v>
      </c>
      <c r="G77" s="40">
        <f t="shared" si="3"/>
        <v>-4.7171615693268887E-3</v>
      </c>
      <c r="H77" s="33"/>
      <c r="I77" s="33"/>
      <c r="J77" s="33"/>
      <c r="K77" s="171" t="s">
        <v>124</v>
      </c>
      <c r="L77" s="47">
        <v>2666.4</v>
      </c>
      <c r="M77" s="33">
        <v>63</v>
      </c>
      <c r="N77" s="33"/>
      <c r="O77" s="33"/>
      <c r="P77" s="31"/>
      <c r="Q77" s="45"/>
      <c r="U77" s="33"/>
      <c r="W77" s="31"/>
      <c r="X77" s="31"/>
      <c r="Y77" s="31"/>
      <c r="Z77" s="45"/>
    </row>
    <row r="78" spans="2:26" ht="16.8" x14ac:dyDescent="0.3">
      <c r="B78" s="56" t="s">
        <v>155</v>
      </c>
      <c r="C78" s="47">
        <v>2504.6999999999998</v>
      </c>
      <c r="D78" s="39">
        <f t="shared" si="2"/>
        <v>3.8475411807141757E-3</v>
      </c>
      <c r="F78" s="47">
        <v>24367.5</v>
      </c>
      <c r="G78" s="40">
        <f t="shared" si="3"/>
        <v>-1.4167984885325113E-2</v>
      </c>
      <c r="H78" s="33"/>
      <c r="I78" s="33"/>
      <c r="J78" s="33"/>
      <c r="K78" s="171" t="s">
        <v>125</v>
      </c>
      <c r="L78" s="47">
        <v>2549.6</v>
      </c>
      <c r="M78" s="33">
        <v>62</v>
      </c>
      <c r="N78" s="33"/>
      <c r="O78" s="33"/>
      <c r="P78" s="31"/>
      <c r="Q78" s="45"/>
      <c r="U78" s="33"/>
      <c r="W78" s="31"/>
      <c r="X78" s="31"/>
      <c r="Y78" s="31"/>
      <c r="Z78" s="45"/>
    </row>
    <row r="79" spans="2:26" ht="16.8" x14ac:dyDescent="0.3">
      <c r="B79" s="56" t="s">
        <v>156</v>
      </c>
      <c r="C79" s="47">
        <v>2525.4499999999998</v>
      </c>
      <c r="D79" s="39">
        <f t="shared" si="2"/>
        <v>8.2844252804727958E-3</v>
      </c>
      <c r="F79" s="47">
        <v>24541.15</v>
      </c>
      <c r="G79" s="40">
        <f t="shared" si="3"/>
        <v>7.1262952703396998E-3</v>
      </c>
      <c r="H79" s="33"/>
      <c r="I79" s="33"/>
      <c r="J79" s="33"/>
      <c r="K79" s="171" t="s">
        <v>126</v>
      </c>
      <c r="L79" s="47">
        <v>2514.15</v>
      </c>
      <c r="M79" s="33">
        <v>61</v>
      </c>
      <c r="N79" s="33"/>
      <c r="O79" s="33"/>
      <c r="P79" s="31"/>
      <c r="Q79" s="45"/>
      <c r="U79" s="33"/>
      <c r="W79" s="31"/>
      <c r="X79" s="31"/>
      <c r="Y79" s="31"/>
      <c r="Z79" s="45"/>
    </row>
    <row r="80" spans="2:26" ht="16.8" x14ac:dyDescent="0.3">
      <c r="B80" s="56" t="s">
        <v>157</v>
      </c>
      <c r="C80" s="47">
        <v>2529.1999999999998</v>
      </c>
      <c r="D80" s="39">
        <f t="shared" si="2"/>
        <v>1.4848838820804566E-3</v>
      </c>
      <c r="F80" s="47">
        <v>24823.15</v>
      </c>
      <c r="G80" s="40">
        <f t="shared" si="3"/>
        <v>1.1490904052988471E-2</v>
      </c>
      <c r="H80" s="33"/>
      <c r="I80" s="33"/>
      <c r="J80" s="33"/>
      <c r="K80" s="171" t="s">
        <v>127</v>
      </c>
      <c r="L80" s="47">
        <v>2482.15</v>
      </c>
      <c r="M80" s="33">
        <v>60</v>
      </c>
      <c r="N80" s="33"/>
      <c r="O80" s="33"/>
      <c r="P80" s="31"/>
      <c r="Q80" s="45"/>
      <c r="U80" s="33"/>
      <c r="W80" s="31"/>
      <c r="X80" s="31"/>
      <c r="Y80" s="31"/>
      <c r="Z80" s="45"/>
    </row>
    <row r="81" spans="2:26" ht="16.8" x14ac:dyDescent="0.3">
      <c r="B81" s="56" t="s">
        <v>158</v>
      </c>
      <c r="C81" s="47">
        <v>2500.75</v>
      </c>
      <c r="D81" s="39">
        <f t="shared" si="2"/>
        <v>-1.1248616163213598E-2</v>
      </c>
      <c r="F81" s="47">
        <v>25235.9</v>
      </c>
      <c r="G81" s="40">
        <f t="shared" si="3"/>
        <v>1.6627623810837822E-2</v>
      </c>
      <c r="H81" s="33"/>
      <c r="I81" s="33"/>
      <c r="J81" s="33"/>
      <c r="K81" s="171" t="s">
        <v>128</v>
      </c>
      <c r="L81" s="47">
        <v>2481.4</v>
      </c>
      <c r="M81" s="33">
        <v>59</v>
      </c>
      <c r="N81" s="33"/>
      <c r="O81" s="33"/>
      <c r="P81" s="31"/>
      <c r="Q81" s="45"/>
      <c r="U81" s="33"/>
      <c r="W81" s="31"/>
      <c r="X81" s="31"/>
      <c r="Y81" s="31"/>
      <c r="Z81" s="45"/>
    </row>
    <row r="82" spans="2:26" ht="16.8" x14ac:dyDescent="0.3">
      <c r="B82" s="56" t="s">
        <v>159</v>
      </c>
      <c r="C82" s="47">
        <v>2503.1999999999998</v>
      </c>
      <c r="D82" s="39">
        <f t="shared" si="2"/>
        <v>9.7970608817354865E-4</v>
      </c>
      <c r="F82" s="47">
        <v>24852.15</v>
      </c>
      <c r="G82" s="40">
        <f t="shared" si="3"/>
        <v>-1.5206511358818231E-2</v>
      </c>
      <c r="H82" s="33"/>
      <c r="I82" s="33"/>
      <c r="J82" s="33"/>
      <c r="K82" s="171" t="s">
        <v>129</v>
      </c>
      <c r="L82" s="47">
        <v>2450.1</v>
      </c>
      <c r="M82" s="33">
        <v>58</v>
      </c>
      <c r="N82" s="33"/>
      <c r="O82" s="33"/>
      <c r="P82" s="31"/>
      <c r="Q82" s="45"/>
      <c r="U82" s="33"/>
      <c r="W82" s="31"/>
      <c r="X82" s="31"/>
      <c r="Y82" s="31"/>
      <c r="Z82" s="45"/>
    </row>
    <row r="83" spans="2:26" ht="16.8" x14ac:dyDescent="0.3">
      <c r="B83" s="56" t="s">
        <v>160</v>
      </c>
      <c r="C83" s="47">
        <v>2531.4</v>
      </c>
      <c r="D83" s="39">
        <f t="shared" si="2"/>
        <v>1.1265580057526536E-2</v>
      </c>
      <c r="F83" s="47">
        <v>25356.5</v>
      </c>
      <c r="G83" s="40">
        <f t="shared" si="3"/>
        <v>2.0294018827344829E-2</v>
      </c>
      <c r="H83" s="33"/>
      <c r="I83" s="33"/>
      <c r="J83" s="33"/>
      <c r="K83" s="171" t="s">
        <v>130</v>
      </c>
      <c r="L83" s="47">
        <v>2487.65</v>
      </c>
      <c r="M83" s="33">
        <v>57</v>
      </c>
      <c r="N83" s="33"/>
      <c r="O83" s="33"/>
      <c r="P83" s="31"/>
      <c r="Q83" s="45"/>
      <c r="U83" s="33"/>
      <c r="W83" s="31"/>
      <c r="X83" s="31"/>
      <c r="Y83" s="31"/>
      <c r="Z83" s="45"/>
    </row>
    <row r="84" spans="2:26" ht="16.8" x14ac:dyDescent="0.3">
      <c r="B84" s="56" t="s">
        <v>161</v>
      </c>
      <c r="C84" s="47">
        <v>2699.55</v>
      </c>
      <c r="D84" s="39">
        <f t="shared" si="2"/>
        <v>6.6425693292249344E-2</v>
      </c>
      <c r="F84" s="47">
        <v>25790.95</v>
      </c>
      <c r="G84" s="40">
        <f t="shared" si="3"/>
        <v>1.7133673811448702E-2</v>
      </c>
      <c r="H84" s="33"/>
      <c r="I84" s="33"/>
      <c r="J84" s="33"/>
      <c r="K84" s="171" t="s">
        <v>131</v>
      </c>
      <c r="L84" s="47">
        <v>2579</v>
      </c>
      <c r="M84" s="33">
        <v>56</v>
      </c>
      <c r="N84" s="33"/>
      <c r="O84" s="33"/>
      <c r="P84" s="31"/>
      <c r="Q84" s="45"/>
      <c r="U84" s="33"/>
      <c r="W84" s="31"/>
      <c r="X84" s="31"/>
      <c r="Y84" s="31"/>
      <c r="Z84" s="45"/>
    </row>
    <row r="85" spans="2:26" ht="16.8" x14ac:dyDescent="0.3">
      <c r="B85" s="56" t="s">
        <v>162</v>
      </c>
      <c r="C85" s="47">
        <v>2745.7</v>
      </c>
      <c r="D85" s="39">
        <f t="shared" si="2"/>
        <v>1.7095441832897906E-2</v>
      </c>
      <c r="F85" s="47">
        <v>26178.95</v>
      </c>
      <c r="G85" s="40">
        <f t="shared" si="3"/>
        <v>1.5044036764834123E-2</v>
      </c>
      <c r="H85" s="33"/>
      <c r="I85" s="33"/>
      <c r="J85" s="33"/>
      <c r="K85" s="171" t="s">
        <v>132</v>
      </c>
      <c r="L85" s="47">
        <v>2601.4499999999998</v>
      </c>
      <c r="M85" s="33">
        <v>55</v>
      </c>
      <c r="N85" s="33"/>
      <c r="O85" s="33"/>
      <c r="P85" s="31"/>
      <c r="Q85" s="45"/>
      <c r="U85" s="33"/>
      <c r="W85" s="31"/>
      <c r="X85" s="31"/>
      <c r="Y85" s="31"/>
      <c r="Z85" s="45"/>
    </row>
    <row r="86" spans="2:26" ht="16.8" x14ac:dyDescent="0.3">
      <c r="B86" s="56" t="s">
        <v>163</v>
      </c>
      <c r="C86" s="47">
        <v>2598.15</v>
      </c>
      <c r="D86" s="39">
        <f t="shared" si="2"/>
        <v>-5.3738573041482995E-2</v>
      </c>
      <c r="F86" s="47">
        <v>25014.6</v>
      </c>
      <c r="G86" s="40">
        <f t="shared" si="3"/>
        <v>-4.4476573735768743E-2</v>
      </c>
      <c r="H86" s="33"/>
      <c r="I86" s="33"/>
      <c r="J86" s="33"/>
      <c r="K86" s="171" t="s">
        <v>133</v>
      </c>
      <c r="L86" s="47">
        <v>2560.9499999999998</v>
      </c>
      <c r="M86" s="33">
        <v>54</v>
      </c>
      <c r="N86" s="33"/>
      <c r="O86" s="33"/>
      <c r="P86" s="31"/>
      <c r="Q86" s="45"/>
      <c r="U86" s="33"/>
      <c r="W86" s="31"/>
      <c r="X86" s="31"/>
      <c r="Y86" s="31"/>
      <c r="Z86" s="45"/>
    </row>
    <row r="87" spans="2:26" ht="16.8" x14ac:dyDescent="0.3">
      <c r="B87" s="56" t="s">
        <v>164</v>
      </c>
      <c r="C87" s="47">
        <v>2511.8000000000002</v>
      </c>
      <c r="D87" s="39">
        <f t="shared" si="2"/>
        <v>-3.3235186575062969E-2</v>
      </c>
      <c r="F87" s="47">
        <v>24964.25</v>
      </c>
      <c r="G87" s="40">
        <f t="shared" si="3"/>
        <v>-2.0128245104857889E-3</v>
      </c>
      <c r="H87" s="33"/>
      <c r="I87" s="33"/>
      <c r="J87" s="33"/>
      <c r="K87" s="171" t="s">
        <v>134</v>
      </c>
      <c r="L87" s="47">
        <v>2603.65</v>
      </c>
      <c r="M87" s="33">
        <v>53</v>
      </c>
      <c r="N87" s="33"/>
      <c r="O87" s="33"/>
      <c r="P87" s="31"/>
      <c r="Q87" s="45"/>
      <c r="U87" s="33"/>
      <c r="W87" s="31"/>
      <c r="X87" s="31"/>
      <c r="Y87" s="31"/>
      <c r="Z87" s="45"/>
    </row>
    <row r="88" spans="2:26" ht="16.8" x14ac:dyDescent="0.3">
      <c r="B88" s="56" t="s">
        <v>165</v>
      </c>
      <c r="C88" s="47">
        <v>2350.25</v>
      </c>
      <c r="D88" s="39">
        <f t="shared" si="2"/>
        <v>-6.4316426467075472E-2</v>
      </c>
      <c r="F88" s="47">
        <v>24854.05</v>
      </c>
      <c r="G88" s="40">
        <f t="shared" si="3"/>
        <v>-4.4143124668275524E-3</v>
      </c>
      <c r="H88" s="33"/>
      <c r="I88" s="33"/>
      <c r="J88" s="33"/>
      <c r="K88" s="171" t="s">
        <v>135</v>
      </c>
      <c r="L88" s="47">
        <v>2573.4</v>
      </c>
      <c r="M88" s="33">
        <v>52</v>
      </c>
      <c r="N88" s="33"/>
      <c r="O88" s="33"/>
      <c r="P88" s="31"/>
      <c r="Q88" s="45"/>
      <c r="U88" s="33"/>
      <c r="W88" s="31"/>
      <c r="X88" s="31"/>
      <c r="Y88" s="31"/>
      <c r="Z88" s="45"/>
    </row>
    <row r="89" spans="2:26" ht="16.8" x14ac:dyDescent="0.3">
      <c r="B89" s="56" t="s">
        <v>166</v>
      </c>
      <c r="C89" s="47">
        <v>2260.6999999999998</v>
      </c>
      <c r="D89" s="39">
        <f t="shared" si="2"/>
        <v>-3.8102329539410729E-2</v>
      </c>
      <c r="F89" s="47">
        <v>24180.799999999999</v>
      </c>
      <c r="G89" s="40">
        <f t="shared" si="3"/>
        <v>-2.7088140564616281E-2</v>
      </c>
      <c r="H89" s="33"/>
      <c r="I89" s="33"/>
      <c r="J89" s="33"/>
      <c r="K89" s="171" t="s">
        <v>136</v>
      </c>
      <c r="L89" s="47">
        <v>2622.35</v>
      </c>
      <c r="M89" s="33">
        <v>51</v>
      </c>
      <c r="N89" s="33"/>
      <c r="O89" s="33"/>
      <c r="P89" s="31"/>
      <c r="Q89" s="45"/>
      <c r="U89" s="33"/>
      <c r="W89" s="31"/>
      <c r="X89" s="31"/>
      <c r="Y89" s="31"/>
      <c r="Z89" s="45"/>
    </row>
    <row r="90" spans="2:26" ht="16.8" x14ac:dyDescent="0.3">
      <c r="B90" s="56" t="s">
        <v>167</v>
      </c>
      <c r="C90" s="47">
        <v>2282.3000000000002</v>
      </c>
      <c r="D90" s="39">
        <f t="shared" si="2"/>
        <v>9.5545627460522642E-3</v>
      </c>
      <c r="F90" s="47">
        <v>24304.35</v>
      </c>
      <c r="G90" s="40">
        <f t="shared" si="3"/>
        <v>5.1094256600276999E-3</v>
      </c>
      <c r="H90" s="33"/>
      <c r="I90" s="33"/>
      <c r="J90" s="33"/>
      <c r="K90" s="171" t="s">
        <v>137</v>
      </c>
      <c r="L90" s="47">
        <v>2537.65</v>
      </c>
      <c r="M90" s="33">
        <v>50</v>
      </c>
      <c r="N90" s="33"/>
      <c r="O90" s="33"/>
      <c r="P90" s="31"/>
      <c r="Q90" s="45"/>
      <c r="U90" s="33"/>
      <c r="W90" s="31"/>
      <c r="X90" s="31"/>
      <c r="Y90" s="31"/>
      <c r="Z90" s="45"/>
    </row>
    <row r="91" spans="2:26" ht="16.8" x14ac:dyDescent="0.3">
      <c r="B91" s="56" t="s">
        <v>168</v>
      </c>
      <c r="C91" s="47">
        <v>2295.65</v>
      </c>
      <c r="D91" s="39">
        <f t="shared" si="2"/>
        <v>5.8493624852122839E-3</v>
      </c>
      <c r="F91" s="47">
        <v>24148.2</v>
      </c>
      <c r="G91" s="40">
        <f t="shared" si="3"/>
        <v>-6.4247758117372822E-3</v>
      </c>
      <c r="H91" s="33"/>
      <c r="I91" s="33"/>
      <c r="J91" s="33"/>
      <c r="K91" s="171" t="s">
        <v>138</v>
      </c>
      <c r="L91" s="47">
        <v>2536.1999999999998</v>
      </c>
      <c r="M91" s="33">
        <v>49</v>
      </c>
      <c r="N91" s="33"/>
      <c r="O91" s="33"/>
      <c r="P91" s="31"/>
      <c r="Q91" s="45"/>
      <c r="U91" s="33"/>
      <c r="W91" s="31"/>
      <c r="X91" s="31"/>
      <c r="Y91" s="31"/>
      <c r="Z91" s="45"/>
    </row>
    <row r="92" spans="2:26" ht="16.8" x14ac:dyDescent="0.3">
      <c r="B92" s="56" t="s">
        <v>169</v>
      </c>
      <c r="C92" s="47">
        <v>2182.8000000000002</v>
      </c>
      <c r="D92" s="39">
        <f t="shared" si="2"/>
        <v>-4.9158190490710685E-2</v>
      </c>
      <c r="F92" s="47">
        <v>23532.7</v>
      </c>
      <c r="G92" s="40">
        <f t="shared" si="3"/>
        <v>-2.5488442202731498E-2</v>
      </c>
      <c r="H92" s="33"/>
      <c r="I92" s="33"/>
      <c r="J92" s="33"/>
      <c r="K92" s="171" t="s">
        <v>139</v>
      </c>
      <c r="L92" s="47">
        <v>2437.6999999999998</v>
      </c>
      <c r="M92" s="33">
        <v>48</v>
      </c>
      <c r="N92" s="33"/>
      <c r="O92" s="33"/>
      <c r="P92" s="31"/>
      <c r="Q92" s="45"/>
      <c r="U92" s="33"/>
      <c r="W92" s="31"/>
      <c r="X92" s="31"/>
      <c r="Y92" s="31"/>
      <c r="Z92" s="45"/>
    </row>
    <row r="93" spans="2:26" ht="16.8" x14ac:dyDescent="0.3">
      <c r="B93" s="56" t="s">
        <v>170</v>
      </c>
      <c r="C93" s="47">
        <v>2247.3000000000002</v>
      </c>
      <c r="D93" s="39">
        <f t="shared" si="2"/>
        <v>2.9549202858713652E-2</v>
      </c>
      <c r="F93" s="47">
        <v>23907.25</v>
      </c>
      <c r="G93" s="40">
        <f t="shared" si="3"/>
        <v>1.5916150717937061E-2</v>
      </c>
      <c r="H93" s="33"/>
      <c r="I93" s="33"/>
      <c r="J93" s="33"/>
      <c r="K93" s="171" t="s">
        <v>140</v>
      </c>
      <c r="L93" s="47">
        <v>2482.75</v>
      </c>
      <c r="M93" s="33">
        <v>47</v>
      </c>
      <c r="N93" s="33"/>
      <c r="O93" s="33"/>
      <c r="P93" s="31"/>
      <c r="Q93" s="45"/>
      <c r="U93" s="33"/>
      <c r="W93" s="31"/>
      <c r="X93" s="31"/>
      <c r="Y93" s="31"/>
      <c r="Z93" s="45"/>
    </row>
    <row r="94" spans="2:26" ht="16.8" x14ac:dyDescent="0.3">
      <c r="B94" s="56" t="s">
        <v>171</v>
      </c>
      <c r="C94" s="47">
        <v>2234.65</v>
      </c>
      <c r="D94" s="39">
        <f t="shared" si="2"/>
        <v>-5.6289769946158419E-3</v>
      </c>
      <c r="F94" s="47">
        <v>24131.1</v>
      </c>
      <c r="G94" s="40">
        <f t="shared" si="3"/>
        <v>9.3632684645870157E-3</v>
      </c>
      <c r="H94" s="33"/>
      <c r="I94" s="33"/>
      <c r="J94" s="33"/>
      <c r="K94" s="171" t="s">
        <v>141</v>
      </c>
      <c r="L94" s="47">
        <v>2456.1</v>
      </c>
      <c r="M94" s="33">
        <v>46</v>
      </c>
      <c r="N94" s="33"/>
      <c r="O94" s="33"/>
      <c r="P94" s="31"/>
      <c r="Q94" s="45"/>
      <c r="U94" s="33"/>
      <c r="W94" s="31"/>
      <c r="X94" s="31"/>
      <c r="Y94" s="31"/>
      <c r="Z94" s="45"/>
    </row>
    <row r="95" spans="2:26" ht="16.8" x14ac:dyDescent="0.3">
      <c r="B95" s="56" t="s">
        <v>172</v>
      </c>
      <c r="C95" s="47">
        <v>2267.8000000000002</v>
      </c>
      <c r="D95" s="39">
        <f t="shared" si="2"/>
        <v>1.4834537847090212E-2</v>
      </c>
      <c r="F95" s="47">
        <v>24677.8</v>
      </c>
      <c r="G95" s="40">
        <f t="shared" si="3"/>
        <v>2.2655411481449228E-2</v>
      </c>
      <c r="H95" s="33"/>
      <c r="I95" s="33"/>
      <c r="J95" s="33"/>
      <c r="K95" s="171" t="s">
        <v>142</v>
      </c>
      <c r="L95" s="47">
        <v>2533.1999999999998</v>
      </c>
      <c r="M95" s="33">
        <v>45</v>
      </c>
      <c r="N95" s="33"/>
      <c r="O95" s="33"/>
      <c r="P95" s="31"/>
      <c r="Q95" s="45"/>
      <c r="U95" s="33"/>
      <c r="W95" s="31"/>
      <c r="X95" s="31"/>
      <c r="Y95" s="31"/>
      <c r="Z95" s="45"/>
    </row>
    <row r="96" spans="2:26" ht="16.8" x14ac:dyDescent="0.3">
      <c r="B96" s="56" t="s">
        <v>173</v>
      </c>
      <c r="C96" s="47">
        <v>2253.5</v>
      </c>
      <c r="D96" s="39">
        <f t="shared" si="2"/>
        <v>-6.3056706940648466E-3</v>
      </c>
      <c r="F96" s="47">
        <v>24768.3</v>
      </c>
      <c r="G96" s="40">
        <f t="shared" si="3"/>
        <v>3.6672636944945491E-3</v>
      </c>
      <c r="H96" s="33"/>
      <c r="I96" s="33"/>
      <c r="J96" s="33"/>
      <c r="K96" s="171" t="s">
        <v>143</v>
      </c>
      <c r="L96" s="47">
        <v>2445.5</v>
      </c>
      <c r="M96" s="33">
        <v>44</v>
      </c>
      <c r="N96" s="33"/>
      <c r="O96" s="33"/>
      <c r="P96" s="31"/>
      <c r="Q96" s="45"/>
      <c r="U96" s="33"/>
      <c r="W96" s="31"/>
      <c r="X96" s="31"/>
      <c r="Y96" s="31"/>
      <c r="Z96" s="45"/>
    </row>
    <row r="97" spans="2:26" ht="16.8" x14ac:dyDescent="0.3">
      <c r="B97" s="56" t="s">
        <v>174</v>
      </c>
      <c r="C97" s="47">
        <v>2163.5</v>
      </c>
      <c r="D97" s="39">
        <f t="shared" si="2"/>
        <v>-3.9937874417572683E-2</v>
      </c>
      <c r="F97" s="47">
        <v>23587.5</v>
      </c>
      <c r="G97" s="40">
        <f t="shared" si="3"/>
        <v>-4.7673841159869612E-2</v>
      </c>
      <c r="H97" s="33"/>
      <c r="I97" s="33"/>
      <c r="J97" s="33"/>
      <c r="K97" s="171" t="s">
        <v>144</v>
      </c>
      <c r="L97" s="47">
        <v>2467.75</v>
      </c>
      <c r="M97" s="33">
        <v>43</v>
      </c>
      <c r="N97" s="33"/>
      <c r="O97" s="33"/>
      <c r="P97" s="31"/>
      <c r="Q97" s="45"/>
      <c r="U97" s="33"/>
      <c r="W97" s="31"/>
      <c r="X97" s="31"/>
      <c r="Y97" s="31"/>
      <c r="Z97" s="45"/>
    </row>
    <row r="98" spans="2:26" ht="16.8" x14ac:dyDescent="0.3">
      <c r="B98" s="56" t="s">
        <v>175</v>
      </c>
      <c r="C98" s="47">
        <v>2165.6</v>
      </c>
      <c r="D98" s="39">
        <f t="shared" si="2"/>
        <v>9.7064941067714905E-4</v>
      </c>
      <c r="F98" s="47">
        <v>23813.4</v>
      </c>
      <c r="G98" s="40">
        <f t="shared" si="3"/>
        <v>9.5771065182830295E-3</v>
      </c>
      <c r="H98" s="33"/>
      <c r="I98" s="33"/>
      <c r="J98" s="33"/>
      <c r="K98" s="171" t="s">
        <v>145</v>
      </c>
      <c r="L98" s="47">
        <v>2354.9</v>
      </c>
      <c r="M98" s="33">
        <v>42</v>
      </c>
      <c r="N98" s="33"/>
      <c r="O98" s="33"/>
      <c r="P98" s="31"/>
      <c r="Q98" s="45"/>
      <c r="U98" s="33"/>
      <c r="W98" s="31"/>
      <c r="X98" s="31"/>
      <c r="Y98" s="31"/>
      <c r="Z98" s="45"/>
    </row>
    <row r="99" spans="2:26" ht="16.8" x14ac:dyDescent="0.3">
      <c r="B99" s="56" t="s">
        <v>176</v>
      </c>
      <c r="C99" s="47">
        <v>2232.6999999999998</v>
      </c>
      <c r="D99" s="39">
        <f t="shared" si="2"/>
        <v>3.0984484669375645E-2</v>
      </c>
      <c r="F99" s="47">
        <v>24004.75</v>
      </c>
      <c r="G99" s="40">
        <f t="shared" si="3"/>
        <v>8.035391838208783E-3</v>
      </c>
      <c r="H99" s="33"/>
      <c r="I99" s="33"/>
      <c r="J99" s="33"/>
      <c r="K99" s="171" t="s">
        <v>146</v>
      </c>
      <c r="L99" s="47">
        <v>2502.4499999999998</v>
      </c>
      <c r="M99" s="33">
        <v>41</v>
      </c>
      <c r="N99" s="33"/>
      <c r="O99" s="33"/>
      <c r="P99" s="31"/>
      <c r="Q99" s="45"/>
      <c r="U99" s="33"/>
      <c r="W99" s="31"/>
      <c r="X99" s="31"/>
      <c r="Y99" s="31"/>
      <c r="Z99" s="45"/>
    </row>
    <row r="100" spans="2:26" ht="16.8" x14ac:dyDescent="0.3">
      <c r="B100" s="56" t="s">
        <v>177</v>
      </c>
      <c r="C100" s="47">
        <v>2247.9</v>
      </c>
      <c r="D100" s="39">
        <f t="shared" si="2"/>
        <v>6.8079007479733278E-3</v>
      </c>
      <c r="F100" s="47">
        <v>23431.5</v>
      </c>
      <c r="G100" s="40">
        <f t="shared" si="3"/>
        <v>-2.3880690280048689E-2</v>
      </c>
      <c r="H100" s="33"/>
      <c r="I100" s="33"/>
      <c r="J100" s="33"/>
      <c r="K100" s="171" t="s">
        <v>147</v>
      </c>
      <c r="L100" s="47">
        <v>2542.5</v>
      </c>
      <c r="M100" s="33">
        <v>40</v>
      </c>
      <c r="N100" s="33"/>
      <c r="O100" s="33"/>
      <c r="P100" s="31"/>
      <c r="Q100" s="45"/>
      <c r="U100" s="33"/>
      <c r="W100" s="31"/>
      <c r="X100" s="31"/>
      <c r="Y100" s="31"/>
      <c r="Z100" s="45"/>
    </row>
    <row r="101" spans="2:26" ht="16.8" x14ac:dyDescent="0.3">
      <c r="B101" s="56" t="s">
        <v>178</v>
      </c>
      <c r="C101" s="47">
        <v>2217.1999999999998</v>
      </c>
      <c r="D101" s="39">
        <f t="shared" si="2"/>
        <v>-1.3657191156190351E-2</v>
      </c>
      <c r="F101" s="47">
        <v>23203.200000000001</v>
      </c>
      <c r="G101" s="40">
        <f t="shared" si="3"/>
        <v>-9.7432942833365344E-3</v>
      </c>
      <c r="H101" s="33"/>
      <c r="I101" s="33"/>
      <c r="J101" s="33"/>
      <c r="K101" s="171" t="s">
        <v>148</v>
      </c>
      <c r="L101" s="47">
        <v>2498.4</v>
      </c>
      <c r="M101" s="33">
        <v>39</v>
      </c>
      <c r="N101" s="33"/>
      <c r="O101" s="33"/>
      <c r="P101" s="31"/>
      <c r="Q101" s="45"/>
      <c r="U101" s="33"/>
      <c r="W101" s="31"/>
      <c r="X101" s="31"/>
      <c r="Y101" s="31"/>
      <c r="Z101" s="45"/>
    </row>
    <row r="102" spans="2:26" ht="16.8" x14ac:dyDescent="0.3">
      <c r="B102" s="56" t="s">
        <v>179</v>
      </c>
      <c r="C102" s="47">
        <v>2207.9</v>
      </c>
      <c r="D102" s="39">
        <f t="shared" si="2"/>
        <v>-4.1944795237235377E-3</v>
      </c>
      <c r="F102" s="47">
        <v>23092.2</v>
      </c>
      <c r="G102" s="40">
        <f t="shared" si="3"/>
        <v>-4.7838229209764549E-3</v>
      </c>
      <c r="H102" s="33"/>
      <c r="I102" s="33"/>
      <c r="J102" s="33"/>
      <c r="K102" s="171" t="s">
        <v>149</v>
      </c>
      <c r="L102" s="47">
        <v>2551.65</v>
      </c>
      <c r="M102" s="33">
        <v>38</v>
      </c>
      <c r="N102" s="33"/>
      <c r="O102" s="33"/>
      <c r="P102" s="31"/>
      <c r="Q102" s="45"/>
      <c r="U102" s="33"/>
      <c r="W102" s="31"/>
      <c r="X102" s="31"/>
      <c r="Y102" s="31"/>
      <c r="Z102" s="45"/>
    </row>
    <row r="103" spans="2:26" ht="16.8" x14ac:dyDescent="0.3">
      <c r="B103" s="56" t="s">
        <v>180</v>
      </c>
      <c r="C103" s="47">
        <v>2313.1999999999998</v>
      </c>
      <c r="D103" s="39">
        <f t="shared" si="2"/>
        <v>4.7692377372163364E-2</v>
      </c>
      <c r="F103" s="47">
        <v>23508.400000000001</v>
      </c>
      <c r="G103" s="40">
        <f t="shared" si="3"/>
        <v>1.8023401841314346E-2</v>
      </c>
      <c r="H103" s="33"/>
      <c r="I103" s="33"/>
      <c r="J103" s="33"/>
      <c r="K103" s="171" t="s">
        <v>150</v>
      </c>
      <c r="L103" s="47">
        <v>2574.15</v>
      </c>
      <c r="M103" s="33">
        <v>37</v>
      </c>
      <c r="N103" s="33"/>
      <c r="O103" s="33"/>
      <c r="P103" s="31"/>
      <c r="Q103" s="45"/>
      <c r="U103" s="33"/>
      <c r="W103" s="31"/>
      <c r="X103" s="31"/>
      <c r="Y103" s="31"/>
      <c r="Z103" s="45"/>
    </row>
    <row r="104" spans="2:26" ht="16.8" x14ac:dyDescent="0.3">
      <c r="B104" s="56" t="s">
        <v>181</v>
      </c>
      <c r="C104" s="47">
        <v>2225.1</v>
      </c>
      <c r="D104" s="39">
        <f t="shared" si="2"/>
        <v>-3.8085768632197814E-2</v>
      </c>
      <c r="F104" s="47">
        <v>23559.95</v>
      </c>
      <c r="G104" s="40">
        <f t="shared" si="3"/>
        <v>2.1928332000475947E-3</v>
      </c>
      <c r="H104" s="33"/>
      <c r="I104" s="33"/>
      <c r="J104" s="33"/>
      <c r="K104" s="171" t="s">
        <v>151</v>
      </c>
      <c r="L104" s="47">
        <v>2609</v>
      </c>
      <c r="M104" s="33">
        <v>36</v>
      </c>
      <c r="N104" s="33"/>
      <c r="O104" s="33"/>
      <c r="P104" s="31"/>
      <c r="Q104" s="45"/>
      <c r="U104" s="33"/>
      <c r="W104" s="31"/>
      <c r="X104" s="31"/>
      <c r="Y104" s="31"/>
      <c r="Z104" s="45"/>
    </row>
    <row r="105" spans="2:26" ht="16.8" x14ac:dyDescent="0.3">
      <c r="B105" s="56" t="s">
        <v>182</v>
      </c>
      <c r="C105" s="47">
        <v>2195.85</v>
      </c>
      <c r="D105" s="39">
        <f t="shared" si="2"/>
        <v>-1.3145476607792861E-2</v>
      </c>
      <c r="F105" s="47">
        <v>22929.25</v>
      </c>
      <c r="G105" s="40">
        <f t="shared" si="3"/>
        <v>-2.6770005878620329E-2</v>
      </c>
      <c r="H105" s="33"/>
      <c r="I105" s="33"/>
      <c r="J105" s="33"/>
      <c r="K105" s="171" t="s">
        <v>152</v>
      </c>
      <c r="L105" s="47">
        <v>2597.85</v>
      </c>
      <c r="M105" s="33">
        <v>35</v>
      </c>
      <c r="N105" s="33"/>
      <c r="O105" s="33"/>
      <c r="P105" s="31"/>
      <c r="Q105" s="45"/>
      <c r="U105" s="33"/>
      <c r="W105" s="31"/>
      <c r="X105" s="31"/>
      <c r="Y105" s="31"/>
      <c r="Z105" s="45"/>
    </row>
    <row r="106" spans="2:26" ht="16.8" x14ac:dyDescent="0.3">
      <c r="B106" s="56" t="s">
        <v>183</v>
      </c>
      <c r="C106" s="47">
        <v>2214.9499999999998</v>
      </c>
      <c r="D106" s="39">
        <f t="shared" si="2"/>
        <v>8.6982261994215104E-3</v>
      </c>
      <c r="F106" s="47">
        <v>22795.9</v>
      </c>
      <c r="G106" s="40">
        <f t="shared" si="3"/>
        <v>-5.8157157342695331E-3</v>
      </c>
      <c r="H106" s="33"/>
      <c r="I106" s="33"/>
      <c r="J106" s="33"/>
      <c r="K106" s="171" t="s">
        <v>153</v>
      </c>
      <c r="L106" s="47">
        <v>2476.9</v>
      </c>
      <c r="M106" s="33">
        <v>34</v>
      </c>
      <c r="N106" s="33"/>
      <c r="O106" s="33"/>
      <c r="P106" s="31"/>
      <c r="Q106" s="45"/>
      <c r="U106" s="33"/>
      <c r="W106" s="31"/>
      <c r="X106" s="31"/>
      <c r="Y106" s="31"/>
      <c r="Z106" s="45"/>
    </row>
    <row r="107" spans="2:26" ht="16.8" x14ac:dyDescent="0.3">
      <c r="B107" s="56" t="s">
        <v>184</v>
      </c>
      <c r="C107" s="47">
        <v>2189.65</v>
      </c>
      <c r="D107" s="39">
        <f t="shared" si="2"/>
        <v>-1.1422379737691446E-2</v>
      </c>
      <c r="F107" s="47">
        <v>22124.7</v>
      </c>
      <c r="G107" s="40">
        <f t="shared" si="3"/>
        <v>-2.9443891226053842E-2</v>
      </c>
      <c r="H107" s="33"/>
      <c r="I107" s="33"/>
      <c r="J107" s="33"/>
      <c r="K107" s="171" t="s">
        <v>154</v>
      </c>
      <c r="L107" s="47">
        <v>2495.1</v>
      </c>
      <c r="M107" s="33">
        <v>33</v>
      </c>
      <c r="N107" s="33"/>
      <c r="O107" s="33"/>
      <c r="P107" s="31"/>
      <c r="Q107" s="45"/>
      <c r="U107" s="33"/>
      <c r="W107" s="31"/>
      <c r="X107" s="31"/>
      <c r="Y107" s="31"/>
      <c r="Z107" s="45"/>
    </row>
    <row r="108" spans="2:26" ht="16.8" x14ac:dyDescent="0.3">
      <c r="B108" s="56" t="s">
        <v>200</v>
      </c>
      <c r="C108" s="47">
        <v>2238.4499999999998</v>
      </c>
      <c r="D108" s="39">
        <f t="shared" si="2"/>
        <v>2.2286666818897904E-2</v>
      </c>
      <c r="F108" s="47">
        <v>22552.5</v>
      </c>
      <c r="G108" s="40">
        <f t="shared" si="3"/>
        <v>1.9335855401429125E-2</v>
      </c>
      <c r="H108" s="33"/>
      <c r="I108" s="33"/>
      <c r="J108" s="33"/>
      <c r="K108" s="171" t="s">
        <v>155</v>
      </c>
      <c r="L108" s="47">
        <v>2504.6999999999998</v>
      </c>
      <c r="M108" s="33">
        <v>32</v>
      </c>
      <c r="N108" s="33"/>
      <c r="O108" s="33"/>
      <c r="P108" s="31"/>
      <c r="Q108" s="45"/>
      <c r="U108" s="33"/>
      <c r="W108" s="31"/>
      <c r="X108" s="31"/>
      <c r="Y108" s="31"/>
      <c r="Z108" s="45"/>
    </row>
    <row r="109" spans="2:26" ht="16.8" x14ac:dyDescent="0.3">
      <c r="B109" s="56" t="s">
        <v>199</v>
      </c>
      <c r="C109" s="47">
        <v>2191.9499999999998</v>
      </c>
      <c r="D109" s="39">
        <f t="shared" si="2"/>
        <v>-2.0773302955169881E-2</v>
      </c>
      <c r="F109" s="47">
        <v>22382.9</v>
      </c>
      <c r="G109" s="40">
        <f t="shared" si="3"/>
        <v>-7.5202305731071339E-3</v>
      </c>
      <c r="H109" s="33"/>
      <c r="I109" s="33"/>
      <c r="J109" s="33"/>
      <c r="K109" s="171" t="s">
        <v>156</v>
      </c>
      <c r="L109" s="47">
        <v>2525.4499999999998</v>
      </c>
      <c r="M109" s="33">
        <v>31</v>
      </c>
      <c r="N109" s="33"/>
      <c r="O109" s="33"/>
      <c r="P109" s="31"/>
      <c r="Q109" s="45"/>
      <c r="U109" s="33"/>
      <c r="W109" s="31"/>
      <c r="X109" s="31"/>
      <c r="Y109" s="31"/>
      <c r="Z109" s="45"/>
    </row>
    <row r="110" spans="2:26" ht="16.8" x14ac:dyDescent="0.3">
      <c r="B110" s="37"/>
      <c r="C110" s="48"/>
      <c r="D110" s="39"/>
      <c r="F110" s="33"/>
      <c r="G110" s="40"/>
      <c r="H110" s="33"/>
      <c r="I110" s="33"/>
      <c r="J110" s="33"/>
      <c r="K110" s="171" t="s">
        <v>157</v>
      </c>
      <c r="L110" s="47">
        <v>2529.1999999999998</v>
      </c>
      <c r="M110" s="33">
        <v>30</v>
      </c>
      <c r="N110" s="33"/>
      <c r="O110" s="33"/>
      <c r="P110" s="31"/>
      <c r="Q110" s="45"/>
      <c r="W110" s="31"/>
      <c r="X110" s="31"/>
      <c r="Y110" s="31"/>
      <c r="Z110" s="45"/>
    </row>
    <row r="111" spans="2:26" ht="16.8" x14ac:dyDescent="0.3">
      <c r="B111" s="37"/>
      <c r="C111" s="48"/>
      <c r="D111" s="39"/>
      <c r="F111" s="33"/>
      <c r="G111" s="40"/>
      <c r="H111" s="33"/>
      <c r="I111" s="33"/>
      <c r="J111" s="33"/>
      <c r="K111" s="171" t="s">
        <v>158</v>
      </c>
      <c r="L111" s="47">
        <v>2500.75</v>
      </c>
      <c r="M111" s="33">
        <v>29</v>
      </c>
      <c r="N111" s="33"/>
      <c r="O111" s="33"/>
      <c r="P111" s="31"/>
      <c r="Q111" s="45"/>
      <c r="W111" s="31"/>
      <c r="X111" s="31"/>
      <c r="Y111" s="31"/>
      <c r="Z111" s="46"/>
    </row>
    <row r="112" spans="2:26" ht="16.8" x14ac:dyDescent="0.3">
      <c r="D112" s="39"/>
      <c r="K112" s="171" t="s">
        <v>159</v>
      </c>
      <c r="L112" s="47">
        <v>2503.1999999999998</v>
      </c>
      <c r="M112" s="33">
        <v>28</v>
      </c>
      <c r="N112" s="33"/>
      <c r="O112" s="33"/>
      <c r="P112" s="31"/>
      <c r="Q112" s="45"/>
    </row>
    <row r="113" spans="4:17" ht="16.8" x14ac:dyDescent="0.3">
      <c r="D113" s="39"/>
      <c r="K113" s="171" t="s">
        <v>160</v>
      </c>
      <c r="L113" s="47">
        <v>2531.4</v>
      </c>
      <c r="M113" s="33">
        <v>27</v>
      </c>
      <c r="N113" s="33"/>
      <c r="O113" s="33"/>
      <c r="P113" s="31"/>
      <c r="Q113" s="45"/>
    </row>
    <row r="114" spans="4:17" ht="16.8" x14ac:dyDescent="0.3">
      <c r="D114" s="39"/>
      <c r="K114" s="171" t="s">
        <v>161</v>
      </c>
      <c r="L114" s="47">
        <v>2699.55</v>
      </c>
      <c r="M114" s="33">
        <v>26</v>
      </c>
      <c r="N114" s="33"/>
      <c r="O114" s="33"/>
      <c r="P114" s="31"/>
      <c r="Q114" s="45"/>
    </row>
    <row r="115" spans="4:17" ht="16.8" x14ac:dyDescent="0.3">
      <c r="D115" s="39"/>
      <c r="K115" s="171" t="s">
        <v>162</v>
      </c>
      <c r="L115" s="47">
        <v>2745.7</v>
      </c>
      <c r="M115" s="33">
        <v>25</v>
      </c>
      <c r="N115" s="33"/>
      <c r="O115" s="33"/>
      <c r="P115" s="31"/>
      <c r="Q115" s="45"/>
    </row>
    <row r="116" spans="4:17" ht="16.8" x14ac:dyDescent="0.3">
      <c r="D116" s="39"/>
      <c r="K116" s="171" t="s">
        <v>163</v>
      </c>
      <c r="L116" s="47">
        <v>2598.15</v>
      </c>
      <c r="M116" s="33">
        <v>24</v>
      </c>
      <c r="N116" s="33"/>
      <c r="O116" s="33"/>
      <c r="P116" s="31"/>
      <c r="Q116" s="45"/>
    </row>
    <row r="117" spans="4:17" ht="16.8" x14ac:dyDescent="0.3">
      <c r="D117" s="39"/>
      <c r="K117" s="171" t="s">
        <v>164</v>
      </c>
      <c r="L117" s="47">
        <v>2511.8000000000002</v>
      </c>
      <c r="M117" s="33">
        <v>23</v>
      </c>
      <c r="N117" s="33"/>
      <c r="O117" s="33"/>
      <c r="P117" s="31"/>
      <c r="Q117" s="45"/>
    </row>
    <row r="118" spans="4:17" ht="16.8" x14ac:dyDescent="0.3">
      <c r="D118" s="39"/>
      <c r="K118" s="171" t="s">
        <v>165</v>
      </c>
      <c r="L118" s="47">
        <v>2350.25</v>
      </c>
      <c r="M118" s="33">
        <v>22</v>
      </c>
      <c r="N118" s="33"/>
      <c r="O118" s="33"/>
      <c r="P118" s="31"/>
      <c r="Q118" s="45"/>
    </row>
    <row r="119" spans="4:17" ht="16.8" x14ac:dyDescent="0.3">
      <c r="D119" s="39"/>
      <c r="K119" s="171" t="s">
        <v>166</v>
      </c>
      <c r="L119" s="47">
        <v>2260.6999999999998</v>
      </c>
      <c r="M119" s="33">
        <v>21</v>
      </c>
      <c r="N119" s="33"/>
      <c r="O119" s="33"/>
      <c r="P119" s="31"/>
      <c r="Q119" s="45"/>
    </row>
    <row r="120" spans="4:17" ht="16.8" x14ac:dyDescent="0.3">
      <c r="D120" s="39"/>
      <c r="K120" s="171" t="s">
        <v>167</v>
      </c>
      <c r="L120" s="47">
        <v>2282.3000000000002</v>
      </c>
      <c r="M120" s="33">
        <v>20</v>
      </c>
      <c r="N120" s="33"/>
      <c r="O120" s="33"/>
      <c r="P120" s="31"/>
      <c r="Q120" s="45"/>
    </row>
    <row r="121" spans="4:17" ht="16.8" x14ac:dyDescent="0.3">
      <c r="D121" s="39"/>
      <c r="K121" s="171" t="s">
        <v>168</v>
      </c>
      <c r="L121" s="47">
        <v>2295.65</v>
      </c>
      <c r="M121" s="33">
        <v>19</v>
      </c>
      <c r="N121" s="33"/>
      <c r="O121" s="33"/>
      <c r="P121" s="31"/>
      <c r="Q121" s="45"/>
    </row>
    <row r="122" spans="4:17" ht="16.8" x14ac:dyDescent="0.3">
      <c r="D122" s="39"/>
      <c r="K122" s="171" t="s">
        <v>169</v>
      </c>
      <c r="L122" s="47">
        <v>2182.8000000000002</v>
      </c>
      <c r="M122" s="33">
        <v>18</v>
      </c>
      <c r="N122" s="33"/>
      <c r="O122" s="33"/>
      <c r="P122" s="31"/>
      <c r="Q122" s="45"/>
    </row>
    <row r="123" spans="4:17" ht="16.8" x14ac:dyDescent="0.3">
      <c r="D123" s="39"/>
      <c r="K123" s="171" t="s">
        <v>170</v>
      </c>
      <c r="L123" s="47">
        <v>2247.3000000000002</v>
      </c>
      <c r="M123" s="33">
        <v>17</v>
      </c>
      <c r="N123" s="33"/>
      <c r="O123" s="33"/>
      <c r="P123" s="31"/>
      <c r="Q123" s="45"/>
    </row>
    <row r="124" spans="4:17" ht="16.8" x14ac:dyDescent="0.3">
      <c r="D124" s="39"/>
      <c r="K124" s="171" t="s">
        <v>171</v>
      </c>
      <c r="L124" s="47">
        <v>2234.65</v>
      </c>
      <c r="M124" s="33">
        <v>16</v>
      </c>
      <c r="N124" s="33"/>
      <c r="O124" s="33"/>
      <c r="P124" s="31"/>
      <c r="Q124" s="45"/>
    </row>
    <row r="125" spans="4:17" ht="16.8" x14ac:dyDescent="0.3">
      <c r="D125" s="39"/>
      <c r="K125" s="171" t="s">
        <v>172</v>
      </c>
      <c r="L125" s="47">
        <v>2267.8000000000002</v>
      </c>
      <c r="M125" s="33">
        <v>15</v>
      </c>
      <c r="N125" s="33"/>
      <c r="O125" s="33"/>
      <c r="P125" s="31"/>
      <c r="Q125" s="45"/>
    </row>
    <row r="126" spans="4:17" ht="16.8" x14ac:dyDescent="0.3">
      <c r="D126" s="39"/>
      <c r="K126" s="171" t="s">
        <v>173</v>
      </c>
      <c r="L126" s="47">
        <v>2253.5</v>
      </c>
      <c r="M126" s="33">
        <v>14</v>
      </c>
      <c r="N126" s="33"/>
      <c r="O126" s="33"/>
      <c r="P126" s="31"/>
      <c r="Q126" s="45"/>
    </row>
    <row r="127" spans="4:17" ht="16.8" x14ac:dyDescent="0.3">
      <c r="D127" s="39"/>
      <c r="K127" s="171" t="s">
        <v>174</v>
      </c>
      <c r="L127" s="47">
        <v>2163.5</v>
      </c>
      <c r="M127" s="33">
        <v>13</v>
      </c>
      <c r="N127" s="33"/>
      <c r="O127" s="33"/>
      <c r="P127" s="31"/>
      <c r="Q127" s="45"/>
    </row>
    <row r="128" spans="4:17" ht="16.8" x14ac:dyDescent="0.3">
      <c r="D128" s="39"/>
      <c r="K128" s="171" t="s">
        <v>175</v>
      </c>
      <c r="L128" s="47">
        <v>2165.6</v>
      </c>
      <c r="M128" s="33">
        <v>12</v>
      </c>
      <c r="N128" s="33"/>
      <c r="O128" s="33"/>
      <c r="P128" s="31"/>
      <c r="Q128" s="45"/>
    </row>
    <row r="129" spans="4:17" ht="16.8" x14ac:dyDescent="0.3">
      <c r="D129" s="39"/>
      <c r="K129" s="171" t="s">
        <v>176</v>
      </c>
      <c r="L129" s="47">
        <v>2232.6999999999998</v>
      </c>
      <c r="M129" s="33">
        <v>11</v>
      </c>
      <c r="N129" s="33"/>
      <c r="O129" s="33"/>
      <c r="P129" s="31"/>
      <c r="Q129" s="45"/>
    </row>
    <row r="130" spans="4:17" ht="16.8" x14ac:dyDescent="0.3">
      <c r="D130" s="39"/>
      <c r="K130" s="171" t="s">
        <v>177</v>
      </c>
      <c r="L130" s="47">
        <v>2247.9</v>
      </c>
      <c r="M130" s="33">
        <v>10</v>
      </c>
      <c r="N130" s="33"/>
      <c r="O130" s="33"/>
      <c r="P130" s="31"/>
      <c r="Q130" s="45"/>
    </row>
    <row r="131" spans="4:17" ht="16.8" x14ac:dyDescent="0.3">
      <c r="D131" s="39"/>
      <c r="K131" s="171" t="s">
        <v>178</v>
      </c>
      <c r="L131" s="47">
        <v>2217.1999999999998</v>
      </c>
      <c r="M131" s="33">
        <v>9</v>
      </c>
      <c r="N131" s="33"/>
      <c r="O131" s="33"/>
      <c r="P131" s="31"/>
      <c r="Q131" s="45"/>
    </row>
    <row r="132" spans="4:17" ht="16.8" x14ac:dyDescent="0.3">
      <c r="D132" s="39"/>
      <c r="K132" s="171" t="s">
        <v>179</v>
      </c>
      <c r="L132" s="47">
        <v>2207.9</v>
      </c>
      <c r="M132" s="33">
        <v>8</v>
      </c>
      <c r="N132" s="33"/>
      <c r="O132" s="33"/>
      <c r="P132" s="31"/>
      <c r="Q132" s="45"/>
    </row>
    <row r="133" spans="4:17" ht="16.8" x14ac:dyDescent="0.3">
      <c r="D133" s="39"/>
      <c r="K133" s="171" t="s">
        <v>180</v>
      </c>
      <c r="L133" s="47">
        <v>2313.1999999999998</v>
      </c>
      <c r="M133" s="33">
        <v>7</v>
      </c>
      <c r="N133" s="33"/>
      <c r="O133" s="33"/>
      <c r="P133" s="31"/>
      <c r="Q133" s="45"/>
    </row>
    <row r="134" spans="4:17" ht="16.8" x14ac:dyDescent="0.3">
      <c r="D134" s="39"/>
      <c r="K134" s="171" t="s">
        <v>181</v>
      </c>
      <c r="L134" s="47">
        <v>2225.1</v>
      </c>
      <c r="M134" s="33">
        <v>6</v>
      </c>
      <c r="N134" s="33"/>
      <c r="O134" s="33"/>
      <c r="P134" s="31"/>
      <c r="Q134" s="45"/>
    </row>
    <row r="135" spans="4:17" ht="16.8" x14ac:dyDescent="0.3">
      <c r="D135" s="39"/>
      <c r="K135" s="171" t="s">
        <v>182</v>
      </c>
      <c r="L135" s="47">
        <v>2195.85</v>
      </c>
      <c r="M135" s="33">
        <v>5</v>
      </c>
      <c r="N135" s="33"/>
      <c r="O135" s="33"/>
      <c r="P135" s="31"/>
      <c r="Q135" s="45"/>
    </row>
    <row r="136" spans="4:17" ht="16.8" x14ac:dyDescent="0.3">
      <c r="D136" s="39"/>
      <c r="K136" s="171" t="s">
        <v>183</v>
      </c>
      <c r="L136" s="47">
        <v>2214.9499999999998</v>
      </c>
      <c r="M136" s="33">
        <v>4</v>
      </c>
      <c r="N136" s="33"/>
      <c r="O136" s="33"/>
      <c r="P136" s="31"/>
      <c r="Q136" s="45"/>
    </row>
    <row r="137" spans="4:17" ht="16.8" x14ac:dyDescent="0.3">
      <c r="D137" s="39"/>
      <c r="K137" s="171" t="s">
        <v>184</v>
      </c>
      <c r="L137" s="47">
        <v>2189.65</v>
      </c>
      <c r="M137" s="33">
        <v>3</v>
      </c>
      <c r="N137" s="33"/>
      <c r="O137" s="33"/>
      <c r="P137" s="31"/>
      <c r="Q137" s="45"/>
    </row>
    <row r="138" spans="4:17" ht="16.8" x14ac:dyDescent="0.3">
      <c r="D138" s="39"/>
      <c r="K138" s="171" t="s">
        <v>200</v>
      </c>
      <c r="L138" s="47">
        <v>2238.4499999999998</v>
      </c>
      <c r="M138" s="33">
        <v>2</v>
      </c>
      <c r="N138" s="33"/>
      <c r="O138" s="33"/>
      <c r="P138" s="31"/>
      <c r="Q138" s="45"/>
    </row>
    <row r="139" spans="4:17" ht="16.8" x14ac:dyDescent="0.3">
      <c r="D139" s="39"/>
      <c r="K139" s="171" t="s">
        <v>199</v>
      </c>
      <c r="L139" s="47">
        <v>2191.9499999999998</v>
      </c>
      <c r="M139" s="33">
        <v>1</v>
      </c>
      <c r="N139" s="33"/>
      <c r="O139" s="46"/>
      <c r="P139" s="46"/>
      <c r="Q139" s="46"/>
    </row>
    <row r="140" spans="4:17" ht="16.8" x14ac:dyDescent="0.3">
      <c r="D140" s="39"/>
      <c r="K140" s="165"/>
      <c r="L140" s="47"/>
      <c r="M140" s="33"/>
      <c r="N140" s="33"/>
      <c r="O140" s="33"/>
      <c r="P140" s="31"/>
      <c r="Q140" s="45"/>
    </row>
    <row r="141" spans="4:17" ht="16.8" x14ac:dyDescent="0.3">
      <c r="D141" s="39"/>
      <c r="K141" s="165"/>
      <c r="L141" s="47"/>
      <c r="M141" s="33"/>
      <c r="N141" s="33"/>
      <c r="O141" s="33"/>
      <c r="P141" s="31"/>
      <c r="Q141" s="45"/>
    </row>
    <row r="142" spans="4:17" ht="16.8" x14ac:dyDescent="0.3">
      <c r="D142" s="39"/>
      <c r="K142" s="165"/>
      <c r="L142" s="47"/>
      <c r="M142" s="33"/>
      <c r="N142" s="33"/>
      <c r="O142" s="33"/>
      <c r="P142" s="31"/>
      <c r="Q142" s="45"/>
    </row>
    <row r="143" spans="4:17" ht="16.8" x14ac:dyDescent="0.3">
      <c r="D143" s="39"/>
      <c r="K143" s="165"/>
      <c r="L143" s="47"/>
      <c r="M143" s="33"/>
      <c r="N143" s="33"/>
      <c r="O143" s="33"/>
      <c r="P143" s="31"/>
      <c r="Q143" s="45"/>
    </row>
    <row r="144" spans="4:17" ht="16.8" x14ac:dyDescent="0.3">
      <c r="D144" s="39"/>
      <c r="K144" s="165"/>
      <c r="L144" s="47"/>
      <c r="M144" s="33"/>
      <c r="N144" s="33"/>
      <c r="O144" s="33"/>
      <c r="P144" s="31"/>
      <c r="Q144" s="45"/>
    </row>
    <row r="145" spans="4:17" ht="16.8" x14ac:dyDescent="0.3">
      <c r="D145" s="39"/>
      <c r="K145" s="165"/>
      <c r="L145" s="47"/>
      <c r="M145" s="33"/>
      <c r="N145" s="33"/>
      <c r="O145" s="33"/>
      <c r="P145" s="31"/>
      <c r="Q145" s="45"/>
    </row>
    <row r="146" spans="4:17" ht="16.8" x14ac:dyDescent="0.3">
      <c r="D146" s="39"/>
      <c r="K146" s="165"/>
      <c r="L146" s="47"/>
      <c r="M146" s="33"/>
      <c r="N146" s="31"/>
      <c r="O146" s="46"/>
      <c r="P146" s="46"/>
      <c r="Q146" s="46"/>
    </row>
    <row r="147" spans="4:17" x14ac:dyDescent="0.3">
      <c r="D147" s="39"/>
    </row>
    <row r="148" spans="4:17" x14ac:dyDescent="0.3">
      <c r="D148" s="39"/>
    </row>
    <row r="149" spans="4:17" x14ac:dyDescent="0.3">
      <c r="D149" s="39"/>
    </row>
    <row r="150" spans="4:17" x14ac:dyDescent="0.3">
      <c r="D150" s="39"/>
    </row>
    <row r="151" spans="4:17" x14ac:dyDescent="0.3">
      <c r="D151" s="39"/>
    </row>
    <row r="152" spans="4:17" x14ac:dyDescent="0.3">
      <c r="D152" s="39"/>
    </row>
    <row r="153" spans="4:17" x14ac:dyDescent="0.3">
      <c r="D153" s="39"/>
    </row>
    <row r="154" spans="4:17" x14ac:dyDescent="0.3">
      <c r="D154" s="39"/>
    </row>
    <row r="155" spans="4:17" x14ac:dyDescent="0.3">
      <c r="D155" s="39"/>
    </row>
    <row r="156" spans="4:17" x14ac:dyDescent="0.3">
      <c r="D156" s="39"/>
    </row>
    <row r="157" spans="4:17" x14ac:dyDescent="0.3">
      <c r="D157" s="39"/>
    </row>
    <row r="158" spans="4:17" x14ac:dyDescent="0.3">
      <c r="D158" s="39"/>
    </row>
    <row r="159" spans="4:17" x14ac:dyDescent="0.3">
      <c r="D159" s="39"/>
    </row>
    <row r="160" spans="4:17" x14ac:dyDescent="0.3">
      <c r="D160" s="39"/>
    </row>
    <row r="161" spans="4:4" x14ac:dyDescent="0.3">
      <c r="D161" s="39"/>
    </row>
    <row r="162" spans="4:4" x14ac:dyDescent="0.3">
      <c r="D162" s="39"/>
    </row>
    <row r="163" spans="4:4" x14ac:dyDescent="0.3">
      <c r="D163" s="39"/>
    </row>
    <row r="164" spans="4:4" x14ac:dyDescent="0.3">
      <c r="D164" s="39"/>
    </row>
    <row r="165" spans="4:4" x14ac:dyDescent="0.3">
      <c r="D165" s="39"/>
    </row>
    <row r="166" spans="4:4" x14ac:dyDescent="0.3">
      <c r="D166" s="39"/>
    </row>
    <row r="167" spans="4:4" x14ac:dyDescent="0.3">
      <c r="D167" s="39"/>
    </row>
    <row r="168" spans="4:4" x14ac:dyDescent="0.3">
      <c r="D168" s="39"/>
    </row>
    <row r="169" spans="4:4" x14ac:dyDescent="0.3">
      <c r="D169" s="39"/>
    </row>
    <row r="170" spans="4:4" x14ac:dyDescent="0.3">
      <c r="D170" s="39"/>
    </row>
    <row r="171" spans="4:4" x14ac:dyDescent="0.3">
      <c r="D171" s="39"/>
    </row>
    <row r="172" spans="4:4" x14ac:dyDescent="0.3">
      <c r="D172" s="39"/>
    </row>
    <row r="173" spans="4:4" x14ac:dyDescent="0.3">
      <c r="D173" s="39"/>
    </row>
    <row r="174" spans="4:4" x14ac:dyDescent="0.3">
      <c r="D174" s="39"/>
    </row>
    <row r="175" spans="4:4" x14ac:dyDescent="0.3">
      <c r="D175" s="39"/>
    </row>
    <row r="176" spans="4:4" x14ac:dyDescent="0.3">
      <c r="D176" s="39"/>
    </row>
    <row r="177" spans="4:4" x14ac:dyDescent="0.3">
      <c r="D177" s="39"/>
    </row>
    <row r="178" spans="4:4" x14ac:dyDescent="0.3">
      <c r="D178" s="39"/>
    </row>
    <row r="179" spans="4:4" x14ac:dyDescent="0.3">
      <c r="D179" s="39"/>
    </row>
    <row r="180" spans="4:4" x14ac:dyDescent="0.3">
      <c r="D180" s="39"/>
    </row>
    <row r="181" spans="4:4" x14ac:dyDescent="0.3">
      <c r="D181" s="39"/>
    </row>
    <row r="182" spans="4:4" x14ac:dyDescent="0.3">
      <c r="D182" s="39"/>
    </row>
    <row r="183" spans="4:4" x14ac:dyDescent="0.3">
      <c r="D183" s="39"/>
    </row>
    <row r="184" spans="4:4" x14ac:dyDescent="0.3">
      <c r="D184" s="39"/>
    </row>
    <row r="185" spans="4:4" x14ac:dyDescent="0.3">
      <c r="D185" s="39"/>
    </row>
    <row r="186" spans="4:4" x14ac:dyDescent="0.3">
      <c r="D186" s="39"/>
    </row>
    <row r="187" spans="4:4" x14ac:dyDescent="0.3">
      <c r="D187" s="39"/>
    </row>
    <row r="188" spans="4:4" x14ac:dyDescent="0.3">
      <c r="D188" s="39"/>
    </row>
    <row r="189" spans="4:4" x14ac:dyDescent="0.3">
      <c r="D189" s="39"/>
    </row>
    <row r="190" spans="4:4" x14ac:dyDescent="0.3">
      <c r="D190" s="39"/>
    </row>
    <row r="191" spans="4:4" x14ac:dyDescent="0.3">
      <c r="D191" s="39"/>
    </row>
    <row r="192" spans="4:4" x14ac:dyDescent="0.3">
      <c r="D192" s="39"/>
    </row>
    <row r="193" spans="4:4" x14ac:dyDescent="0.3">
      <c r="D193" s="39"/>
    </row>
    <row r="194" spans="4:4" x14ac:dyDescent="0.3">
      <c r="D194" s="39"/>
    </row>
    <row r="195" spans="4:4" x14ac:dyDescent="0.3">
      <c r="D195" s="39"/>
    </row>
    <row r="196" spans="4:4" x14ac:dyDescent="0.3">
      <c r="D196" s="39"/>
    </row>
    <row r="197" spans="4:4" x14ac:dyDescent="0.3">
      <c r="D197" s="39"/>
    </row>
    <row r="198" spans="4:4" x14ac:dyDescent="0.3">
      <c r="D198" s="39"/>
    </row>
    <row r="199" spans="4:4" x14ac:dyDescent="0.3">
      <c r="D199" s="39"/>
    </row>
    <row r="200" spans="4:4" x14ac:dyDescent="0.3">
      <c r="D200" s="39"/>
    </row>
    <row r="201" spans="4:4" x14ac:dyDescent="0.3">
      <c r="D201" s="39"/>
    </row>
    <row r="202" spans="4:4" x14ac:dyDescent="0.3">
      <c r="D202" s="39"/>
    </row>
    <row r="203" spans="4:4" x14ac:dyDescent="0.3">
      <c r="D203" s="39"/>
    </row>
    <row r="204" spans="4:4" x14ac:dyDescent="0.3">
      <c r="D204" s="39"/>
    </row>
    <row r="205" spans="4:4" x14ac:dyDescent="0.3">
      <c r="D205" s="39"/>
    </row>
    <row r="206" spans="4:4" x14ac:dyDescent="0.3">
      <c r="D206" s="39"/>
    </row>
    <row r="207" spans="4:4" x14ac:dyDescent="0.3">
      <c r="D207" s="39"/>
    </row>
    <row r="208" spans="4:4" x14ac:dyDescent="0.3">
      <c r="D208" s="39"/>
    </row>
    <row r="209" spans="4:4" x14ac:dyDescent="0.3">
      <c r="D209" s="39"/>
    </row>
    <row r="210" spans="4:4" x14ac:dyDescent="0.3">
      <c r="D210" s="39"/>
    </row>
    <row r="211" spans="4:4" x14ac:dyDescent="0.3">
      <c r="D211" s="39"/>
    </row>
    <row r="212" spans="4:4" x14ac:dyDescent="0.3">
      <c r="D212" s="39"/>
    </row>
    <row r="213" spans="4:4" x14ac:dyDescent="0.3">
      <c r="D213" s="39"/>
    </row>
    <row r="214" spans="4:4" x14ac:dyDescent="0.3">
      <c r="D214" s="39"/>
    </row>
    <row r="215" spans="4:4" x14ac:dyDescent="0.3">
      <c r="D215" s="39"/>
    </row>
    <row r="216" spans="4:4" x14ac:dyDescent="0.3">
      <c r="D216" s="39"/>
    </row>
    <row r="217" spans="4:4" x14ac:dyDescent="0.3">
      <c r="D217" s="39"/>
    </row>
    <row r="218" spans="4:4" x14ac:dyDescent="0.3">
      <c r="D218" s="39"/>
    </row>
    <row r="219" spans="4:4" x14ac:dyDescent="0.3">
      <c r="D219" s="39"/>
    </row>
    <row r="220" spans="4:4" x14ac:dyDescent="0.3">
      <c r="D220" s="39"/>
    </row>
    <row r="221" spans="4:4" x14ac:dyDescent="0.3">
      <c r="D221" s="39"/>
    </row>
    <row r="222" spans="4:4" x14ac:dyDescent="0.3">
      <c r="D222" s="39"/>
    </row>
    <row r="223" spans="4:4" x14ac:dyDescent="0.3">
      <c r="D223" s="39"/>
    </row>
    <row r="224" spans="4:4" x14ac:dyDescent="0.3">
      <c r="D224" s="39"/>
    </row>
    <row r="225" spans="4:4" x14ac:dyDescent="0.3">
      <c r="D225" s="39"/>
    </row>
    <row r="226" spans="4:4" x14ac:dyDescent="0.3">
      <c r="D226" s="39"/>
    </row>
    <row r="227" spans="4:4" x14ac:dyDescent="0.3">
      <c r="D227" s="39"/>
    </row>
    <row r="228" spans="4:4" x14ac:dyDescent="0.3">
      <c r="D228" s="39"/>
    </row>
    <row r="229" spans="4:4" x14ac:dyDescent="0.3">
      <c r="D229" s="39"/>
    </row>
    <row r="230" spans="4:4" x14ac:dyDescent="0.3">
      <c r="D230" s="39"/>
    </row>
    <row r="231" spans="4:4" x14ac:dyDescent="0.3">
      <c r="D231" s="39"/>
    </row>
    <row r="232" spans="4:4" x14ac:dyDescent="0.3">
      <c r="D232" s="39"/>
    </row>
    <row r="233" spans="4:4" x14ac:dyDescent="0.3">
      <c r="D233" s="39"/>
    </row>
    <row r="234" spans="4:4" x14ac:dyDescent="0.3">
      <c r="D234" s="39"/>
    </row>
    <row r="235" spans="4:4" x14ac:dyDescent="0.3">
      <c r="D235" s="39"/>
    </row>
    <row r="236" spans="4:4" x14ac:dyDescent="0.3">
      <c r="D236" s="39"/>
    </row>
    <row r="237" spans="4:4" x14ac:dyDescent="0.3">
      <c r="D237" s="39"/>
    </row>
    <row r="238" spans="4:4" x14ac:dyDescent="0.3">
      <c r="D238" s="39"/>
    </row>
    <row r="239" spans="4:4" x14ac:dyDescent="0.3">
      <c r="D239" s="39"/>
    </row>
    <row r="240" spans="4:4" x14ac:dyDescent="0.3">
      <c r="D240" s="39"/>
    </row>
    <row r="241" spans="4:4" x14ac:dyDescent="0.3">
      <c r="D241" s="39"/>
    </row>
    <row r="242" spans="4:4" x14ac:dyDescent="0.3">
      <c r="D242" s="39"/>
    </row>
    <row r="243" spans="4:4" x14ac:dyDescent="0.3">
      <c r="D243" s="39"/>
    </row>
    <row r="244" spans="4:4" x14ac:dyDescent="0.3">
      <c r="D244" s="39"/>
    </row>
    <row r="245" spans="4:4" x14ac:dyDescent="0.3">
      <c r="D245" s="39"/>
    </row>
    <row r="246" spans="4:4" x14ac:dyDescent="0.3">
      <c r="D246" s="39"/>
    </row>
    <row r="247" spans="4:4" x14ac:dyDescent="0.3">
      <c r="D247" s="39"/>
    </row>
    <row r="248" spans="4:4" x14ac:dyDescent="0.3">
      <c r="D248" s="39"/>
    </row>
    <row r="249" spans="4:4" x14ac:dyDescent="0.3">
      <c r="D249" s="39"/>
    </row>
    <row r="250" spans="4:4" x14ac:dyDescent="0.3">
      <c r="D250" s="39"/>
    </row>
    <row r="251" spans="4:4" x14ac:dyDescent="0.3">
      <c r="D251" s="39"/>
    </row>
    <row r="252" spans="4:4" x14ac:dyDescent="0.3">
      <c r="D252" s="39"/>
    </row>
    <row r="253" spans="4:4" x14ac:dyDescent="0.3">
      <c r="D253" s="39"/>
    </row>
    <row r="254" spans="4:4" x14ac:dyDescent="0.3">
      <c r="D254" s="39"/>
    </row>
    <row r="255" spans="4:4" x14ac:dyDescent="0.3">
      <c r="D255" s="39"/>
    </row>
    <row r="256" spans="4:4" x14ac:dyDescent="0.3">
      <c r="D256" s="39"/>
    </row>
    <row r="257" spans="4:4" x14ac:dyDescent="0.3">
      <c r="D257" s="39"/>
    </row>
    <row r="258" spans="4:4" x14ac:dyDescent="0.3">
      <c r="D258" s="39"/>
    </row>
    <row r="259" spans="4:4" x14ac:dyDescent="0.3">
      <c r="D259" s="39"/>
    </row>
    <row r="260" spans="4:4" x14ac:dyDescent="0.3">
      <c r="D260" s="39"/>
    </row>
    <row r="261" spans="4:4" x14ac:dyDescent="0.3">
      <c r="D261" s="39"/>
    </row>
    <row r="262" spans="4:4" x14ac:dyDescent="0.3">
      <c r="D262" s="39"/>
    </row>
    <row r="263" spans="4:4" x14ac:dyDescent="0.3">
      <c r="D263" s="39"/>
    </row>
    <row r="264" spans="4:4" x14ac:dyDescent="0.3">
      <c r="D264" s="39"/>
    </row>
    <row r="265" spans="4:4" x14ac:dyDescent="0.3">
      <c r="D265" s="39"/>
    </row>
    <row r="266" spans="4:4" x14ac:dyDescent="0.3">
      <c r="D266" s="39"/>
    </row>
    <row r="267" spans="4:4" x14ac:dyDescent="0.3">
      <c r="D267" s="39"/>
    </row>
    <row r="268" spans="4:4" x14ac:dyDescent="0.3">
      <c r="D268" s="39"/>
    </row>
    <row r="269" spans="4:4" x14ac:dyDescent="0.3">
      <c r="D269" s="39"/>
    </row>
    <row r="270" spans="4:4" x14ac:dyDescent="0.3">
      <c r="D270" s="39"/>
    </row>
    <row r="271" spans="4:4" x14ac:dyDescent="0.3">
      <c r="D271" s="39"/>
    </row>
    <row r="272" spans="4:4" x14ac:dyDescent="0.3">
      <c r="D272" s="39"/>
    </row>
    <row r="273" spans="4:4" x14ac:dyDescent="0.3">
      <c r="D273" s="39"/>
    </row>
    <row r="274" spans="4:4" x14ac:dyDescent="0.3">
      <c r="D274" s="39"/>
    </row>
    <row r="275" spans="4:4" x14ac:dyDescent="0.3">
      <c r="D275" s="39"/>
    </row>
    <row r="276" spans="4:4" x14ac:dyDescent="0.3">
      <c r="D276" s="39"/>
    </row>
    <row r="277" spans="4:4" x14ac:dyDescent="0.3">
      <c r="D277" s="39"/>
    </row>
    <row r="278" spans="4:4" x14ac:dyDescent="0.3">
      <c r="D278" s="39"/>
    </row>
    <row r="279" spans="4:4" x14ac:dyDescent="0.3">
      <c r="D279" s="39"/>
    </row>
    <row r="280" spans="4:4" x14ac:dyDescent="0.3">
      <c r="D280" s="39"/>
    </row>
    <row r="281" spans="4:4" x14ac:dyDescent="0.3">
      <c r="D281" s="39"/>
    </row>
    <row r="282" spans="4:4" x14ac:dyDescent="0.3">
      <c r="D282" s="39"/>
    </row>
    <row r="283" spans="4:4" x14ac:dyDescent="0.3">
      <c r="D283" s="39"/>
    </row>
    <row r="284" spans="4:4" x14ac:dyDescent="0.3">
      <c r="D284" s="39"/>
    </row>
    <row r="285" spans="4:4" x14ac:dyDescent="0.3">
      <c r="D285" s="39"/>
    </row>
    <row r="286" spans="4:4" x14ac:dyDescent="0.3">
      <c r="D286" s="39"/>
    </row>
    <row r="287" spans="4:4" x14ac:dyDescent="0.3">
      <c r="D287" s="39"/>
    </row>
    <row r="288" spans="4:4" x14ac:dyDescent="0.3">
      <c r="D288" s="39"/>
    </row>
    <row r="289" spans="4:4" x14ac:dyDescent="0.3">
      <c r="D289" s="39"/>
    </row>
    <row r="290" spans="4:4" x14ac:dyDescent="0.3">
      <c r="D290" s="39"/>
    </row>
    <row r="291" spans="4:4" x14ac:dyDescent="0.3">
      <c r="D291" s="39"/>
    </row>
    <row r="292" spans="4:4" x14ac:dyDescent="0.3">
      <c r="D292" s="39"/>
    </row>
    <row r="293" spans="4:4" x14ac:dyDescent="0.3">
      <c r="D293" s="39"/>
    </row>
    <row r="294" spans="4:4" x14ac:dyDescent="0.3">
      <c r="D294" s="39"/>
    </row>
  </sheetData>
  <sortState xmlns:xlrd2="http://schemas.microsoft.com/office/spreadsheetml/2017/richdata2" ref="K36:M139">
    <sortCondition descending="1" ref="M36:M139"/>
  </sortState>
  <mergeCells count="3">
    <mergeCell ref="B3:D3"/>
    <mergeCell ref="F3:G3"/>
    <mergeCell ref="I3:J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92CA7-A40E-4C0D-B2FD-C0E6C3C9CD67}">
  <dimension ref="B3:J110"/>
  <sheetViews>
    <sheetView showGridLines="0" workbookViewId="0">
      <selection activeCell="D20" sqref="D20"/>
    </sheetView>
  </sheetViews>
  <sheetFormatPr defaultRowHeight="14.4" x14ac:dyDescent="0.3"/>
  <cols>
    <col min="1" max="1" width="1.88671875" customWidth="1"/>
    <col min="2" max="2" width="11.33203125" customWidth="1"/>
    <col min="3" max="3" width="21.44140625" customWidth="1"/>
    <col min="4" max="4" width="9.88671875" customWidth="1"/>
    <col min="5" max="5" width="19.44140625" customWidth="1"/>
    <col min="6" max="6" width="13.33203125" customWidth="1"/>
    <col min="7" max="7" width="11.33203125" customWidth="1"/>
    <col min="11" max="11" width="15.88671875" bestFit="1" customWidth="1"/>
  </cols>
  <sheetData>
    <row r="3" spans="2:10" x14ac:dyDescent="0.3">
      <c r="B3" t="s">
        <v>185</v>
      </c>
      <c r="C3" s="51" t="s">
        <v>186</v>
      </c>
      <c r="D3" s="27" t="s">
        <v>187</v>
      </c>
      <c r="E3" s="27" t="s">
        <v>188</v>
      </c>
      <c r="F3" s="27" t="s">
        <v>189</v>
      </c>
      <c r="G3" s="27" t="s">
        <v>190</v>
      </c>
    </row>
    <row r="4" spans="2:10" x14ac:dyDescent="0.3">
      <c r="B4" s="51">
        <v>1</v>
      </c>
      <c r="C4" s="183" t="s">
        <v>202</v>
      </c>
      <c r="D4">
        <v>411.85</v>
      </c>
      <c r="E4">
        <v>515741.86</v>
      </c>
      <c r="F4">
        <v>304.33999999999997</v>
      </c>
      <c r="G4">
        <f>F4/E4</f>
        <v>5.9010141236160276E-4</v>
      </c>
    </row>
    <row r="5" spans="2:10" ht="16.8" x14ac:dyDescent="0.3">
      <c r="B5" s="51">
        <v>2</v>
      </c>
      <c r="C5" s="184" t="s">
        <v>444</v>
      </c>
      <c r="D5" s="177">
        <v>2201.4</v>
      </c>
      <c r="E5" s="178">
        <v>517286.67</v>
      </c>
      <c r="F5" s="179">
        <v>1651</v>
      </c>
      <c r="G5" s="179">
        <v>0.03</v>
      </c>
      <c r="J5" s="33"/>
    </row>
    <row r="6" spans="2:10" ht="16.8" x14ac:dyDescent="0.3">
      <c r="B6" s="51">
        <v>3</v>
      </c>
      <c r="C6" s="184" t="s">
        <v>445</v>
      </c>
      <c r="D6" s="177">
        <v>2202.0500000000002</v>
      </c>
      <c r="E6" s="178">
        <v>212356.17</v>
      </c>
      <c r="F6" s="179">
        <v>369.84</v>
      </c>
      <c r="G6" s="179">
        <v>0.09</v>
      </c>
      <c r="J6" s="33"/>
    </row>
    <row r="7" spans="2:10" ht="16.8" x14ac:dyDescent="0.3">
      <c r="B7" s="51">
        <v>4</v>
      </c>
      <c r="C7" s="184" t="s">
        <v>446</v>
      </c>
      <c r="D7" s="180">
        <v>4768.3</v>
      </c>
      <c r="E7" s="181">
        <v>114879.03</v>
      </c>
      <c r="F7" s="182">
        <v>2753.56</v>
      </c>
      <c r="G7" s="182">
        <v>0.86</v>
      </c>
      <c r="J7" s="33"/>
    </row>
    <row r="8" spans="2:10" ht="16.8" x14ac:dyDescent="0.3">
      <c r="B8" s="51">
        <v>5</v>
      </c>
      <c r="C8" s="184" t="s">
        <v>447</v>
      </c>
      <c r="D8" s="177">
        <v>498.75</v>
      </c>
      <c r="E8" s="178">
        <v>88376.51</v>
      </c>
      <c r="F8" s="179">
        <v>1751.62</v>
      </c>
      <c r="G8" s="179">
        <v>0.17</v>
      </c>
      <c r="J8" s="33"/>
    </row>
    <row r="9" spans="2:10" ht="16.8" x14ac:dyDescent="0.3">
      <c r="B9" s="51"/>
      <c r="C9" s="63"/>
      <c r="D9" s="27"/>
      <c r="E9" s="27"/>
      <c r="F9" s="27"/>
      <c r="G9" s="27"/>
      <c r="J9" s="33"/>
    </row>
    <row r="10" spans="2:10" ht="16.8" x14ac:dyDescent="0.3">
      <c r="B10" s="51"/>
      <c r="C10" s="63"/>
      <c r="D10" s="27"/>
      <c r="E10" s="27"/>
      <c r="F10" s="27"/>
      <c r="G10" s="27"/>
      <c r="J10" s="33"/>
    </row>
    <row r="11" spans="2:10" ht="16.8" x14ac:dyDescent="0.3">
      <c r="B11" s="61"/>
      <c r="C11" s="60"/>
      <c r="D11" s="62"/>
      <c r="E11" s="62"/>
      <c r="F11" s="62"/>
      <c r="G11" s="62"/>
      <c r="J11" s="33"/>
    </row>
    <row r="12" spans="2:10" ht="16.8" x14ac:dyDescent="0.3">
      <c r="B12" s="61"/>
      <c r="C12" s="60"/>
      <c r="D12" s="62"/>
      <c r="E12" s="62"/>
      <c r="F12" s="62"/>
      <c r="G12" s="62"/>
      <c r="J12" s="33"/>
    </row>
    <row r="13" spans="2:10" ht="16.8" x14ac:dyDescent="0.3">
      <c r="J13" s="33"/>
    </row>
    <row r="14" spans="2:10" ht="16.8" x14ac:dyDescent="0.3">
      <c r="J14" s="33"/>
    </row>
    <row r="15" spans="2:10" ht="16.8" x14ac:dyDescent="0.3">
      <c r="J15" s="33"/>
    </row>
    <row r="16" spans="2:10" ht="16.8" x14ac:dyDescent="0.3">
      <c r="J16" s="33"/>
    </row>
    <row r="17" spans="10:10" ht="16.8" x14ac:dyDescent="0.3">
      <c r="J17" s="33"/>
    </row>
    <row r="18" spans="10:10" ht="16.8" x14ac:dyDescent="0.3">
      <c r="J18" s="33"/>
    </row>
    <row r="19" spans="10:10" ht="16.8" x14ac:dyDescent="0.3">
      <c r="J19" s="33"/>
    </row>
    <row r="20" spans="10:10" ht="16.8" x14ac:dyDescent="0.3">
      <c r="J20" s="33"/>
    </row>
    <row r="21" spans="10:10" ht="16.8" x14ac:dyDescent="0.3">
      <c r="J21" s="33"/>
    </row>
    <row r="22" spans="10:10" ht="16.8" x14ac:dyDescent="0.3">
      <c r="J22" s="33"/>
    </row>
    <row r="23" spans="10:10" ht="16.8" x14ac:dyDescent="0.3">
      <c r="J23" s="33"/>
    </row>
    <row r="24" spans="10:10" ht="16.8" x14ac:dyDescent="0.3">
      <c r="J24" s="33"/>
    </row>
    <row r="25" spans="10:10" ht="16.8" x14ac:dyDescent="0.3">
      <c r="J25" s="33"/>
    </row>
    <row r="26" spans="10:10" ht="16.8" x14ac:dyDescent="0.3">
      <c r="J26" s="33"/>
    </row>
    <row r="27" spans="10:10" ht="16.8" x14ac:dyDescent="0.3">
      <c r="J27" s="33"/>
    </row>
    <row r="28" spans="10:10" ht="16.8" x14ac:dyDescent="0.3">
      <c r="J28" s="33"/>
    </row>
    <row r="29" spans="10:10" ht="16.8" x14ac:dyDescent="0.3">
      <c r="J29" s="33"/>
    </row>
    <row r="30" spans="10:10" ht="16.8" x14ac:dyDescent="0.3">
      <c r="J30" s="33"/>
    </row>
    <row r="31" spans="10:10" ht="16.8" x14ac:dyDescent="0.3">
      <c r="J31" s="33"/>
    </row>
    <row r="32" spans="10:10" ht="16.8" x14ac:dyDescent="0.3">
      <c r="J32" s="33"/>
    </row>
    <row r="33" spans="10:10" ht="16.8" x14ac:dyDescent="0.3">
      <c r="J33" s="33"/>
    </row>
    <row r="34" spans="10:10" ht="16.8" x14ac:dyDescent="0.3">
      <c r="J34" s="33"/>
    </row>
    <row r="35" spans="10:10" ht="16.8" x14ac:dyDescent="0.3">
      <c r="J35" s="33"/>
    </row>
    <row r="36" spans="10:10" ht="16.8" x14ac:dyDescent="0.3">
      <c r="J36" s="33"/>
    </row>
    <row r="37" spans="10:10" ht="16.8" x14ac:dyDescent="0.3">
      <c r="J37" s="33"/>
    </row>
    <row r="38" spans="10:10" ht="16.8" x14ac:dyDescent="0.3">
      <c r="J38" s="33"/>
    </row>
    <row r="39" spans="10:10" ht="16.8" x14ac:dyDescent="0.3">
      <c r="J39" s="33"/>
    </row>
    <row r="40" spans="10:10" ht="16.8" x14ac:dyDescent="0.3">
      <c r="J40" s="33"/>
    </row>
    <row r="41" spans="10:10" ht="16.8" x14ac:dyDescent="0.3">
      <c r="J41" s="33"/>
    </row>
    <row r="42" spans="10:10" ht="16.8" x14ac:dyDescent="0.3">
      <c r="J42" s="33"/>
    </row>
    <row r="43" spans="10:10" ht="16.8" x14ac:dyDescent="0.3">
      <c r="J43" s="33"/>
    </row>
    <row r="44" spans="10:10" ht="16.8" x14ac:dyDescent="0.3">
      <c r="J44" s="33"/>
    </row>
    <row r="45" spans="10:10" ht="16.8" x14ac:dyDescent="0.3">
      <c r="J45" s="33"/>
    </row>
    <row r="46" spans="10:10" ht="16.8" x14ac:dyDescent="0.3">
      <c r="J46" s="33"/>
    </row>
    <row r="47" spans="10:10" ht="16.8" x14ac:dyDescent="0.3">
      <c r="J47" s="33"/>
    </row>
    <row r="48" spans="10:10" ht="16.8" x14ac:dyDescent="0.3">
      <c r="J48" s="33"/>
    </row>
    <row r="49" spans="10:10" ht="16.8" x14ac:dyDescent="0.3">
      <c r="J49" s="33"/>
    </row>
    <row r="50" spans="10:10" ht="16.8" x14ac:dyDescent="0.3">
      <c r="J50" s="33"/>
    </row>
    <row r="51" spans="10:10" ht="16.8" x14ac:dyDescent="0.3">
      <c r="J51" s="33"/>
    </row>
    <row r="52" spans="10:10" ht="16.8" x14ac:dyDescent="0.3">
      <c r="J52" s="33"/>
    </row>
    <row r="53" spans="10:10" ht="16.8" x14ac:dyDescent="0.3">
      <c r="J53" s="33"/>
    </row>
    <row r="54" spans="10:10" ht="16.8" x14ac:dyDescent="0.3">
      <c r="J54" s="33"/>
    </row>
    <row r="55" spans="10:10" ht="16.8" x14ac:dyDescent="0.3">
      <c r="J55" s="33"/>
    </row>
    <row r="56" spans="10:10" ht="16.8" x14ac:dyDescent="0.3">
      <c r="J56" s="33"/>
    </row>
    <row r="57" spans="10:10" ht="16.8" x14ac:dyDescent="0.3">
      <c r="J57" s="33"/>
    </row>
    <row r="58" spans="10:10" ht="16.8" x14ac:dyDescent="0.3">
      <c r="J58" s="33"/>
    </row>
    <row r="59" spans="10:10" ht="16.8" x14ac:dyDescent="0.3">
      <c r="J59" s="33"/>
    </row>
    <row r="60" spans="10:10" ht="16.8" x14ac:dyDescent="0.3">
      <c r="J60" s="33"/>
    </row>
    <row r="61" spans="10:10" ht="16.8" x14ac:dyDescent="0.3">
      <c r="J61" s="33"/>
    </row>
    <row r="62" spans="10:10" ht="16.8" x14ac:dyDescent="0.3">
      <c r="J62" s="33"/>
    </row>
    <row r="63" spans="10:10" ht="16.8" x14ac:dyDescent="0.3">
      <c r="J63" s="33"/>
    </row>
    <row r="64" spans="10:10" ht="16.8" x14ac:dyDescent="0.3">
      <c r="J64" s="33"/>
    </row>
    <row r="65" spans="10:10" ht="16.8" x14ac:dyDescent="0.3">
      <c r="J65" s="33"/>
    </row>
    <row r="66" spans="10:10" ht="16.8" x14ac:dyDescent="0.3">
      <c r="J66" s="33"/>
    </row>
    <row r="67" spans="10:10" ht="16.8" x14ac:dyDescent="0.3">
      <c r="J67" s="33"/>
    </row>
    <row r="68" spans="10:10" ht="16.8" x14ac:dyDescent="0.3">
      <c r="J68" s="33"/>
    </row>
    <row r="69" spans="10:10" ht="16.8" x14ac:dyDescent="0.3">
      <c r="J69" s="33"/>
    </row>
    <row r="70" spans="10:10" ht="16.8" x14ac:dyDescent="0.3">
      <c r="J70" s="33"/>
    </row>
    <row r="71" spans="10:10" ht="16.8" x14ac:dyDescent="0.3">
      <c r="J71" s="33"/>
    </row>
    <row r="72" spans="10:10" ht="16.8" x14ac:dyDescent="0.3">
      <c r="J72" s="33"/>
    </row>
    <row r="73" spans="10:10" ht="16.8" x14ac:dyDescent="0.3">
      <c r="J73" s="33"/>
    </row>
    <row r="74" spans="10:10" ht="16.8" x14ac:dyDescent="0.3">
      <c r="J74" s="33"/>
    </row>
    <row r="75" spans="10:10" ht="16.8" x14ac:dyDescent="0.3">
      <c r="J75" s="33"/>
    </row>
    <row r="76" spans="10:10" ht="16.8" x14ac:dyDescent="0.3">
      <c r="J76" s="33"/>
    </row>
    <row r="77" spans="10:10" ht="16.8" x14ac:dyDescent="0.3">
      <c r="J77" s="33"/>
    </row>
    <row r="78" spans="10:10" ht="16.8" x14ac:dyDescent="0.3">
      <c r="J78" s="33"/>
    </row>
    <row r="79" spans="10:10" ht="16.8" x14ac:dyDescent="0.3">
      <c r="J79" s="33"/>
    </row>
    <row r="80" spans="10:10" ht="16.8" x14ac:dyDescent="0.3">
      <c r="J80" s="33"/>
    </row>
    <row r="81" spans="10:10" ht="16.8" x14ac:dyDescent="0.3">
      <c r="J81" s="33"/>
    </row>
    <row r="82" spans="10:10" ht="16.8" x14ac:dyDescent="0.3">
      <c r="J82" s="33"/>
    </row>
    <row r="83" spans="10:10" ht="16.8" x14ac:dyDescent="0.3">
      <c r="J83" s="33"/>
    </row>
    <row r="84" spans="10:10" ht="16.8" x14ac:dyDescent="0.3">
      <c r="J84" s="33"/>
    </row>
    <row r="85" spans="10:10" ht="16.8" x14ac:dyDescent="0.3">
      <c r="J85" s="33"/>
    </row>
    <row r="86" spans="10:10" ht="16.8" x14ac:dyDescent="0.3">
      <c r="J86" s="33"/>
    </row>
    <row r="87" spans="10:10" ht="16.8" x14ac:dyDescent="0.3">
      <c r="J87" s="33"/>
    </row>
    <row r="88" spans="10:10" ht="16.8" x14ac:dyDescent="0.3">
      <c r="J88" s="33"/>
    </row>
    <row r="89" spans="10:10" ht="16.8" x14ac:dyDescent="0.3">
      <c r="J89" s="33"/>
    </row>
    <row r="90" spans="10:10" ht="16.8" x14ac:dyDescent="0.3">
      <c r="J90" s="33"/>
    </row>
    <row r="91" spans="10:10" ht="16.8" x14ac:dyDescent="0.3">
      <c r="J91" s="33"/>
    </row>
    <row r="92" spans="10:10" ht="16.8" x14ac:dyDescent="0.3">
      <c r="J92" s="33"/>
    </row>
    <row r="93" spans="10:10" ht="16.8" x14ac:dyDescent="0.3">
      <c r="J93" s="33"/>
    </row>
    <row r="94" spans="10:10" ht="16.8" x14ac:dyDescent="0.3">
      <c r="J94" s="33"/>
    </row>
    <row r="95" spans="10:10" ht="16.8" x14ac:dyDescent="0.3">
      <c r="J95" s="33"/>
    </row>
    <row r="96" spans="10:10" ht="16.8" x14ac:dyDescent="0.3">
      <c r="J96" s="33"/>
    </row>
    <row r="97" spans="10:10" ht="16.8" x14ac:dyDescent="0.3">
      <c r="J97" s="33"/>
    </row>
    <row r="98" spans="10:10" ht="16.8" x14ac:dyDescent="0.3">
      <c r="J98" s="33"/>
    </row>
    <row r="99" spans="10:10" ht="16.8" x14ac:dyDescent="0.3">
      <c r="J99" s="33"/>
    </row>
    <row r="100" spans="10:10" ht="16.8" x14ac:dyDescent="0.3">
      <c r="J100" s="33"/>
    </row>
    <row r="101" spans="10:10" ht="16.8" x14ac:dyDescent="0.3">
      <c r="J101" s="33"/>
    </row>
    <row r="102" spans="10:10" ht="16.8" x14ac:dyDescent="0.3">
      <c r="J102" s="33"/>
    </row>
    <row r="103" spans="10:10" ht="16.8" x14ac:dyDescent="0.3">
      <c r="J103" s="33"/>
    </row>
    <row r="104" spans="10:10" ht="16.8" x14ac:dyDescent="0.3">
      <c r="J104" s="33"/>
    </row>
    <row r="105" spans="10:10" ht="16.8" x14ac:dyDescent="0.3">
      <c r="J105" s="33"/>
    </row>
    <row r="106" spans="10:10" ht="16.8" x14ac:dyDescent="0.3">
      <c r="J106" s="33"/>
    </row>
    <row r="107" spans="10:10" ht="16.8" x14ac:dyDescent="0.3">
      <c r="J107" s="33"/>
    </row>
    <row r="108" spans="10:10" ht="16.8" x14ac:dyDescent="0.3">
      <c r="J108" s="33"/>
    </row>
    <row r="109" spans="10:10" ht="16.8" x14ac:dyDescent="0.3">
      <c r="J109" s="33"/>
    </row>
    <row r="110" spans="10:10" ht="16.8" x14ac:dyDescent="0.3">
      <c r="J110" s="3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FFA34-EDC0-4FD4-A895-7B1DE5D8886D}">
  <dimension ref="B2:O30"/>
  <sheetViews>
    <sheetView showGridLines="0" workbookViewId="0">
      <selection activeCell="F7" sqref="F7"/>
    </sheetView>
  </sheetViews>
  <sheetFormatPr defaultRowHeight="14.4" x14ac:dyDescent="0.3"/>
  <cols>
    <col min="1" max="1" width="1.88671875" customWidth="1"/>
    <col min="5" max="5" width="14.88671875" bestFit="1" customWidth="1"/>
    <col min="6" max="6" width="9" customWidth="1"/>
  </cols>
  <sheetData>
    <row r="2" spans="2:15" x14ac:dyDescent="0.3">
      <c r="B2" s="233" t="s">
        <v>191</v>
      </c>
      <c r="C2" s="233"/>
      <c r="D2" s="233"/>
      <c r="E2" s="233"/>
      <c r="F2" s="233"/>
      <c r="G2" s="233"/>
    </row>
    <row r="4" spans="2:15" x14ac:dyDescent="0.3">
      <c r="B4" s="49" t="s">
        <v>192</v>
      </c>
      <c r="C4" s="50" t="s">
        <v>193</v>
      </c>
    </row>
    <row r="5" spans="2:15" x14ac:dyDescent="0.3">
      <c r="B5" s="51">
        <v>2001</v>
      </c>
      <c r="C5" s="52">
        <v>-0.1618</v>
      </c>
      <c r="D5" s="16"/>
      <c r="E5" s="16" t="s">
        <v>194</v>
      </c>
      <c r="F5" s="16">
        <f>AVERAGE(C5:C28)</f>
        <v>0.16584166666666669</v>
      </c>
      <c r="G5" s="16"/>
      <c r="H5" s="16"/>
      <c r="I5" s="16"/>
      <c r="J5" s="16"/>
      <c r="K5" s="16"/>
      <c r="L5" s="16"/>
      <c r="M5" s="16"/>
      <c r="N5" s="16"/>
      <c r="O5" s="16"/>
    </row>
    <row r="6" spans="2:15" ht="16.2" x14ac:dyDescent="0.3">
      <c r="B6" s="51">
        <v>2002</v>
      </c>
      <c r="C6" s="52">
        <v>3.2500000000000001E-2</v>
      </c>
      <c r="D6" s="16"/>
      <c r="E6" s="16" t="s">
        <v>195</v>
      </c>
      <c r="F6" s="52" t="s">
        <v>196</v>
      </c>
      <c r="G6" s="16"/>
      <c r="H6" s="16"/>
      <c r="I6" s="16"/>
      <c r="J6" s="16"/>
      <c r="K6" s="16"/>
      <c r="L6" s="16"/>
      <c r="M6" s="16"/>
      <c r="N6" s="16"/>
      <c r="O6" s="16"/>
    </row>
    <row r="7" spans="2:15" x14ac:dyDescent="0.3">
      <c r="B7" s="51">
        <v>2003</v>
      </c>
      <c r="C7" s="52">
        <v>0.71899999999999997</v>
      </c>
      <c r="D7" s="16"/>
      <c r="E7" s="53" t="s">
        <v>197</v>
      </c>
      <c r="F7" s="53">
        <f>SUM(F5:F6)</f>
        <v>0.16584166666666669</v>
      </c>
      <c r="G7" s="16"/>
      <c r="H7" s="16"/>
      <c r="I7" s="16"/>
      <c r="J7" s="16"/>
      <c r="K7" s="16"/>
      <c r="L7" s="16"/>
      <c r="M7" s="16"/>
      <c r="N7" s="16"/>
      <c r="O7" s="16"/>
    </row>
    <row r="8" spans="2:15" x14ac:dyDescent="0.3">
      <c r="B8" s="51">
        <v>2004</v>
      </c>
      <c r="C8" s="52">
        <v>0.10680000000000001</v>
      </c>
      <c r="D8" s="16"/>
      <c r="E8" s="16"/>
      <c r="F8" s="16"/>
      <c r="G8" s="16"/>
      <c r="H8" s="16"/>
      <c r="I8" s="16"/>
      <c r="J8" s="16"/>
      <c r="K8" s="16"/>
      <c r="L8" s="16"/>
      <c r="M8" s="16"/>
      <c r="N8" s="16"/>
      <c r="O8" s="16"/>
    </row>
    <row r="9" spans="2:15" x14ac:dyDescent="0.3">
      <c r="B9" s="51">
        <v>2005</v>
      </c>
      <c r="C9" s="52">
        <v>0.3634</v>
      </c>
      <c r="D9" s="16"/>
      <c r="E9" s="16"/>
      <c r="F9" s="16"/>
      <c r="G9" s="16"/>
      <c r="H9" s="16"/>
      <c r="I9" s="16"/>
      <c r="J9" s="16"/>
      <c r="K9" s="16"/>
      <c r="L9" s="16"/>
      <c r="M9" s="16"/>
      <c r="N9" s="16"/>
      <c r="O9" s="16"/>
    </row>
    <row r="10" spans="2:15" x14ac:dyDescent="0.3">
      <c r="B10" s="51">
        <v>2006</v>
      </c>
      <c r="C10" s="52">
        <v>0.39829999999999999</v>
      </c>
      <c r="D10" s="16"/>
      <c r="E10" s="16"/>
      <c r="F10" s="16"/>
      <c r="G10" s="16"/>
      <c r="H10" s="16"/>
      <c r="I10" s="16"/>
      <c r="J10" s="16"/>
      <c r="K10" s="16"/>
      <c r="L10" s="16"/>
      <c r="M10" s="16"/>
      <c r="N10" s="16"/>
      <c r="O10" s="16"/>
    </row>
    <row r="11" spans="2:15" x14ac:dyDescent="0.3">
      <c r="B11" s="51">
        <v>2007</v>
      </c>
      <c r="C11" s="52">
        <v>0.54769999999999996</v>
      </c>
      <c r="D11" s="16"/>
      <c r="E11" s="16"/>
      <c r="F11" s="16"/>
      <c r="G11" s="16"/>
      <c r="H11" s="16"/>
      <c r="I11" s="16"/>
      <c r="J11" s="16"/>
      <c r="K11" s="16"/>
      <c r="L11" s="16"/>
      <c r="M11" s="16"/>
      <c r="N11" s="16"/>
      <c r="O11" s="16"/>
    </row>
    <row r="12" spans="2:15" x14ac:dyDescent="0.3">
      <c r="B12" s="51">
        <v>2008</v>
      </c>
      <c r="C12" s="52">
        <v>-0.51790000000000003</v>
      </c>
      <c r="D12" s="16"/>
      <c r="E12" s="16"/>
      <c r="F12" s="16"/>
      <c r="G12" s="16"/>
      <c r="H12" s="16"/>
      <c r="I12" s="16"/>
      <c r="J12" s="16"/>
      <c r="K12" s="16"/>
      <c r="L12" s="16"/>
      <c r="M12" s="16"/>
      <c r="N12" s="16"/>
      <c r="O12" s="16"/>
    </row>
    <row r="13" spans="2:15" x14ac:dyDescent="0.3">
      <c r="B13" s="51">
        <v>2009</v>
      </c>
      <c r="C13" s="52">
        <v>0.75760000000000005</v>
      </c>
      <c r="D13" s="16"/>
      <c r="E13" s="16"/>
      <c r="F13" s="16"/>
      <c r="G13" s="16"/>
      <c r="H13" s="16"/>
      <c r="I13" s="16"/>
      <c r="J13" s="16"/>
      <c r="K13" s="16"/>
      <c r="L13" s="16"/>
      <c r="M13" s="16"/>
      <c r="N13" s="16"/>
      <c r="O13" s="16"/>
    </row>
    <row r="14" spans="2:15" x14ac:dyDescent="0.3">
      <c r="B14" s="51">
        <v>2010</v>
      </c>
      <c r="C14" s="52">
        <v>0.17949999999999999</v>
      </c>
      <c r="D14" s="16"/>
      <c r="E14" s="16"/>
      <c r="F14" s="16"/>
      <c r="G14" s="16"/>
      <c r="H14" s="16"/>
      <c r="I14" s="16"/>
      <c r="J14" s="16"/>
      <c r="K14" s="16"/>
      <c r="L14" s="16"/>
      <c r="M14" s="16"/>
      <c r="N14" s="16"/>
      <c r="O14" s="16"/>
    </row>
    <row r="15" spans="2:15" x14ac:dyDescent="0.3">
      <c r="B15" s="51">
        <v>2011</v>
      </c>
      <c r="C15" s="52">
        <v>-0.2462</v>
      </c>
      <c r="D15" s="16"/>
      <c r="E15" s="16"/>
      <c r="F15" s="16"/>
      <c r="G15" s="16"/>
      <c r="H15" s="16"/>
      <c r="I15" s="16"/>
      <c r="J15" s="16"/>
      <c r="K15" s="16"/>
      <c r="L15" s="16"/>
      <c r="M15" s="16"/>
      <c r="N15" s="16"/>
      <c r="O15" s="16"/>
    </row>
    <row r="16" spans="2:15" x14ac:dyDescent="0.3">
      <c r="B16" s="51">
        <v>2012</v>
      </c>
      <c r="C16" s="52">
        <v>0.27700000000000002</v>
      </c>
      <c r="D16" s="16"/>
      <c r="E16" s="16"/>
      <c r="F16" s="16"/>
      <c r="G16" s="16"/>
      <c r="H16" s="16"/>
      <c r="I16" s="16"/>
      <c r="J16" s="16"/>
      <c r="K16" s="16"/>
      <c r="L16" s="16"/>
      <c r="M16" s="16"/>
      <c r="N16" s="16"/>
      <c r="O16" s="16"/>
    </row>
    <row r="17" spans="2:15" x14ac:dyDescent="0.3">
      <c r="B17" s="51">
        <v>2013</v>
      </c>
      <c r="C17" s="52">
        <v>6.7599999999999993E-2</v>
      </c>
      <c r="D17" s="16"/>
      <c r="E17" s="16"/>
      <c r="F17" s="16"/>
      <c r="G17" s="16"/>
      <c r="H17" s="16"/>
      <c r="I17" s="16"/>
      <c r="J17" s="16"/>
      <c r="K17" s="16"/>
      <c r="L17" s="16"/>
      <c r="M17" s="16"/>
      <c r="N17" s="16"/>
      <c r="O17" s="16"/>
    </row>
    <row r="18" spans="2:15" x14ac:dyDescent="0.3">
      <c r="B18" s="51">
        <v>2014</v>
      </c>
      <c r="C18" s="52">
        <v>0.31390000000000001</v>
      </c>
      <c r="D18" s="16"/>
      <c r="E18" s="16"/>
      <c r="F18" s="16"/>
      <c r="G18" s="16"/>
      <c r="H18" s="16"/>
      <c r="I18" s="16"/>
      <c r="J18" s="16"/>
      <c r="K18" s="16"/>
      <c r="L18" s="16"/>
      <c r="M18" s="16"/>
      <c r="N18" s="16"/>
      <c r="O18" s="16"/>
    </row>
    <row r="19" spans="2:15" x14ac:dyDescent="0.3">
      <c r="B19" s="51">
        <v>2015</v>
      </c>
      <c r="C19" s="52">
        <v>-4.0599999999999997E-2</v>
      </c>
      <c r="D19" s="16"/>
      <c r="E19" s="16"/>
      <c r="F19" s="16"/>
      <c r="G19" s="16"/>
      <c r="H19" s="16"/>
      <c r="I19" s="16"/>
      <c r="J19" s="16"/>
      <c r="K19" s="16"/>
      <c r="L19" s="16"/>
      <c r="M19" s="16"/>
      <c r="N19" s="16"/>
      <c r="O19" s="16"/>
    </row>
    <row r="20" spans="2:15" x14ac:dyDescent="0.3">
      <c r="B20" s="51">
        <v>2016</v>
      </c>
      <c r="C20" s="52">
        <v>3.0099999999999998E-2</v>
      </c>
      <c r="D20" s="16"/>
      <c r="E20" s="16"/>
      <c r="F20" s="16"/>
      <c r="G20" s="16"/>
      <c r="H20" s="16"/>
      <c r="I20" s="16"/>
      <c r="J20" s="16"/>
      <c r="K20" s="16"/>
      <c r="L20" s="16"/>
      <c r="M20" s="16"/>
      <c r="N20" s="16"/>
      <c r="O20" s="16"/>
    </row>
    <row r="21" spans="2:15" x14ac:dyDescent="0.3">
      <c r="B21" s="51">
        <v>2017</v>
      </c>
      <c r="C21" s="52">
        <v>0.28649999999999998</v>
      </c>
      <c r="D21" s="16"/>
      <c r="E21" s="16"/>
      <c r="F21" s="16"/>
      <c r="G21" s="16"/>
      <c r="H21" s="16"/>
      <c r="I21" s="16"/>
      <c r="J21" s="16"/>
      <c r="K21" s="16"/>
      <c r="L21" s="16"/>
      <c r="M21" s="16"/>
      <c r="N21" s="16"/>
      <c r="O21" s="16"/>
    </row>
    <row r="22" spans="2:15" x14ac:dyDescent="0.3">
      <c r="B22" s="51">
        <v>2018</v>
      </c>
      <c r="C22" s="52">
        <v>3.15E-2</v>
      </c>
      <c r="D22" s="16"/>
      <c r="E22" s="16"/>
      <c r="F22" s="16"/>
      <c r="G22" s="16"/>
      <c r="H22" s="16"/>
      <c r="I22" s="16"/>
      <c r="J22" s="16"/>
      <c r="K22" s="16"/>
      <c r="L22" s="16"/>
      <c r="M22" s="16"/>
      <c r="N22" s="16"/>
      <c r="O22" s="16"/>
    </row>
    <row r="23" spans="2:15" x14ac:dyDescent="0.3">
      <c r="B23" s="51">
        <v>2019</v>
      </c>
      <c r="C23" s="52">
        <v>0.1202</v>
      </c>
      <c r="D23" s="16"/>
      <c r="E23" s="16"/>
      <c r="F23" s="16"/>
      <c r="G23" s="16"/>
      <c r="H23" s="16"/>
      <c r="I23" s="16"/>
      <c r="J23" s="16"/>
      <c r="K23" s="16"/>
      <c r="L23" s="16"/>
      <c r="M23" s="16"/>
      <c r="N23" s="16"/>
      <c r="O23" s="16"/>
    </row>
    <row r="24" spans="2:15" x14ac:dyDescent="0.3">
      <c r="B24" s="51">
        <v>2020</v>
      </c>
      <c r="C24" s="52">
        <v>0.14899999999999999</v>
      </c>
      <c r="D24" s="16"/>
      <c r="E24" s="16"/>
      <c r="F24" s="16"/>
      <c r="G24" s="16"/>
      <c r="H24" s="16"/>
      <c r="I24" s="16"/>
      <c r="J24" s="16"/>
      <c r="K24" s="16"/>
      <c r="L24" s="16"/>
      <c r="M24" s="16"/>
      <c r="N24" s="16"/>
      <c r="O24" s="16"/>
    </row>
    <row r="25" spans="2:15" x14ac:dyDescent="0.3">
      <c r="B25" s="51">
        <v>2021</v>
      </c>
      <c r="C25" s="52">
        <v>0.2412</v>
      </c>
      <c r="D25" s="16"/>
      <c r="E25" s="16"/>
      <c r="F25" s="16"/>
      <c r="G25" s="16"/>
      <c r="H25" s="16"/>
      <c r="I25" s="16"/>
      <c r="J25" s="16"/>
      <c r="K25" s="16"/>
      <c r="L25" s="16"/>
      <c r="M25" s="16"/>
      <c r="N25" s="16"/>
      <c r="O25" s="16"/>
    </row>
    <row r="26" spans="2:15" x14ac:dyDescent="0.3">
      <c r="B26" s="51">
        <v>2022</v>
      </c>
      <c r="C26" s="52">
        <v>4.3200000000000002E-2</v>
      </c>
      <c r="D26" s="16"/>
      <c r="E26" s="16"/>
      <c r="F26" s="16"/>
      <c r="G26" s="16"/>
      <c r="H26" s="16"/>
      <c r="I26" s="16"/>
      <c r="J26" s="16"/>
      <c r="K26" s="16"/>
      <c r="L26" s="16"/>
      <c r="M26" s="16"/>
      <c r="N26" s="16"/>
      <c r="O26" s="16"/>
    </row>
    <row r="27" spans="2:15" x14ac:dyDescent="0.3">
      <c r="B27" s="51">
        <v>2023</v>
      </c>
      <c r="C27" s="52">
        <v>0.19420000000000001</v>
      </c>
      <c r="D27" s="16"/>
      <c r="E27" s="16"/>
      <c r="F27" s="16"/>
      <c r="G27" s="16"/>
      <c r="H27" s="16"/>
      <c r="I27" s="16"/>
      <c r="J27" s="16"/>
      <c r="K27" s="16"/>
      <c r="L27" s="16"/>
      <c r="M27" s="16"/>
      <c r="N27" s="16"/>
      <c r="O27" s="16"/>
    </row>
    <row r="28" spans="2:15" x14ac:dyDescent="0.3">
      <c r="B28" s="51">
        <v>2024</v>
      </c>
      <c r="C28" s="52">
        <v>8.7499999999999994E-2</v>
      </c>
      <c r="D28" s="16"/>
      <c r="E28" s="16"/>
      <c r="F28" s="16"/>
      <c r="G28" s="16"/>
      <c r="H28" s="16"/>
      <c r="I28" s="16"/>
      <c r="J28" s="16"/>
      <c r="K28" s="16"/>
      <c r="L28" s="16"/>
      <c r="M28" s="16"/>
      <c r="N28" s="16"/>
      <c r="O28" s="16"/>
    </row>
    <row r="29" spans="2:15" x14ac:dyDescent="0.3">
      <c r="B29" s="51"/>
    </row>
    <row r="30" spans="2:15" x14ac:dyDescent="0.3">
      <c r="B30" s="51"/>
    </row>
  </sheetData>
  <mergeCells count="1">
    <mergeCell ref="B2:G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2E9AB-9818-4AB2-ABD4-C7D6D5739A25}">
  <sheetPr>
    <tabColor theme="4" tint="-0.249977111117893"/>
  </sheetPr>
  <dimension ref="A2:N37"/>
  <sheetViews>
    <sheetView showGridLines="0" workbookViewId="0">
      <selection activeCell="A38" sqref="A1:I38"/>
    </sheetView>
  </sheetViews>
  <sheetFormatPr defaultRowHeight="14.4" x14ac:dyDescent="0.3"/>
  <cols>
    <col min="1" max="1" width="1.88671875" customWidth="1"/>
    <col min="5" max="5" width="11.88671875" bestFit="1" customWidth="1"/>
    <col min="7" max="7" width="11.88671875" bestFit="1" customWidth="1"/>
    <col min="9" max="9" width="12.33203125" bestFit="1" customWidth="1"/>
  </cols>
  <sheetData>
    <row r="2" spans="1:14" x14ac:dyDescent="0.3">
      <c r="A2" s="3"/>
      <c r="B2" s="192"/>
      <c r="C2" s="192"/>
      <c r="D2" s="192"/>
      <c r="E2" s="192"/>
      <c r="F2" s="192"/>
      <c r="G2" s="192"/>
      <c r="H2" s="192"/>
      <c r="I2" s="192"/>
      <c r="J2" s="192"/>
      <c r="K2" s="192"/>
      <c r="L2" s="192"/>
      <c r="M2" s="192"/>
      <c r="N2" s="3"/>
    </row>
    <row r="3" spans="1:14" ht="33.6" x14ac:dyDescent="0.3">
      <c r="A3" s="200" t="s">
        <v>205</v>
      </c>
      <c r="C3" s="3"/>
      <c r="D3" s="3"/>
      <c r="E3" s="3"/>
      <c r="F3" s="3"/>
      <c r="G3" s="3"/>
      <c r="H3" s="3"/>
      <c r="I3" s="3"/>
      <c r="J3" s="3"/>
      <c r="N3" s="3"/>
    </row>
    <row r="4" spans="1:14" x14ac:dyDescent="0.3">
      <c r="A4" s="51"/>
      <c r="B4" s="51" t="s">
        <v>481</v>
      </c>
      <c r="C4" s="3"/>
      <c r="D4" s="3"/>
      <c r="E4" s="3"/>
      <c r="F4" s="3"/>
      <c r="G4" s="3"/>
      <c r="H4" s="3"/>
      <c r="I4" s="3"/>
      <c r="J4" s="3"/>
      <c r="N4" s="3"/>
    </row>
    <row r="5" spans="1:14" ht="18" x14ac:dyDescent="0.35">
      <c r="A5" s="190"/>
      <c r="B5" s="190" t="s">
        <v>465</v>
      </c>
      <c r="C5" s="3"/>
      <c r="D5" s="3"/>
      <c r="E5" s="3"/>
      <c r="F5" s="3"/>
      <c r="G5" s="3"/>
      <c r="H5" s="3"/>
      <c r="I5" s="3"/>
      <c r="J5" s="3"/>
      <c r="N5" s="3"/>
    </row>
    <row r="6" spans="1:14" x14ac:dyDescent="0.3">
      <c r="A6" s="51"/>
      <c r="B6" s="51" t="s">
        <v>466</v>
      </c>
      <c r="C6" s="3"/>
      <c r="D6" s="3"/>
      <c r="E6" s="3"/>
      <c r="F6" s="3"/>
      <c r="G6" s="3"/>
      <c r="H6" s="3"/>
      <c r="I6" s="3"/>
      <c r="J6" s="3"/>
      <c r="N6" s="3"/>
    </row>
    <row r="7" spans="1:14" x14ac:dyDescent="0.3">
      <c r="A7" s="51"/>
      <c r="C7" s="3"/>
      <c r="D7" s="3"/>
      <c r="E7" s="3"/>
      <c r="F7" s="3"/>
      <c r="G7" s="3"/>
      <c r="H7" s="3"/>
      <c r="I7" s="3"/>
      <c r="J7" s="3"/>
      <c r="N7" s="3"/>
    </row>
    <row r="8" spans="1:14" x14ac:dyDescent="0.3">
      <c r="A8" s="3"/>
      <c r="B8" s="192"/>
      <c r="C8" s="192"/>
      <c r="D8" s="192"/>
      <c r="E8" s="192"/>
      <c r="F8" s="192"/>
      <c r="G8" s="192"/>
      <c r="H8" s="192"/>
      <c r="I8" s="192"/>
      <c r="J8" s="192"/>
      <c r="K8" s="192"/>
      <c r="L8" s="192"/>
      <c r="M8" s="192"/>
      <c r="N8" s="3"/>
    </row>
    <row r="9" spans="1:14" x14ac:dyDescent="0.3">
      <c r="N9" s="3"/>
    </row>
    <row r="10" spans="1:14" x14ac:dyDescent="0.3">
      <c r="N10" s="3"/>
    </row>
    <row r="11" spans="1:14" ht="18" x14ac:dyDescent="0.35">
      <c r="C11" s="234" t="s">
        <v>464</v>
      </c>
      <c r="D11" s="234"/>
      <c r="E11" s="234"/>
      <c r="F11" s="234"/>
      <c r="G11" s="234"/>
      <c r="H11" s="234"/>
    </row>
    <row r="12" spans="1:14" ht="18" x14ac:dyDescent="0.35">
      <c r="C12" s="215"/>
      <c r="D12" s="215"/>
      <c r="E12" s="216" t="s">
        <v>462</v>
      </c>
      <c r="F12" s="216" t="s">
        <v>433</v>
      </c>
      <c r="G12" s="216" t="s">
        <v>463</v>
      </c>
      <c r="H12" s="216" t="s">
        <v>430</v>
      </c>
    </row>
    <row r="13" spans="1:14" ht="18" x14ac:dyDescent="0.35">
      <c r="C13" s="215" t="s">
        <v>457</v>
      </c>
      <c r="D13" s="215"/>
      <c r="E13" s="215">
        <v>433.8</v>
      </c>
      <c r="F13" s="215">
        <v>433.8</v>
      </c>
      <c r="G13" s="215">
        <v>821.5</v>
      </c>
      <c r="H13" s="215">
        <v>821.5</v>
      </c>
    </row>
    <row r="14" spans="1:14" ht="18" x14ac:dyDescent="0.35">
      <c r="C14" s="215" t="s">
        <v>458</v>
      </c>
      <c r="D14" s="215"/>
      <c r="E14" s="215">
        <v>149.19999999999999</v>
      </c>
      <c r="F14" s="215">
        <v>149.19999999999999</v>
      </c>
      <c r="G14" s="215">
        <v>192.7</v>
      </c>
      <c r="H14" s="215">
        <v>192.7</v>
      </c>
    </row>
    <row r="15" spans="1:14" ht="18" x14ac:dyDescent="0.35">
      <c r="C15" s="215" t="s">
        <v>459</v>
      </c>
      <c r="D15" s="215"/>
      <c r="E15" s="215">
        <v>164</v>
      </c>
      <c r="F15" s="215">
        <v>164</v>
      </c>
      <c r="G15" s="215">
        <v>229.1</v>
      </c>
      <c r="H15" s="215">
        <v>229.1</v>
      </c>
    </row>
    <row r="16" spans="1:14" ht="18" x14ac:dyDescent="0.35">
      <c r="C16" s="215" t="s">
        <v>460</v>
      </c>
      <c r="D16" s="215"/>
      <c r="E16" s="215">
        <v>192.7</v>
      </c>
      <c r="F16" s="215">
        <v>192.7</v>
      </c>
      <c r="G16" s="215">
        <v>323.39999999999998</v>
      </c>
      <c r="H16" s="215">
        <v>323.39999999999998</v>
      </c>
    </row>
    <row r="17" spans="3:8" ht="18" x14ac:dyDescent="0.35">
      <c r="C17" s="215" t="s">
        <v>461</v>
      </c>
      <c r="D17" s="215"/>
      <c r="E17" s="215">
        <v>391.5</v>
      </c>
      <c r="F17" s="215">
        <v>391.5</v>
      </c>
      <c r="G17" s="215">
        <v>528.5</v>
      </c>
      <c r="H17" s="215">
        <v>528.5</v>
      </c>
    </row>
    <row r="37" spans="2:9" x14ac:dyDescent="0.3">
      <c r="B37" s="192"/>
      <c r="C37" s="192"/>
      <c r="D37" s="192"/>
      <c r="E37" s="192"/>
      <c r="F37" s="192"/>
      <c r="G37" s="192"/>
      <c r="H37" s="192"/>
      <c r="I37" s="192"/>
    </row>
  </sheetData>
  <mergeCells count="1">
    <mergeCell ref="C11:H11"/>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4E4EB-84F4-414F-AA2B-8829DAE1F693}">
  <sheetPr>
    <tabColor theme="4" tint="-0.249977111117893"/>
    <pageSetUpPr fitToPage="1"/>
  </sheetPr>
  <dimension ref="A1:K49"/>
  <sheetViews>
    <sheetView showGridLines="0" tabSelected="1" zoomScale="49" workbookViewId="0">
      <selection sqref="A1:K50"/>
    </sheetView>
  </sheetViews>
  <sheetFormatPr defaultRowHeight="14.4" x14ac:dyDescent="0.3"/>
  <cols>
    <col min="1" max="1" width="1.88671875" customWidth="1"/>
    <col min="2" max="2" width="23.109375" customWidth="1"/>
    <col min="4" max="4" width="13.44140625" bestFit="1" customWidth="1"/>
    <col min="6" max="6" width="10.5546875" bestFit="1" customWidth="1"/>
    <col min="7" max="9" width="12.44140625" bestFit="1" customWidth="1"/>
    <col min="10" max="11" width="9.5546875" bestFit="1" customWidth="1"/>
  </cols>
  <sheetData>
    <row r="1" spans="1:11" x14ac:dyDescent="0.3">
      <c r="A1" s="3"/>
      <c r="B1" s="192"/>
      <c r="C1" s="192"/>
      <c r="D1" s="192"/>
      <c r="E1" s="192"/>
      <c r="F1" s="192"/>
      <c r="G1" s="192"/>
      <c r="H1" s="192"/>
      <c r="I1" s="192"/>
      <c r="J1" s="192"/>
      <c r="K1" s="3"/>
    </row>
    <row r="2" spans="1:11" ht="33.6" x14ac:dyDescent="0.3">
      <c r="A2" s="200" t="s">
        <v>205</v>
      </c>
      <c r="C2" s="3"/>
      <c r="D2" s="3"/>
      <c r="E2" s="3"/>
      <c r="F2" s="3"/>
      <c r="G2" s="3"/>
      <c r="H2" s="3"/>
      <c r="I2" s="3"/>
      <c r="J2" s="3"/>
      <c r="K2" s="3"/>
    </row>
    <row r="3" spans="1:11" x14ac:dyDescent="0.3">
      <c r="A3" s="51"/>
      <c r="B3" s="51" t="s">
        <v>481</v>
      </c>
      <c r="C3" s="3"/>
      <c r="D3" s="3"/>
      <c r="E3" s="3"/>
      <c r="F3" s="3"/>
      <c r="G3" s="3"/>
      <c r="H3" s="3"/>
      <c r="I3" s="3"/>
      <c r="J3" s="3"/>
      <c r="K3" s="3"/>
    </row>
    <row r="4" spans="1:11" ht="18" x14ac:dyDescent="0.35">
      <c r="A4" s="190"/>
      <c r="B4" s="190" t="s">
        <v>465</v>
      </c>
      <c r="C4" s="3"/>
      <c r="D4" s="3"/>
      <c r="E4" s="3"/>
      <c r="F4" s="3"/>
      <c r="G4" s="3"/>
      <c r="H4" s="3"/>
      <c r="I4" s="3"/>
      <c r="J4" s="3"/>
      <c r="K4" s="3"/>
    </row>
    <row r="5" spans="1:11" x14ac:dyDescent="0.3">
      <c r="A5" s="51"/>
      <c r="B5" s="51" t="s">
        <v>466</v>
      </c>
      <c r="C5" s="3"/>
      <c r="D5" s="3"/>
      <c r="E5" s="3"/>
      <c r="F5" s="3"/>
      <c r="G5" s="3"/>
      <c r="H5" s="3"/>
      <c r="I5" s="3"/>
      <c r="J5" s="3"/>
      <c r="K5" s="3"/>
    </row>
    <row r="6" spans="1:11" x14ac:dyDescent="0.3">
      <c r="A6" s="51"/>
      <c r="C6" s="3"/>
      <c r="D6" s="3"/>
      <c r="E6" s="3"/>
      <c r="F6" s="3"/>
      <c r="G6" s="3"/>
      <c r="H6" s="3"/>
      <c r="I6" s="3"/>
      <c r="J6" s="3"/>
      <c r="K6" s="3"/>
    </row>
    <row r="7" spans="1:11" x14ac:dyDescent="0.3">
      <c r="A7" s="3"/>
      <c r="B7" s="192"/>
      <c r="C7" s="192"/>
      <c r="D7" s="192"/>
      <c r="E7" s="192"/>
      <c r="F7" s="192"/>
      <c r="G7" s="192"/>
      <c r="H7" s="192"/>
      <c r="I7" s="192"/>
      <c r="J7" s="192"/>
      <c r="K7" s="3"/>
    </row>
    <row r="8" spans="1:11" ht="3.75" customHeight="1" x14ac:dyDescent="0.3">
      <c r="K8" s="3"/>
    </row>
    <row r="9" spans="1:11" x14ac:dyDescent="0.3">
      <c r="B9" s="205" t="s">
        <v>384</v>
      </c>
      <c r="C9" s="206"/>
      <c r="D9" s="206"/>
      <c r="E9" s="212">
        <f>'intrinsic growth'!K12</f>
        <v>45352</v>
      </c>
      <c r="F9" s="213">
        <f>E9+365</f>
        <v>45717</v>
      </c>
      <c r="G9" s="213">
        <f>F9+365</f>
        <v>46082</v>
      </c>
      <c r="H9" s="213">
        <f>G9+365</f>
        <v>46447</v>
      </c>
      <c r="I9" s="213">
        <f>H9+366</f>
        <v>46813</v>
      </c>
      <c r="J9" s="213">
        <f>I9+365</f>
        <v>47178</v>
      </c>
    </row>
    <row r="11" spans="1:11" x14ac:dyDescent="0.3">
      <c r="B11" s="80" t="s">
        <v>367</v>
      </c>
      <c r="C11" s="80"/>
      <c r="D11" s="80"/>
      <c r="E11" s="208">
        <f>'intrinsic growth'!K45</f>
        <v>24496.230000000007</v>
      </c>
      <c r="F11" s="80">
        <f>E11*(1+$D$21)</f>
        <v>25549.567890000006</v>
      </c>
      <c r="G11" s="80">
        <f>F11*(1+$D$21)</f>
        <v>26648.199309270003</v>
      </c>
      <c r="H11" s="80">
        <f>G11*(1+$D$21)</f>
        <v>27794.071879568612</v>
      </c>
      <c r="I11" s="80">
        <f>H11*(1+$D$21)</f>
        <v>28989.216970390058</v>
      </c>
      <c r="J11" s="80">
        <f>I11*(1+$D$21)</f>
        <v>30235.753300116827</v>
      </c>
    </row>
    <row r="12" spans="1:11" x14ac:dyDescent="0.3">
      <c r="B12" s="80" t="s">
        <v>22</v>
      </c>
      <c r="C12" s="80"/>
      <c r="D12" s="80"/>
      <c r="E12" s="209">
        <v>0.25</v>
      </c>
      <c r="F12" s="138">
        <v>0.25</v>
      </c>
      <c r="G12" s="138">
        <v>0.25</v>
      </c>
      <c r="H12" s="138">
        <v>0.25</v>
      </c>
      <c r="I12" s="138">
        <v>0.25</v>
      </c>
      <c r="J12" s="138">
        <v>0.25</v>
      </c>
    </row>
    <row r="13" spans="1:11" x14ac:dyDescent="0.3">
      <c r="B13" s="80" t="s">
        <v>385</v>
      </c>
      <c r="C13" s="80"/>
      <c r="D13" s="80"/>
      <c r="E13" s="208">
        <f t="shared" ref="E13:J13" si="0">E11*(1-E12)</f>
        <v>18372.172500000004</v>
      </c>
      <c r="F13" s="80">
        <f t="shared" si="0"/>
        <v>19162.175917500004</v>
      </c>
      <c r="G13" s="80">
        <f t="shared" si="0"/>
        <v>19986.149481952503</v>
      </c>
      <c r="H13" s="80">
        <f t="shared" si="0"/>
        <v>20845.553909676459</v>
      </c>
      <c r="I13" s="80">
        <f t="shared" si="0"/>
        <v>21741.912727792544</v>
      </c>
      <c r="J13" s="80">
        <f t="shared" si="0"/>
        <v>22676.814975087618</v>
      </c>
    </row>
    <row r="14" spans="1:11" x14ac:dyDescent="0.3">
      <c r="B14" s="80" t="s">
        <v>386</v>
      </c>
      <c r="C14" s="80"/>
      <c r="D14" s="80"/>
      <c r="E14" s="210">
        <v>0.17100000000000001</v>
      </c>
      <c r="F14" s="133">
        <f>$E$14+((J14-E14)/4)</f>
        <v>0.16575000000000001</v>
      </c>
      <c r="G14" s="133">
        <f>$E$14+((L14-F14)/4)</f>
        <v>0.12956250000000002</v>
      </c>
      <c r="H14" s="133">
        <f>$E$14+((M14-G14)/4)</f>
        <v>0.13860937500000001</v>
      </c>
      <c r="I14" s="133">
        <f>$E$14+((N14-H14)/4)</f>
        <v>0.13634765625</v>
      </c>
      <c r="J14" s="133">
        <v>0.15</v>
      </c>
    </row>
    <row r="15" spans="1:11" x14ac:dyDescent="0.3">
      <c r="B15" s="80" t="s">
        <v>387</v>
      </c>
      <c r="C15" s="80"/>
      <c r="D15" s="80"/>
      <c r="E15" s="208">
        <f t="shared" ref="E15:J15" si="1">E13*(1-E14)</f>
        <v>15230.531002500004</v>
      </c>
      <c r="F15" s="80">
        <f t="shared" si="1"/>
        <v>15986.045259174378</v>
      </c>
      <c r="G15" s="80">
        <f t="shared" si="1"/>
        <v>17396.693989697033</v>
      </c>
      <c r="H15" s="80">
        <f t="shared" si="1"/>
        <v>17956.164710727397</v>
      </c>
      <c r="I15" s="80">
        <f t="shared" si="1"/>
        <v>18777.453884965988</v>
      </c>
      <c r="J15" s="80">
        <f t="shared" si="1"/>
        <v>19275.292728824475</v>
      </c>
    </row>
    <row r="16" spans="1:11" x14ac:dyDescent="0.3">
      <c r="B16" s="80" t="s">
        <v>388</v>
      </c>
      <c r="C16" s="80"/>
      <c r="D16" s="80"/>
      <c r="E16" s="208"/>
      <c r="F16" s="139">
        <v>0.5</v>
      </c>
      <c r="G16" s="80">
        <f>F16+1</f>
        <v>1.5</v>
      </c>
      <c r="H16" s="80">
        <f t="shared" ref="H16:J16" si="2">G16+1</f>
        <v>2.5</v>
      </c>
      <c r="I16" s="80">
        <f t="shared" si="2"/>
        <v>3.5</v>
      </c>
      <c r="J16" s="80">
        <f t="shared" si="2"/>
        <v>4.5</v>
      </c>
    </row>
    <row r="17" spans="2:10" x14ac:dyDescent="0.3">
      <c r="B17" s="80" t="s">
        <v>389</v>
      </c>
      <c r="C17" s="80"/>
      <c r="D17" s="80"/>
      <c r="E17" s="208"/>
      <c r="F17" s="140">
        <f>1/(1+$D$23)^F16</f>
        <v>0.95341630506297903</v>
      </c>
      <c r="G17" s="140">
        <f>1/(1+$D$23)^G16</f>
        <v>0.866657948579999</v>
      </c>
      <c r="H17" s="140">
        <f>1/(1+$D$23)^H16</f>
        <v>0.78779437256139406</v>
      </c>
      <c r="I17" s="140">
        <f>1/(1+$D$23)^I16</f>
        <v>0.71610717291207382</v>
      </c>
      <c r="J17" s="140">
        <f>1/(1+$D$23)^J16</f>
        <v>0.65094331840528441</v>
      </c>
    </row>
    <row r="18" spans="2:10" ht="6" customHeight="1" x14ac:dyDescent="0.3">
      <c r="E18" s="2"/>
    </row>
    <row r="19" spans="2:10" ht="15" thickBot="1" x14ac:dyDescent="0.35">
      <c r="B19" s="114" t="s">
        <v>390</v>
      </c>
      <c r="C19" s="114"/>
      <c r="D19" s="114"/>
      <c r="E19" s="211"/>
      <c r="F19" s="114">
        <f>F15*F17</f>
        <v>15241.356203571588</v>
      </c>
      <c r="G19" s="114">
        <f t="shared" ref="G19:J19" si="3">G15*G17</f>
        <v>15076.983125184828</v>
      </c>
      <c r="H19" s="114">
        <f t="shared" si="3"/>
        <v>14145.765511896536</v>
      </c>
      <c r="I19" s="114">
        <f t="shared" si="3"/>
        <v>13446.66941604983</v>
      </c>
      <c r="J19" s="114">
        <f t="shared" si="3"/>
        <v>12547.123012134254</v>
      </c>
    </row>
    <row r="20" spans="2:10" ht="15" thickTop="1" x14ac:dyDescent="0.3"/>
    <row r="21" spans="2:10" x14ac:dyDescent="0.3">
      <c r="B21" s="2" t="s">
        <v>391</v>
      </c>
      <c r="C21" s="2"/>
      <c r="D21" s="201">
        <v>4.2999999999999997E-2</v>
      </c>
    </row>
    <row r="22" spans="2:10" x14ac:dyDescent="0.3">
      <c r="B22" s="2" t="s">
        <v>392</v>
      </c>
      <c r="C22" s="2"/>
      <c r="D22" s="201">
        <v>6.4000000000000001E-2</v>
      </c>
    </row>
    <row r="23" spans="2:10" x14ac:dyDescent="0.3">
      <c r="B23" s="2" t="s">
        <v>43</v>
      </c>
      <c r="C23" s="2"/>
      <c r="D23" s="201">
        <f>WACC!K54</f>
        <v>0.10010680294934317</v>
      </c>
    </row>
    <row r="25" spans="2:10" x14ac:dyDescent="0.3">
      <c r="B25" s="205" t="s">
        <v>393</v>
      </c>
      <c r="C25" s="199"/>
      <c r="D25" s="199"/>
      <c r="F25" s="205" t="s">
        <v>442</v>
      </c>
      <c r="G25" s="199"/>
      <c r="H25" s="199"/>
      <c r="I25" s="214"/>
      <c r="J25" s="214"/>
    </row>
    <row r="26" spans="2:10" x14ac:dyDescent="0.3">
      <c r="F26" s="161">
        <f>D31</f>
        <v>556796.19002461829</v>
      </c>
      <c r="G26" s="162">
        <v>0.08</v>
      </c>
      <c r="H26" s="162">
        <v>0.09</v>
      </c>
      <c r="I26" s="162">
        <v>0.10009999999999999</v>
      </c>
      <c r="J26" s="162">
        <v>0.11</v>
      </c>
    </row>
    <row r="27" spans="2:10" x14ac:dyDescent="0.3">
      <c r="B27" t="s">
        <v>394</v>
      </c>
      <c r="D27" s="21">
        <f>J15*(1+D21)</f>
        <v>20104.130316163926</v>
      </c>
      <c r="F27" s="53">
        <v>0.04</v>
      </c>
      <c r="G27" s="25">
        <f t="dataTable" ref="G27:J30" dt2D="1" dtr="1" r1="D28" r2="D29"/>
        <v>502603.25790409814</v>
      </c>
      <c r="H27" s="25">
        <v>402082.60632327857</v>
      </c>
      <c r="I27" s="25">
        <v>334511.31973650464</v>
      </c>
      <c r="J27" s="25">
        <v>287201.86165948462</v>
      </c>
    </row>
    <row r="28" spans="2:10" x14ac:dyDescent="0.3">
      <c r="B28" t="s">
        <v>43</v>
      </c>
      <c r="D28" s="16">
        <f>D23</f>
        <v>0.10010680294934317</v>
      </c>
      <c r="F28" s="53">
        <v>0.05</v>
      </c>
      <c r="G28" s="25">
        <v>670137.67720546422</v>
      </c>
      <c r="H28" s="25">
        <v>502603.25790409825</v>
      </c>
      <c r="I28" s="25">
        <v>401280.04623081698</v>
      </c>
      <c r="J28" s="25">
        <v>335068.83860273211</v>
      </c>
    </row>
    <row r="29" spans="2:10" x14ac:dyDescent="0.3">
      <c r="B29" t="s">
        <v>395</v>
      </c>
      <c r="D29" s="16">
        <f>D22</f>
        <v>6.4000000000000001E-2</v>
      </c>
      <c r="F29" s="53">
        <v>6.4000000000000001E-2</v>
      </c>
      <c r="G29" s="25">
        <v>1256508.1447602455</v>
      </c>
      <c r="H29" s="243">
        <v>773235.7813909204</v>
      </c>
      <c r="I29" s="244">
        <v>556901.1167912446</v>
      </c>
      <c r="J29" s="25">
        <v>437046.31122095493</v>
      </c>
    </row>
    <row r="30" spans="2:10" ht="13.5" customHeight="1" x14ac:dyDescent="0.3">
      <c r="F30" s="53">
        <v>7.0000000000000007E-2</v>
      </c>
      <c r="G30" s="25">
        <v>2010413.0316163937</v>
      </c>
      <c r="H30" s="25">
        <v>1005206.5158081969</v>
      </c>
      <c r="I30" s="25">
        <v>667911.3061848483</v>
      </c>
      <c r="J30" s="25">
        <v>502603.25790409825</v>
      </c>
    </row>
    <row r="31" spans="2:10" ht="15" thickBot="1" x14ac:dyDescent="0.35">
      <c r="B31" s="114" t="s">
        <v>396</v>
      </c>
      <c r="C31" s="114"/>
      <c r="D31" s="141">
        <f>D27/(D28-D29)</f>
        <v>556796.19002461829</v>
      </c>
      <c r="F31" s="53"/>
      <c r="G31" s="25"/>
      <c r="H31" s="25"/>
      <c r="I31" s="25"/>
      <c r="J31" s="25"/>
    </row>
    <row r="32" spans="2:10" ht="15" thickTop="1" x14ac:dyDescent="0.3"/>
    <row r="33" spans="2:4" x14ac:dyDescent="0.3">
      <c r="B33" s="205" t="s">
        <v>401</v>
      </c>
      <c r="C33" s="199"/>
      <c r="D33" s="199"/>
    </row>
    <row r="35" spans="2:4" x14ac:dyDescent="0.3">
      <c r="B35" t="s">
        <v>390</v>
      </c>
      <c r="D35" s="21">
        <f>SUM(F19:J19)</f>
        <v>70457.897268837041</v>
      </c>
    </row>
    <row r="36" spans="2:4" x14ac:dyDescent="0.3">
      <c r="B36" t="s">
        <v>397</v>
      </c>
      <c r="D36" s="21">
        <f>D31*J17</f>
        <v>362442.75961004436</v>
      </c>
    </row>
    <row r="37" spans="2:4" s="1" customFormat="1" x14ac:dyDescent="0.3">
      <c r="B37" s="1" t="s">
        <v>398</v>
      </c>
      <c r="D37" s="30">
        <f>SUM(D35:D36)</f>
        <v>432900.65687888139</v>
      </c>
    </row>
    <row r="38" spans="2:4" x14ac:dyDescent="0.3">
      <c r="D38" s="21"/>
    </row>
    <row r="39" spans="2:4" x14ac:dyDescent="0.3">
      <c r="B39" t="s">
        <v>400</v>
      </c>
      <c r="D39" s="21">
        <f>'DATA SHEET'!K69</f>
        <v>7217.68</v>
      </c>
    </row>
    <row r="40" spans="2:4" x14ac:dyDescent="0.3">
      <c r="B40" t="s">
        <v>399</v>
      </c>
      <c r="D40">
        <f>SUM('raw data'!L7:L8)</f>
        <v>12</v>
      </c>
    </row>
    <row r="41" spans="2:4" x14ac:dyDescent="0.3">
      <c r="B41" s="1" t="s">
        <v>402</v>
      </c>
      <c r="D41" s="30">
        <f>D37+D39-D40</f>
        <v>440106.33687888138</v>
      </c>
    </row>
    <row r="42" spans="2:4" x14ac:dyDescent="0.3">
      <c r="B42" t="s">
        <v>403</v>
      </c>
      <c r="D42" s="142">
        <f>'DATA SHEET'!B6</f>
        <v>1251.6537099903007</v>
      </c>
    </row>
    <row r="43" spans="2:4" ht="6" customHeight="1" x14ac:dyDescent="0.3"/>
    <row r="44" spans="2:4" ht="15" thickBot="1" x14ac:dyDescent="0.35">
      <c r="B44" s="114" t="s">
        <v>404</v>
      </c>
      <c r="C44" s="114"/>
      <c r="D44" s="141">
        <f>D41/D42</f>
        <v>351.61988764631383</v>
      </c>
    </row>
    <row r="45" spans="2:4" ht="15" thickTop="1" x14ac:dyDescent="0.3"/>
    <row r="46" spans="2:4" x14ac:dyDescent="0.3">
      <c r="B46" t="s">
        <v>405</v>
      </c>
      <c r="D46">
        <v>412</v>
      </c>
    </row>
    <row r="47" spans="2:4" x14ac:dyDescent="0.3">
      <c r="B47" t="s">
        <v>406</v>
      </c>
      <c r="D47" s="143">
        <f>D46/D44-1</f>
        <v>0.17171984428372578</v>
      </c>
    </row>
    <row r="49" spans="2:10" x14ac:dyDescent="0.3">
      <c r="B49" s="192"/>
      <c r="C49" s="192"/>
      <c r="D49" s="192"/>
      <c r="E49" s="192"/>
      <c r="F49" s="192"/>
      <c r="G49" s="192"/>
      <c r="H49" s="192"/>
      <c r="I49" s="192"/>
      <c r="J49" s="192"/>
    </row>
  </sheetData>
  <pageMargins left="0.7" right="0.7" top="0.75" bottom="0.75" header="0.3" footer="0.3"/>
  <pageSetup paperSize="9" scale="71"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0B54B-8AFA-4873-8034-DE8695D6BCAF}">
  <sheetPr>
    <tabColor theme="4" tint="-0.249977111117893"/>
    <pageSetUpPr fitToPage="1"/>
  </sheetPr>
  <dimension ref="A2:R39"/>
  <sheetViews>
    <sheetView showGridLines="0" topLeftCell="A3" workbookViewId="0">
      <selection sqref="A1:Q40"/>
    </sheetView>
  </sheetViews>
  <sheetFormatPr defaultRowHeight="14.4" x14ac:dyDescent="0.3"/>
  <cols>
    <col min="1" max="1" width="1.88671875" customWidth="1"/>
    <col min="2" max="2" width="29.44140625" bestFit="1" customWidth="1"/>
    <col min="4" max="4" width="9.33203125" bestFit="1" customWidth="1"/>
    <col min="5" max="5" width="12.33203125" customWidth="1"/>
    <col min="6" max="6" width="9.6640625" bestFit="1" customWidth="1"/>
    <col min="7" max="7" width="10.44140625" customWidth="1"/>
    <col min="8" max="8" width="9.5546875" customWidth="1"/>
    <col min="10" max="10" width="1.88671875" customWidth="1"/>
    <col min="11" max="11" width="9.88671875" customWidth="1"/>
    <col min="12" max="12" width="9.33203125" bestFit="1" customWidth="1"/>
    <col min="13" max="13" width="11.33203125" bestFit="1" customWidth="1"/>
    <col min="15" max="16" width="13.109375" bestFit="1" customWidth="1"/>
    <col min="17" max="17" width="12.5546875" bestFit="1" customWidth="1"/>
    <col min="18" max="18" width="24" bestFit="1" customWidth="1"/>
  </cols>
  <sheetData>
    <row r="2" spans="1:18" x14ac:dyDescent="0.3">
      <c r="A2" s="3"/>
      <c r="B2" s="192"/>
      <c r="C2" s="192"/>
      <c r="D2" s="192"/>
      <c r="E2" s="192"/>
      <c r="F2" s="192"/>
      <c r="G2" s="192"/>
      <c r="H2" s="192"/>
      <c r="I2" s="192"/>
      <c r="J2" s="192"/>
      <c r="K2" s="192"/>
      <c r="L2" s="192"/>
      <c r="M2" s="192"/>
      <c r="N2" s="192"/>
      <c r="O2" s="192"/>
      <c r="P2" s="192"/>
      <c r="Q2" s="192"/>
    </row>
    <row r="3" spans="1:18" ht="33.6" x14ac:dyDescent="0.3">
      <c r="A3" s="200" t="s">
        <v>205</v>
      </c>
      <c r="C3" s="3"/>
      <c r="D3" s="3"/>
      <c r="E3" s="3"/>
      <c r="F3" s="3"/>
      <c r="G3" s="3"/>
      <c r="H3" s="3"/>
      <c r="I3" s="3"/>
      <c r="J3" s="3"/>
      <c r="K3" s="3"/>
    </row>
    <row r="4" spans="1:18" x14ac:dyDescent="0.3">
      <c r="A4" s="51"/>
      <c r="B4" s="51" t="s">
        <v>481</v>
      </c>
      <c r="C4" s="3"/>
      <c r="D4" s="3"/>
      <c r="E4" s="3"/>
      <c r="F4" s="3"/>
      <c r="G4" s="3"/>
      <c r="H4" s="3"/>
      <c r="I4" s="3"/>
      <c r="J4" s="3"/>
      <c r="K4" s="3"/>
    </row>
    <row r="5" spans="1:18" ht="18" x14ac:dyDescent="0.35">
      <c r="A5" s="190"/>
      <c r="B5" s="190" t="s">
        <v>465</v>
      </c>
      <c r="C5" s="3"/>
      <c r="D5" s="3"/>
      <c r="E5" s="3"/>
      <c r="F5" s="3"/>
      <c r="G5" s="3"/>
      <c r="H5" s="3"/>
      <c r="I5" s="3"/>
      <c r="J5" s="3"/>
      <c r="K5" s="3"/>
    </row>
    <row r="6" spans="1:18" x14ac:dyDescent="0.3">
      <c r="A6" s="51"/>
      <c r="B6" s="51" t="s">
        <v>466</v>
      </c>
      <c r="C6" s="3"/>
      <c r="D6" s="3"/>
      <c r="E6" s="3"/>
      <c r="F6" s="3"/>
      <c r="G6" s="3"/>
      <c r="H6" s="3"/>
      <c r="I6" s="3"/>
      <c r="J6" s="3"/>
      <c r="K6" s="3"/>
    </row>
    <row r="7" spans="1:18" x14ac:dyDescent="0.3">
      <c r="A7" s="51"/>
      <c r="C7" s="3"/>
      <c r="D7" s="3"/>
      <c r="E7" s="3"/>
      <c r="F7" s="3"/>
      <c r="G7" s="3"/>
      <c r="H7" s="3"/>
      <c r="I7" s="3"/>
      <c r="J7" s="3"/>
      <c r="K7" s="3"/>
    </row>
    <row r="8" spans="1:18" x14ac:dyDescent="0.3">
      <c r="A8" s="3"/>
      <c r="B8" s="192"/>
      <c r="C8" s="192"/>
      <c r="D8" s="192"/>
      <c r="E8" s="192"/>
      <c r="F8" s="192"/>
      <c r="G8" s="192"/>
      <c r="H8" s="192"/>
      <c r="I8" s="192"/>
      <c r="J8" s="192"/>
      <c r="K8" s="192"/>
      <c r="L8" s="192"/>
      <c r="M8" s="192"/>
      <c r="N8" s="192"/>
      <c r="O8" s="192"/>
      <c r="P8" s="192"/>
      <c r="Q8" s="192"/>
    </row>
    <row r="10" spans="1:18" x14ac:dyDescent="0.3">
      <c r="B10" s="144" t="s">
        <v>407</v>
      </c>
      <c r="C10" s="160" t="s">
        <v>441</v>
      </c>
      <c r="D10" s="145"/>
      <c r="E10" s="145"/>
      <c r="F10" s="145"/>
      <c r="G10" s="145"/>
      <c r="H10" s="145"/>
      <c r="I10" s="145"/>
      <c r="J10" s="145"/>
      <c r="K10" s="145"/>
    </row>
    <row r="11" spans="1:18" ht="5.25" customHeight="1" x14ac:dyDescent="0.3"/>
    <row r="12" spans="1:18" x14ac:dyDescent="0.3">
      <c r="B12" s="199"/>
      <c r="C12" s="205"/>
      <c r="D12" s="235" t="s">
        <v>411</v>
      </c>
      <c r="E12" s="235"/>
      <c r="F12" s="235"/>
      <c r="G12" s="235"/>
      <c r="H12" s="235"/>
      <c r="I12" s="199"/>
      <c r="J12" s="199"/>
      <c r="K12" s="235" t="s">
        <v>419</v>
      </c>
      <c r="L12" s="235"/>
      <c r="M12" s="235"/>
      <c r="N12" s="199"/>
      <c r="O12" s="235" t="s">
        <v>418</v>
      </c>
      <c r="P12" s="235"/>
      <c r="Q12" s="235"/>
      <c r="R12" s="3"/>
    </row>
    <row r="13" spans="1:18" ht="28.8" x14ac:dyDescent="0.3">
      <c r="B13" s="217" t="s">
        <v>415</v>
      </c>
      <c r="C13" s="217" t="s">
        <v>412</v>
      </c>
      <c r="D13" s="218" t="s">
        <v>413</v>
      </c>
      <c r="E13" s="218" t="s">
        <v>408</v>
      </c>
      <c r="F13" s="218" t="s">
        <v>409</v>
      </c>
      <c r="G13" s="218" t="s">
        <v>410</v>
      </c>
      <c r="H13" s="218" t="s">
        <v>414</v>
      </c>
      <c r="I13" s="219"/>
      <c r="J13" s="219"/>
      <c r="K13" s="220" t="s">
        <v>416</v>
      </c>
      <c r="L13" s="220" t="s">
        <v>301</v>
      </c>
      <c r="M13" s="220" t="s">
        <v>417</v>
      </c>
      <c r="N13" s="221"/>
      <c r="O13" s="220" t="s">
        <v>427</v>
      </c>
      <c r="P13" s="220" t="s">
        <v>428</v>
      </c>
      <c r="Q13" s="220" t="s">
        <v>429</v>
      </c>
      <c r="R13" s="3"/>
    </row>
    <row r="14" spans="1:18" s="3" customFormat="1" ht="4.5" customHeight="1" x14ac:dyDescent="0.3">
      <c r="B14" s="147"/>
      <c r="C14" s="147"/>
      <c r="D14" s="148"/>
      <c r="E14" s="148"/>
      <c r="F14" s="148"/>
      <c r="G14" s="148"/>
      <c r="H14" s="148"/>
      <c r="I14" s="87"/>
      <c r="J14" s="87"/>
      <c r="K14" s="149"/>
      <c r="L14" s="149"/>
      <c r="M14" s="149"/>
      <c r="O14" s="149"/>
      <c r="P14" s="149"/>
      <c r="Q14" s="149"/>
    </row>
    <row r="15" spans="1:18" x14ac:dyDescent="0.3">
      <c r="B15" s="222" t="str">
        <f>Sheet2!C3</f>
        <v>ITC</v>
      </c>
      <c r="C15" s="222"/>
      <c r="D15" s="223">
        <f>Sheet2!D3</f>
        <v>412.05</v>
      </c>
      <c r="E15" s="224">
        <f>Sheet2!E3</f>
        <v>1251.3499999999999</v>
      </c>
      <c r="F15" s="223">
        <f>E15*D15</f>
        <v>515618.76749999996</v>
      </c>
      <c r="G15" s="223">
        <f>Sheet2!I3</f>
        <v>-6913.34</v>
      </c>
      <c r="H15" s="223">
        <f>F15+G15</f>
        <v>508705.42749999993</v>
      </c>
      <c r="I15" s="223"/>
      <c r="J15" s="223"/>
      <c r="K15" s="223">
        <f>Sheet2!K3</f>
        <v>75160.56</v>
      </c>
      <c r="L15" s="223">
        <f>Sheet2!L3</f>
        <v>28805.516845979615</v>
      </c>
      <c r="M15" s="223">
        <f>Sheet2!N3</f>
        <v>20435.310000000001</v>
      </c>
      <c r="N15" s="225"/>
      <c r="O15" s="226">
        <f>$H15/K15</f>
        <v>6.7682495646652976</v>
      </c>
      <c r="P15" s="226">
        <f>$H15/L15</f>
        <v>17.659999999999997</v>
      </c>
      <c r="Q15" s="226">
        <f>F15/M15</f>
        <v>25.231756577218547</v>
      </c>
    </row>
    <row r="16" spans="1:18" x14ac:dyDescent="0.3">
      <c r="B16" s="151" t="s">
        <v>448</v>
      </c>
      <c r="C16" s="151"/>
      <c r="D16" s="223">
        <f>Sheet2!D4</f>
        <v>2201.4</v>
      </c>
      <c r="E16" s="224">
        <f>Sheet2!E4</f>
        <v>234.96</v>
      </c>
      <c r="F16" s="152">
        <f t="shared" ref="F16:F19" si="0">E16*D16</f>
        <v>517240.94400000002</v>
      </c>
      <c r="G16" s="223">
        <f>Sheet2!I4</f>
        <v>-5908</v>
      </c>
      <c r="H16" s="152">
        <f t="shared" ref="H16:H19" si="1">F16+G16</f>
        <v>511332.94400000002</v>
      </c>
      <c r="I16" s="152"/>
      <c r="J16" s="152"/>
      <c r="K16" s="223">
        <f>Sheet2!K4</f>
        <v>62661</v>
      </c>
      <c r="L16" s="223">
        <f>Sheet2!L4</f>
        <v>15733.321353846155</v>
      </c>
      <c r="M16" s="223">
        <f>Sheet2!N4</f>
        <v>10282</v>
      </c>
      <c r="N16" s="153"/>
      <c r="O16" s="154">
        <f t="shared" ref="O16:P19" si="2">$H16/K16</f>
        <v>8.1603061553438341</v>
      </c>
      <c r="P16" s="154">
        <f t="shared" si="2"/>
        <v>32.5</v>
      </c>
      <c r="Q16" s="154">
        <f t="shared" ref="Q16:Q19" si="3">F16/M16</f>
        <v>50.305479867730014</v>
      </c>
    </row>
    <row r="17" spans="2:17" x14ac:dyDescent="0.3">
      <c r="B17" s="151" t="s">
        <v>449</v>
      </c>
      <c r="C17" s="151"/>
      <c r="D17" s="223">
        <f>Sheet2!D5</f>
        <v>2202.0500000000002</v>
      </c>
      <c r="E17" s="224">
        <f>Sheet2!E5</f>
        <v>96.42</v>
      </c>
      <c r="F17" s="152">
        <f t="shared" si="0"/>
        <v>212321.66100000002</v>
      </c>
      <c r="G17" s="223">
        <f>Sheet2!I5</f>
        <v>-409.01000000000005</v>
      </c>
      <c r="H17" s="152">
        <f t="shared" si="1"/>
        <v>211912.65100000001</v>
      </c>
      <c r="I17" s="152"/>
      <c r="J17" s="152"/>
      <c r="K17" s="223">
        <f>Sheet2!K5</f>
        <v>19965.27</v>
      </c>
      <c r="L17" s="223">
        <f>Sheet2!L5</f>
        <v>4778.1882976324687</v>
      </c>
      <c r="M17" s="223">
        <f>Sheet2!N5</f>
        <v>3932.84</v>
      </c>
      <c r="N17" s="153"/>
      <c r="O17" s="154">
        <f t="shared" si="2"/>
        <v>10.614063871913578</v>
      </c>
      <c r="P17" s="154">
        <f t="shared" si="2"/>
        <v>44.350000000000009</v>
      </c>
      <c r="Q17" s="154">
        <f t="shared" si="3"/>
        <v>53.986854537687783</v>
      </c>
    </row>
    <row r="18" spans="2:17" x14ac:dyDescent="0.3">
      <c r="B18" s="151" t="s">
        <v>450</v>
      </c>
      <c r="C18" s="151"/>
      <c r="D18" s="223">
        <f>Sheet2!D6</f>
        <v>4768.3</v>
      </c>
      <c r="E18" s="224">
        <f>Sheet2!E6</f>
        <v>24.09</v>
      </c>
      <c r="F18" s="152">
        <f t="shared" si="0"/>
        <v>114868.34700000001</v>
      </c>
      <c r="G18" s="223">
        <f>Sheet2!I6</f>
        <v>2307.21</v>
      </c>
      <c r="H18" s="152">
        <f t="shared" si="1"/>
        <v>117175.55700000002</v>
      </c>
      <c r="I18" s="152"/>
      <c r="J18" s="152"/>
      <c r="K18" s="223">
        <f>Sheet2!K6</f>
        <v>17579.830000000002</v>
      </c>
      <c r="L18" s="223">
        <f>Sheet2!L6</f>
        <v>3374.8720334101386</v>
      </c>
      <c r="M18" s="223">
        <f>Sheet2!N6</f>
        <v>2134.2199999999998</v>
      </c>
      <c r="N18" s="153"/>
      <c r="O18" s="154">
        <f t="shared" si="2"/>
        <v>6.6653407342391819</v>
      </c>
      <c r="P18" s="154">
        <f t="shared" si="2"/>
        <v>34.72</v>
      </c>
      <c r="Q18" s="154">
        <f t="shared" si="3"/>
        <v>53.82216781775076</v>
      </c>
    </row>
    <row r="19" spans="2:17" x14ac:dyDescent="0.3">
      <c r="B19" s="151" t="s">
        <v>451</v>
      </c>
      <c r="C19" s="151"/>
      <c r="D19" s="223">
        <f>Sheet2!D7</f>
        <v>498.75</v>
      </c>
      <c r="E19" s="224">
        <f>Sheet2!E7</f>
        <v>177.23</v>
      </c>
      <c r="F19" s="152">
        <f t="shared" si="0"/>
        <v>88393.462499999994</v>
      </c>
      <c r="G19" s="223">
        <f>Sheet2!I7</f>
        <v>1085.2599999999998</v>
      </c>
      <c r="H19" s="152">
        <f t="shared" si="1"/>
        <v>89478.722499999989</v>
      </c>
      <c r="I19" s="152"/>
      <c r="J19" s="152"/>
      <c r="K19" s="223">
        <f>Sheet2!K7</f>
        <v>12547.59</v>
      </c>
      <c r="L19" s="223">
        <f>Sheet2!L7</f>
        <v>2895.7515372168282</v>
      </c>
      <c r="M19" s="223">
        <f>Sheet2!N7</f>
        <v>1811.31</v>
      </c>
      <c r="N19" s="153"/>
      <c r="O19" s="154">
        <f t="shared" si="2"/>
        <v>7.1311480929804043</v>
      </c>
      <c r="P19" s="154">
        <f t="shared" si="2"/>
        <v>30.9</v>
      </c>
      <c r="Q19" s="154">
        <f t="shared" si="3"/>
        <v>48.800847176905108</v>
      </c>
    </row>
    <row r="20" spans="2:17" ht="6" customHeight="1" x14ac:dyDescent="0.3">
      <c r="K20" s="21"/>
      <c r="L20" s="21"/>
      <c r="O20" s="119"/>
      <c r="P20" s="119"/>
    </row>
    <row r="21" spans="2:17" x14ac:dyDescent="0.3">
      <c r="B21" s="227" t="s">
        <v>430</v>
      </c>
      <c r="C21" s="227"/>
      <c r="D21" s="227"/>
      <c r="E21" s="227"/>
      <c r="F21" s="227"/>
      <c r="G21" s="227"/>
      <c r="H21" s="227"/>
      <c r="I21" s="227"/>
      <c r="J21" s="227"/>
      <c r="K21" s="227"/>
      <c r="L21" s="227"/>
      <c r="M21" s="227"/>
      <c r="N21" s="227"/>
      <c r="O21" s="228">
        <f>MAX(O15:O19)</f>
        <v>10.614063871913578</v>
      </c>
      <c r="P21" s="228">
        <f>MAX(P15:P19)</f>
        <v>44.350000000000009</v>
      </c>
      <c r="Q21" s="228">
        <f>MAX(Q15:Q19)</f>
        <v>53.986854537687783</v>
      </c>
    </row>
    <row r="22" spans="2:17" x14ac:dyDescent="0.3">
      <c r="B22" s="227" t="s">
        <v>431</v>
      </c>
      <c r="C22" s="227"/>
      <c r="D22" s="227"/>
      <c r="E22" s="227"/>
      <c r="F22" s="227"/>
      <c r="G22" s="227"/>
      <c r="H22" s="227"/>
      <c r="I22" s="227"/>
      <c r="J22" s="227"/>
      <c r="K22" s="227"/>
      <c r="L22" s="227"/>
      <c r="M22" s="227"/>
      <c r="N22" s="227"/>
      <c r="O22" s="228">
        <f>QUARTILE(O15:O19,3)</f>
        <v>8.1603061553438341</v>
      </c>
      <c r="P22" s="228">
        <f>QUARTILE(P15:P19,3)</f>
        <v>34.72</v>
      </c>
      <c r="Q22" s="228">
        <f>QUARTILE(Q15:Q19,3)</f>
        <v>53.82216781775076</v>
      </c>
    </row>
    <row r="23" spans="2:17" x14ac:dyDescent="0.3">
      <c r="B23" s="227" t="s">
        <v>16</v>
      </c>
      <c r="C23" s="227"/>
      <c r="D23" s="227"/>
      <c r="E23" s="227"/>
      <c r="F23" s="227"/>
      <c r="G23" s="227"/>
      <c r="H23" s="227"/>
      <c r="I23" s="227"/>
      <c r="J23" s="227"/>
      <c r="K23" s="227"/>
      <c r="L23" s="227"/>
      <c r="M23" s="227"/>
      <c r="N23" s="227"/>
      <c r="O23" s="229">
        <f>AVERAGE(O15:O19)</f>
        <v>7.867821683828458</v>
      </c>
      <c r="P23" s="229">
        <f>AVERAGE(P15:P19)</f>
        <v>32.026000000000003</v>
      </c>
      <c r="Q23" s="229">
        <f>AVERAGE(Q15:Q19)</f>
        <v>46.429421195458445</v>
      </c>
    </row>
    <row r="24" spans="2:17" x14ac:dyDescent="0.3">
      <c r="B24" s="227" t="s">
        <v>432</v>
      </c>
      <c r="C24" s="227"/>
      <c r="D24" s="227"/>
      <c r="E24" s="227"/>
      <c r="F24" s="227"/>
      <c r="G24" s="227"/>
      <c r="H24" s="227"/>
      <c r="I24" s="227"/>
      <c r="J24" s="227"/>
      <c r="K24" s="227"/>
      <c r="L24" s="227"/>
      <c r="M24" s="227"/>
      <c r="N24" s="227"/>
      <c r="O24" s="229">
        <f>MEDIAN(O15:O19)</f>
        <v>7.1311480929804043</v>
      </c>
      <c r="P24" s="229">
        <f>MEDIAN(P15:P19)</f>
        <v>32.5</v>
      </c>
      <c r="Q24" s="229">
        <f>MEDIAN(Q15:Q19)</f>
        <v>50.305479867730014</v>
      </c>
    </row>
    <row r="25" spans="2:17" x14ac:dyDescent="0.3">
      <c r="B25" s="227" t="s">
        <v>434</v>
      </c>
      <c r="C25" s="227"/>
      <c r="D25" s="227"/>
      <c r="E25" s="227"/>
      <c r="F25" s="227"/>
      <c r="G25" s="227"/>
      <c r="H25" s="227"/>
      <c r="I25" s="227"/>
      <c r="J25" s="227"/>
      <c r="K25" s="227"/>
      <c r="L25" s="227"/>
      <c r="M25" s="227"/>
      <c r="N25" s="227"/>
      <c r="O25" s="228">
        <f>QUARTILE(O15:O19,1)</f>
        <v>6.7682495646652976</v>
      </c>
      <c r="P25" s="228">
        <f>QUARTILE(P15:P19,1)</f>
        <v>30.9</v>
      </c>
      <c r="Q25" s="228">
        <f>QUARTILE(Q15:Q19,1)</f>
        <v>48.800847176905108</v>
      </c>
    </row>
    <row r="26" spans="2:17" x14ac:dyDescent="0.3">
      <c r="B26" s="227" t="s">
        <v>433</v>
      </c>
      <c r="C26" s="227"/>
      <c r="D26" s="227"/>
      <c r="E26" s="227"/>
      <c r="F26" s="227"/>
      <c r="G26" s="227"/>
      <c r="H26" s="227"/>
      <c r="I26" s="227"/>
      <c r="J26" s="227"/>
      <c r="K26" s="227"/>
      <c r="L26" s="227"/>
      <c r="M26" s="227"/>
      <c r="N26" s="227"/>
      <c r="O26" s="228">
        <f>MIN(O15:O19)</f>
        <v>6.6653407342391819</v>
      </c>
      <c r="P26" s="228">
        <f>MIN(P15:P19)</f>
        <v>17.659999999999997</v>
      </c>
      <c r="Q26" s="228">
        <f>MIN(Q15:Q19)</f>
        <v>25.231756577218547</v>
      </c>
    </row>
    <row r="28" spans="2:17" x14ac:dyDescent="0.3">
      <c r="B28" s="205" t="s">
        <v>435</v>
      </c>
      <c r="C28" s="199"/>
      <c r="D28" s="199"/>
      <c r="E28" s="199"/>
      <c r="F28" s="199"/>
      <c r="G28" s="199"/>
      <c r="H28" s="199"/>
      <c r="I28" s="199"/>
      <c r="J28" s="199"/>
      <c r="K28" s="199"/>
      <c r="L28" s="199"/>
      <c r="M28" s="199"/>
      <c r="N28" s="199"/>
      <c r="O28" s="220" t="s">
        <v>427</v>
      </c>
      <c r="P28" s="220" t="s">
        <v>428</v>
      </c>
      <c r="Q28" s="220" t="s">
        <v>429</v>
      </c>
    </row>
    <row r="29" spans="2:17" ht="5.25" customHeight="1" x14ac:dyDescent="0.3"/>
    <row r="30" spans="2:17" x14ac:dyDescent="0.3">
      <c r="B30" s="155" t="s">
        <v>436</v>
      </c>
      <c r="C30" s="155"/>
      <c r="D30" s="155"/>
      <c r="E30" s="155"/>
      <c r="F30" s="155"/>
      <c r="G30" s="155"/>
      <c r="H30" s="155"/>
      <c r="I30" s="155"/>
      <c r="J30" s="155"/>
      <c r="K30" s="155"/>
      <c r="L30" s="155"/>
      <c r="M30" s="155"/>
      <c r="N30" s="155"/>
      <c r="O30" s="156">
        <f>O$24*K15</f>
        <v>535981.0841113393</v>
      </c>
      <c r="P30" s="156">
        <f>P$24*L15</f>
        <v>936179.29749433754</v>
      </c>
      <c r="Q30" s="156">
        <f>Q32+Q31</f>
        <v>1021094.7357958219</v>
      </c>
    </row>
    <row r="31" spans="2:17" x14ac:dyDescent="0.3">
      <c r="B31" s="155" t="s">
        <v>426</v>
      </c>
      <c r="C31" s="155"/>
      <c r="D31" s="155"/>
      <c r="E31" s="155"/>
      <c r="F31" s="155"/>
      <c r="G31" s="155"/>
      <c r="H31" s="155"/>
      <c r="I31" s="155"/>
      <c r="J31" s="155"/>
      <c r="K31" s="155"/>
      <c r="L31" s="155"/>
      <c r="M31" s="155"/>
      <c r="N31" s="155"/>
      <c r="O31" s="156">
        <f>G15</f>
        <v>-6913.34</v>
      </c>
      <c r="P31" s="156">
        <f>G15</f>
        <v>-6913.34</v>
      </c>
      <c r="Q31" s="156">
        <f>G15</f>
        <v>-6913.34</v>
      </c>
    </row>
    <row r="32" spans="2:17" x14ac:dyDescent="0.3">
      <c r="B32" s="155" t="s">
        <v>437</v>
      </c>
      <c r="C32" s="155"/>
      <c r="D32" s="155"/>
      <c r="E32" s="155"/>
      <c r="F32" s="155"/>
      <c r="G32" s="155"/>
      <c r="H32" s="155"/>
      <c r="I32" s="155"/>
      <c r="J32" s="155"/>
      <c r="K32" s="155"/>
      <c r="L32" s="155"/>
      <c r="M32" s="155"/>
      <c r="N32" s="155"/>
      <c r="O32" s="156">
        <f>O30-O31</f>
        <v>542894.42411133926</v>
      </c>
      <c r="P32" s="156">
        <f t="shared" ref="P32" si="4">P30-P31</f>
        <v>943092.63749433751</v>
      </c>
      <c r="Q32" s="156">
        <f>Q24*M15</f>
        <v>1028008.0757958218</v>
      </c>
    </row>
    <row r="33" spans="2:18" x14ac:dyDescent="0.3">
      <c r="B33" s="155" t="s">
        <v>438</v>
      </c>
      <c r="C33" s="155"/>
      <c r="D33" s="155"/>
      <c r="E33" s="155"/>
      <c r="F33" s="155"/>
      <c r="G33" s="155"/>
      <c r="H33" s="155"/>
      <c r="I33" s="155"/>
      <c r="J33" s="155"/>
      <c r="K33" s="155"/>
      <c r="L33" s="155"/>
      <c r="M33" s="155"/>
      <c r="N33" s="155"/>
      <c r="O33" s="157">
        <f>E15</f>
        <v>1251.3499999999999</v>
      </c>
      <c r="P33" s="157">
        <f>E15</f>
        <v>1251.3499999999999</v>
      </c>
      <c r="Q33" s="157">
        <f>E15</f>
        <v>1251.3499999999999</v>
      </c>
    </row>
    <row r="34" spans="2:18" ht="4.5" customHeight="1" x14ac:dyDescent="0.3">
      <c r="O34" s="150"/>
      <c r="P34" s="150"/>
      <c r="Q34" s="150"/>
    </row>
    <row r="35" spans="2:18" ht="15" thickBot="1" x14ac:dyDescent="0.35">
      <c r="B35" s="211" t="s">
        <v>439</v>
      </c>
      <c r="C35" s="211"/>
      <c r="D35" s="211"/>
      <c r="E35" s="211"/>
      <c r="F35" s="211"/>
      <c r="G35" s="211"/>
      <c r="H35" s="211"/>
      <c r="I35" s="211"/>
      <c r="J35" s="211"/>
      <c r="K35" s="211"/>
      <c r="L35" s="211"/>
      <c r="M35" s="211"/>
      <c r="N35" s="211"/>
      <c r="O35" s="230">
        <f>O32/O33</f>
        <v>433.84698454576204</v>
      </c>
      <c r="P35" s="231">
        <f t="shared" ref="P35" si="5">P32/P33</f>
        <v>753.66015702588209</v>
      </c>
      <c r="Q35" s="230">
        <f>Q32/Q33</f>
        <v>821.51921987918797</v>
      </c>
      <c r="R35" s="158"/>
    </row>
    <row r="36" spans="2:18" ht="15" thickTop="1" x14ac:dyDescent="0.3">
      <c r="B36" s="159" t="s">
        <v>440</v>
      </c>
    </row>
    <row r="37" spans="2:18" x14ac:dyDescent="0.3">
      <c r="O37" s="1" t="str">
        <f>IF(O35&gt;$D$15,"Under valued","overvalued")</f>
        <v>Under valued</v>
      </c>
      <c r="P37" s="1" t="str">
        <f t="shared" ref="P37" si="6">IF(P35&gt;$D$15,"Under valued","overvalued")</f>
        <v>Under valued</v>
      </c>
      <c r="Q37" s="1" t="str">
        <f>IF(Q35 &gt; $D$15,"Undervalued","overvalued")</f>
        <v>Undervalued</v>
      </c>
    </row>
    <row r="39" spans="2:18" x14ac:dyDescent="0.3">
      <c r="B39" s="192"/>
      <c r="C39" s="192"/>
      <c r="D39" s="192"/>
      <c r="E39" s="192"/>
      <c r="F39" s="192"/>
      <c r="G39" s="192"/>
      <c r="H39" s="192"/>
      <c r="I39" s="192"/>
      <c r="J39" s="192"/>
      <c r="K39" s="192"/>
      <c r="L39" s="192"/>
      <c r="M39" s="192"/>
      <c r="N39" s="192"/>
      <c r="O39" s="192"/>
      <c r="P39" s="192"/>
      <c r="Q39" s="192"/>
    </row>
  </sheetData>
  <mergeCells count="3">
    <mergeCell ref="D12:H12"/>
    <mergeCell ref="K12:M12"/>
    <mergeCell ref="O12:Q12"/>
  </mergeCells>
  <pageMargins left="0.7" right="0.7" top="0.75" bottom="0.75" header="0.3" footer="0.3"/>
  <pageSetup paperSize="9" scale="42"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686AC-C717-4E4D-967B-7BCD3C32DFB1}">
  <dimension ref="B2:O16"/>
  <sheetViews>
    <sheetView showGridLines="0" workbookViewId="0">
      <selection activeCell="D7" sqref="D7"/>
    </sheetView>
  </sheetViews>
  <sheetFormatPr defaultRowHeight="14.4" x14ac:dyDescent="0.3"/>
  <cols>
    <col min="1" max="1" width="1.88671875" customWidth="1"/>
    <col min="4" max="4" width="9.33203125" customWidth="1"/>
    <col min="5" max="5" width="16.5546875" bestFit="1" customWidth="1"/>
    <col min="6" max="6" width="14.109375" bestFit="1" customWidth="1"/>
    <col min="7" max="7" width="10.6640625" bestFit="1" customWidth="1"/>
    <col min="8" max="8" width="14.44140625" bestFit="1" customWidth="1"/>
    <col min="9" max="10" width="14.44140625" customWidth="1"/>
    <col min="11" max="11" width="11" bestFit="1" customWidth="1"/>
    <col min="12" max="12" width="11" customWidth="1"/>
    <col min="13" max="14" width="13.33203125" bestFit="1" customWidth="1"/>
    <col min="15" max="15" width="14.109375" bestFit="1" customWidth="1"/>
  </cols>
  <sheetData>
    <row r="2" spans="2:15" x14ac:dyDescent="0.3">
      <c r="B2" s="51" t="s">
        <v>185</v>
      </c>
      <c r="C2" t="s">
        <v>186</v>
      </c>
      <c r="D2" t="s">
        <v>187</v>
      </c>
      <c r="E2" t="s">
        <v>421</v>
      </c>
      <c r="F2" s="1" t="s">
        <v>188</v>
      </c>
      <c r="G2" t="s">
        <v>189</v>
      </c>
      <c r="H2" t="s">
        <v>422</v>
      </c>
      <c r="I2" t="s">
        <v>426</v>
      </c>
      <c r="J2" s="146" t="s">
        <v>425</v>
      </c>
      <c r="K2" t="s">
        <v>423</v>
      </c>
      <c r="L2" s="1" t="s">
        <v>301</v>
      </c>
      <c r="M2" t="s">
        <v>420</v>
      </c>
      <c r="N2" t="s">
        <v>424</v>
      </c>
      <c r="O2" t="s">
        <v>188</v>
      </c>
    </row>
    <row r="3" spans="2:15" x14ac:dyDescent="0.3">
      <c r="B3" s="51">
        <v>1</v>
      </c>
      <c r="C3" t="s">
        <v>202</v>
      </c>
      <c r="D3" s="21">
        <v>412.05</v>
      </c>
      <c r="E3" s="21">
        <v>1251.3499999999999</v>
      </c>
      <c r="F3" s="21">
        <f>D3*E3</f>
        <v>515618.76749999996</v>
      </c>
      <c r="G3" s="21">
        <v>304.33999999999997</v>
      </c>
      <c r="H3" s="21">
        <v>7217.68</v>
      </c>
      <c r="I3" s="21">
        <f>G3-H3</f>
        <v>-6913.34</v>
      </c>
      <c r="J3" s="21">
        <f>F3+G3-H3</f>
        <v>508705.42749999999</v>
      </c>
      <c r="K3" s="21">
        <v>75160.56</v>
      </c>
      <c r="L3">
        <f>J3/M3</f>
        <v>28805.516845979615</v>
      </c>
      <c r="M3">
        <v>17.66</v>
      </c>
      <c r="N3" s="21">
        <v>20435.310000000001</v>
      </c>
      <c r="O3" s="21">
        <v>515616.95</v>
      </c>
    </row>
    <row r="4" spans="2:15" x14ac:dyDescent="0.3">
      <c r="B4" s="51">
        <v>2</v>
      </c>
      <c r="C4" t="s">
        <v>448</v>
      </c>
      <c r="D4">
        <v>2201.4</v>
      </c>
      <c r="E4">
        <v>234.96</v>
      </c>
      <c r="F4" s="21">
        <f t="shared" ref="F4:F7" si="0">D4*E4</f>
        <v>517240.94400000002</v>
      </c>
      <c r="G4">
        <v>1651</v>
      </c>
      <c r="H4">
        <v>7559</v>
      </c>
      <c r="I4" s="21">
        <f t="shared" ref="I4:I7" si="1">G4-H4</f>
        <v>-5908</v>
      </c>
      <c r="J4" s="21">
        <f t="shared" ref="J4:J7" si="2">F4+G4-H4</f>
        <v>511332.94400000002</v>
      </c>
      <c r="K4">
        <v>62661</v>
      </c>
      <c r="L4">
        <f t="shared" ref="L4:L7" si="3">J4/M4</f>
        <v>15733.321353846155</v>
      </c>
      <c r="M4">
        <v>32.5</v>
      </c>
      <c r="N4">
        <v>10282</v>
      </c>
      <c r="O4">
        <v>517286.67</v>
      </c>
    </row>
    <row r="5" spans="2:15" x14ac:dyDescent="0.3">
      <c r="B5" s="51">
        <v>3</v>
      </c>
      <c r="C5" t="s">
        <v>449</v>
      </c>
      <c r="D5" s="21">
        <v>2202.0500000000002</v>
      </c>
      <c r="E5" s="21">
        <v>96.42</v>
      </c>
      <c r="F5" s="21">
        <f t="shared" si="0"/>
        <v>212321.66100000002</v>
      </c>
      <c r="G5" s="21">
        <v>369.84</v>
      </c>
      <c r="H5" s="21">
        <v>778.85</v>
      </c>
      <c r="I5" s="21">
        <f t="shared" si="1"/>
        <v>-409.01000000000005</v>
      </c>
      <c r="J5" s="21">
        <f t="shared" si="2"/>
        <v>211912.65100000001</v>
      </c>
      <c r="K5" s="21">
        <v>19965.27</v>
      </c>
      <c r="L5">
        <f t="shared" si="3"/>
        <v>4778.1882976324687</v>
      </c>
      <c r="M5">
        <v>44.35</v>
      </c>
      <c r="N5" s="21">
        <v>3932.84</v>
      </c>
      <c r="O5" s="21">
        <v>212356.17</v>
      </c>
    </row>
    <row r="6" spans="2:15" x14ac:dyDescent="0.3">
      <c r="B6" s="51">
        <v>4</v>
      </c>
      <c r="C6" t="s">
        <v>450</v>
      </c>
      <c r="D6" s="21">
        <v>4768.3</v>
      </c>
      <c r="E6" s="21">
        <v>24.09</v>
      </c>
      <c r="F6" s="21">
        <f t="shared" si="0"/>
        <v>114868.34700000001</v>
      </c>
      <c r="G6" s="21">
        <v>2753.56</v>
      </c>
      <c r="H6" s="21">
        <v>446.35</v>
      </c>
      <c r="I6" s="21">
        <f t="shared" si="1"/>
        <v>2307.21</v>
      </c>
      <c r="J6" s="21">
        <f t="shared" si="2"/>
        <v>117175.557</v>
      </c>
      <c r="K6" s="21">
        <v>17579.830000000002</v>
      </c>
      <c r="L6">
        <f t="shared" si="3"/>
        <v>3374.8720334101386</v>
      </c>
      <c r="M6">
        <v>34.72</v>
      </c>
      <c r="N6" s="21">
        <v>2134.2199999999998</v>
      </c>
      <c r="O6" s="21">
        <v>114879.03</v>
      </c>
    </row>
    <row r="7" spans="2:15" x14ac:dyDescent="0.3">
      <c r="B7" s="51">
        <v>5</v>
      </c>
      <c r="C7" t="s">
        <v>451</v>
      </c>
      <c r="D7">
        <v>498.75</v>
      </c>
      <c r="E7">
        <v>177.23</v>
      </c>
      <c r="F7" s="21">
        <f t="shared" si="0"/>
        <v>88393.462499999994</v>
      </c>
      <c r="G7">
        <v>1751.62</v>
      </c>
      <c r="H7">
        <v>666.36</v>
      </c>
      <c r="I7" s="21">
        <f t="shared" si="1"/>
        <v>1085.2599999999998</v>
      </c>
      <c r="J7" s="21">
        <f t="shared" si="2"/>
        <v>89478.722499999989</v>
      </c>
      <c r="K7">
        <v>12547.59</v>
      </c>
      <c r="L7">
        <f t="shared" si="3"/>
        <v>2895.7515372168282</v>
      </c>
      <c r="M7">
        <v>30.9</v>
      </c>
      <c r="N7">
        <v>1811.31</v>
      </c>
      <c r="O7">
        <v>88376.51</v>
      </c>
    </row>
    <row r="8" spans="2:15" x14ac:dyDescent="0.3">
      <c r="B8" s="51"/>
      <c r="D8" s="21"/>
      <c r="E8" s="21"/>
      <c r="F8" s="21"/>
      <c r="G8" s="21"/>
      <c r="H8" s="21"/>
      <c r="I8" s="21"/>
      <c r="J8" s="21"/>
      <c r="K8" s="21"/>
      <c r="N8" s="21"/>
      <c r="O8" s="21"/>
    </row>
    <row r="9" spans="2:15" x14ac:dyDescent="0.3">
      <c r="B9" s="51"/>
      <c r="D9" s="21"/>
      <c r="E9" s="21"/>
      <c r="F9" s="21"/>
      <c r="G9" s="21"/>
      <c r="H9" s="21"/>
      <c r="I9" s="21"/>
      <c r="J9" s="21"/>
      <c r="K9" s="21"/>
      <c r="N9" s="21"/>
      <c r="O9" s="21"/>
    </row>
    <row r="10" spans="2:15" x14ac:dyDescent="0.3">
      <c r="B10" s="51"/>
      <c r="D10" s="21"/>
      <c r="E10" s="21"/>
      <c r="F10" s="21"/>
      <c r="G10" s="21"/>
      <c r="H10" s="21"/>
      <c r="I10" s="21"/>
      <c r="J10" s="21"/>
      <c r="K10" s="21"/>
      <c r="N10" s="21"/>
      <c r="O10" s="21"/>
    </row>
    <row r="11" spans="2:15" x14ac:dyDescent="0.3">
      <c r="B11" t="s">
        <v>185</v>
      </c>
      <c r="C11" t="s">
        <v>186</v>
      </c>
      <c r="D11" t="s">
        <v>187</v>
      </c>
      <c r="E11" t="s">
        <v>421</v>
      </c>
      <c r="F11" t="s">
        <v>452</v>
      </c>
      <c r="G11" t="s">
        <v>189</v>
      </c>
      <c r="H11" t="s">
        <v>190</v>
      </c>
      <c r="I11" t="s">
        <v>422</v>
      </c>
      <c r="J11" t="s">
        <v>423</v>
      </c>
      <c r="K11" t="s">
        <v>420</v>
      </c>
      <c r="L11" t="s">
        <v>453</v>
      </c>
      <c r="M11" t="s">
        <v>454</v>
      </c>
    </row>
    <row r="12" spans="2:15" x14ac:dyDescent="0.3">
      <c r="B12">
        <v>1</v>
      </c>
      <c r="C12" t="s">
        <v>455</v>
      </c>
      <c r="D12">
        <v>2201.4</v>
      </c>
      <c r="E12">
        <v>234.96</v>
      </c>
      <c r="F12">
        <v>517286.67</v>
      </c>
      <c r="G12">
        <v>1651</v>
      </c>
      <c r="H12">
        <v>0.03</v>
      </c>
      <c r="I12">
        <v>7559</v>
      </c>
      <c r="J12">
        <v>62661</v>
      </c>
      <c r="K12">
        <v>32.5</v>
      </c>
      <c r="L12">
        <v>1</v>
      </c>
      <c r="M12">
        <v>10282</v>
      </c>
    </row>
    <row r="14" spans="2:15" x14ac:dyDescent="0.3">
      <c r="B14" t="s">
        <v>185</v>
      </c>
      <c r="C14" t="s">
        <v>186</v>
      </c>
      <c r="D14" t="s">
        <v>187</v>
      </c>
      <c r="E14" t="s">
        <v>421</v>
      </c>
      <c r="F14" t="s">
        <v>452</v>
      </c>
      <c r="G14" t="s">
        <v>189</v>
      </c>
      <c r="H14" t="s">
        <v>190</v>
      </c>
      <c r="I14" t="s">
        <v>422</v>
      </c>
      <c r="J14" t="s">
        <v>423</v>
      </c>
      <c r="K14" t="s">
        <v>420</v>
      </c>
      <c r="L14" t="s">
        <v>453</v>
      </c>
      <c r="M14" t="s">
        <v>454</v>
      </c>
    </row>
    <row r="15" spans="2:15" x14ac:dyDescent="0.3">
      <c r="B15">
        <v>1</v>
      </c>
      <c r="C15" t="s">
        <v>456</v>
      </c>
      <c r="D15">
        <v>1083.6500000000001</v>
      </c>
      <c r="E15">
        <v>102.3</v>
      </c>
      <c r="F15">
        <v>110968.99</v>
      </c>
      <c r="G15">
        <v>3828.47</v>
      </c>
      <c r="H15">
        <v>0.31</v>
      </c>
      <c r="I15">
        <v>546.94000000000005</v>
      </c>
      <c r="J15">
        <v>14151.95</v>
      </c>
      <c r="K15">
        <v>34.64</v>
      </c>
      <c r="L15">
        <v>1</v>
      </c>
      <c r="M15">
        <v>-560.54999999999995</v>
      </c>
    </row>
    <row r="16" spans="2:15" x14ac:dyDescent="0.3">
      <c r="B16">
        <v>2</v>
      </c>
      <c r="C16" t="s">
        <v>451</v>
      </c>
      <c r="D16">
        <v>498.75</v>
      </c>
      <c r="E16">
        <v>177.23</v>
      </c>
      <c r="F16">
        <v>88376.51</v>
      </c>
      <c r="G16">
        <v>1751.62</v>
      </c>
      <c r="H16">
        <v>0.17</v>
      </c>
      <c r="I16">
        <v>666.36</v>
      </c>
      <c r="J16">
        <v>12547.59</v>
      </c>
      <c r="K16">
        <v>30.9</v>
      </c>
      <c r="L16">
        <v>1</v>
      </c>
      <c r="M16">
        <v>1811.31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10E82-E145-4E11-9699-D03D44DAFF8D}">
  <sheetPr>
    <tabColor theme="4" tint="-0.249977111117893"/>
    <pageSetUpPr fitToPage="1"/>
  </sheetPr>
  <dimension ref="A2:K75"/>
  <sheetViews>
    <sheetView showGridLines="0" topLeftCell="A45" workbookViewId="0">
      <selection activeCell="K45" sqref="K45"/>
    </sheetView>
  </sheetViews>
  <sheetFormatPr defaultRowHeight="14.4" x14ac:dyDescent="0.3"/>
  <cols>
    <col min="1" max="1" width="1.88671875" customWidth="1"/>
    <col min="7" max="7" width="9.6640625" bestFit="1" customWidth="1"/>
    <col min="8" max="9" width="9.109375" bestFit="1" customWidth="1"/>
    <col min="10" max="10" width="14.33203125" bestFit="1" customWidth="1"/>
    <col min="11" max="11" width="9.5546875" bestFit="1" customWidth="1"/>
  </cols>
  <sheetData>
    <row r="2" spans="1:11" x14ac:dyDescent="0.3">
      <c r="A2" s="3"/>
      <c r="B2" s="192"/>
      <c r="C2" s="192"/>
      <c r="D2" s="192"/>
      <c r="E2" s="192"/>
      <c r="F2" s="192"/>
      <c r="G2" s="192"/>
      <c r="H2" s="192"/>
      <c r="I2" s="192"/>
      <c r="J2" s="192"/>
      <c r="K2" s="192"/>
    </row>
    <row r="3" spans="1:11" ht="33.6" x14ac:dyDescent="0.3">
      <c r="A3" s="200" t="s">
        <v>205</v>
      </c>
      <c r="C3" s="3"/>
      <c r="D3" s="3"/>
      <c r="E3" s="3"/>
      <c r="F3" s="3"/>
      <c r="G3" s="3"/>
      <c r="H3" s="3"/>
      <c r="I3" s="3"/>
      <c r="J3" s="3"/>
      <c r="K3" s="3"/>
    </row>
    <row r="4" spans="1:11" x14ac:dyDescent="0.3">
      <c r="A4" s="51"/>
      <c r="B4" s="51" t="s">
        <v>481</v>
      </c>
      <c r="C4" s="3"/>
      <c r="D4" s="3"/>
      <c r="E4" s="3"/>
      <c r="F4" s="3"/>
      <c r="G4" s="3"/>
      <c r="H4" s="3"/>
      <c r="I4" s="3"/>
      <c r="J4" s="3"/>
      <c r="K4" s="3"/>
    </row>
    <row r="5" spans="1:11" ht="18" x14ac:dyDescent="0.35">
      <c r="A5" s="190"/>
      <c r="B5" s="190" t="s">
        <v>465</v>
      </c>
      <c r="C5" s="3"/>
      <c r="D5" s="3"/>
      <c r="E5" s="3"/>
      <c r="F5" s="3"/>
      <c r="G5" s="3"/>
      <c r="H5" s="3"/>
      <c r="I5" s="3"/>
      <c r="J5" s="3"/>
      <c r="K5" s="3"/>
    </row>
    <row r="6" spans="1:11" x14ac:dyDescent="0.3">
      <c r="A6" s="51"/>
      <c r="B6" s="51" t="s">
        <v>466</v>
      </c>
      <c r="C6" s="3"/>
      <c r="D6" s="3"/>
      <c r="E6" s="3"/>
      <c r="F6" s="3"/>
      <c r="G6" s="3"/>
      <c r="H6" s="3"/>
      <c r="I6" s="3"/>
      <c r="J6" s="3"/>
      <c r="K6" s="3"/>
    </row>
    <row r="7" spans="1:11" x14ac:dyDescent="0.3">
      <c r="A7" s="51"/>
      <c r="C7" s="3"/>
      <c r="D7" s="3"/>
      <c r="E7" s="3"/>
      <c r="F7" s="3"/>
      <c r="G7" s="3"/>
      <c r="H7" s="3"/>
      <c r="I7" s="3"/>
      <c r="J7" s="3"/>
      <c r="K7" s="3"/>
    </row>
    <row r="8" spans="1:11" x14ac:dyDescent="0.3">
      <c r="A8" s="3"/>
      <c r="B8" s="192"/>
      <c r="C8" s="192"/>
      <c r="D8" s="192"/>
      <c r="E8" s="192"/>
      <c r="F8" s="192"/>
      <c r="G8" s="192"/>
      <c r="H8" s="192"/>
      <c r="I8" s="192"/>
      <c r="J8" s="192"/>
      <c r="K8" s="192"/>
    </row>
    <row r="10" spans="1:11" x14ac:dyDescent="0.3">
      <c r="B10" s="236" t="s">
        <v>356</v>
      </c>
      <c r="C10" s="236"/>
      <c r="D10" s="236"/>
      <c r="E10" s="236"/>
      <c r="F10" s="236"/>
      <c r="G10" s="236"/>
      <c r="H10" s="236"/>
      <c r="I10" s="236"/>
      <c r="J10" s="236"/>
      <c r="K10" s="236"/>
    </row>
    <row r="12" spans="1:11" x14ac:dyDescent="0.3">
      <c r="B12" s="205" t="s">
        <v>357</v>
      </c>
      <c r="C12" s="192"/>
      <c r="D12" s="192"/>
      <c r="E12" s="192"/>
      <c r="F12" s="192"/>
      <c r="G12" s="207">
        <v>43891</v>
      </c>
      <c r="H12" s="207">
        <v>44256</v>
      </c>
      <c r="I12" s="207">
        <v>44621</v>
      </c>
      <c r="J12" s="207">
        <v>44986</v>
      </c>
      <c r="K12" s="207">
        <v>45352</v>
      </c>
    </row>
    <row r="14" spans="1:11" x14ac:dyDescent="0.3">
      <c r="B14" s="1" t="s">
        <v>358</v>
      </c>
    </row>
    <row r="15" spans="1:11" x14ac:dyDescent="0.3">
      <c r="B15" s="80" t="str">
        <f>'raw data'!B36</f>
        <v>Inventories</v>
      </c>
      <c r="C15" s="80"/>
      <c r="D15" s="80"/>
      <c r="E15" s="80"/>
      <c r="F15" s="80"/>
      <c r="G15" s="122">
        <f>'raw data'!H36</f>
        <v>8879</v>
      </c>
      <c r="H15" s="122">
        <f>'raw data'!I36</f>
        <v>10397</v>
      </c>
      <c r="I15" s="122">
        <f>'raw data'!J36</f>
        <v>10864</v>
      </c>
      <c r="J15" s="122">
        <f>'raw data'!K36</f>
        <v>11771</v>
      </c>
      <c r="K15" s="122">
        <f>'raw data'!L36</f>
        <v>14153</v>
      </c>
    </row>
    <row r="16" spans="1:11" x14ac:dyDescent="0.3">
      <c r="B16" s="80" t="str">
        <f>'raw data'!B37</f>
        <v>Trade receivables</v>
      </c>
      <c r="C16" s="80"/>
      <c r="D16" s="80"/>
      <c r="E16" s="80"/>
      <c r="F16" s="80"/>
      <c r="G16" s="122">
        <f>'raw data'!H37</f>
        <v>2562</v>
      </c>
      <c r="H16" s="122">
        <f>'raw data'!I37</f>
        <v>2502</v>
      </c>
      <c r="I16" s="122">
        <f>'raw data'!J37</f>
        <v>2462</v>
      </c>
      <c r="J16" s="122">
        <f>'raw data'!K37</f>
        <v>2956</v>
      </c>
      <c r="K16" s="122">
        <f>'raw data'!L37</f>
        <v>4026</v>
      </c>
    </row>
    <row r="17" spans="1:11" x14ac:dyDescent="0.3">
      <c r="B17" s="80" t="str">
        <f>'raw data'!B39</f>
        <v>Loans n Advances</v>
      </c>
      <c r="C17" s="80"/>
      <c r="D17" s="80"/>
      <c r="E17" s="80"/>
      <c r="F17" s="80"/>
      <c r="G17" s="122">
        <f>'raw data'!H39</f>
        <v>6</v>
      </c>
      <c r="H17" s="122">
        <f>'raw data'!I39</f>
        <v>7</v>
      </c>
      <c r="I17" s="122">
        <f>'raw data'!J39</f>
        <v>11</v>
      </c>
      <c r="J17" s="122">
        <f>'raw data'!K39</f>
        <v>13</v>
      </c>
      <c r="K17" s="122">
        <f>'raw data'!L39</f>
        <v>31</v>
      </c>
    </row>
    <row r="18" spans="1:11" x14ac:dyDescent="0.3">
      <c r="B18" s="80" t="str">
        <f>'raw data'!B40</f>
        <v>Other asset items</v>
      </c>
      <c r="C18" s="80"/>
      <c r="D18" s="80"/>
      <c r="E18" s="80"/>
      <c r="F18" s="80"/>
      <c r="G18" s="122">
        <f>'raw data'!H40</f>
        <v>4952</v>
      </c>
      <c r="H18" s="122">
        <f>'raw data'!I40</f>
        <v>4015</v>
      </c>
      <c r="I18" s="122">
        <f>'raw data'!J40</f>
        <v>6906</v>
      </c>
      <c r="J18" s="122">
        <f>'raw data'!K40</f>
        <v>7941</v>
      </c>
      <c r="K18" s="122">
        <f>'raw data'!L40</f>
        <v>4531</v>
      </c>
    </row>
    <row r="19" spans="1:11" x14ac:dyDescent="0.3">
      <c r="A19" t="s">
        <v>366</v>
      </c>
      <c r="B19" s="1" t="s">
        <v>359</v>
      </c>
      <c r="C19" s="1"/>
      <c r="D19" s="1"/>
      <c r="E19" s="1"/>
      <c r="F19" s="1"/>
      <c r="G19" s="123">
        <f>SUM(G15:G18)</f>
        <v>16399</v>
      </c>
      <c r="H19" s="123">
        <f t="shared" ref="H19:K19" si="0">SUM(H15:H18)</f>
        <v>16921</v>
      </c>
      <c r="I19" s="123">
        <f t="shared" si="0"/>
        <v>20243</v>
      </c>
      <c r="J19" s="123">
        <f t="shared" si="0"/>
        <v>22681</v>
      </c>
      <c r="K19" s="123">
        <f t="shared" si="0"/>
        <v>22741</v>
      </c>
    </row>
    <row r="20" spans="1:11" x14ac:dyDescent="0.3">
      <c r="G20" s="124"/>
      <c r="H20" s="124"/>
      <c r="I20" s="124"/>
      <c r="J20" s="124"/>
      <c r="K20" s="124"/>
    </row>
    <row r="21" spans="1:11" x14ac:dyDescent="0.3">
      <c r="B21" s="1" t="s">
        <v>360</v>
      </c>
      <c r="G21" s="124"/>
      <c r="H21" s="124"/>
      <c r="I21" s="124"/>
      <c r="J21" s="124"/>
      <c r="K21" s="124"/>
    </row>
    <row r="22" spans="1:11" x14ac:dyDescent="0.3">
      <c r="B22" s="80" t="str">
        <f>'raw data'!B13</f>
        <v>Trade Payables</v>
      </c>
      <c r="C22" s="80"/>
      <c r="D22" s="80"/>
      <c r="E22" s="80"/>
      <c r="F22" s="80"/>
      <c r="G22" s="122">
        <f>'raw data'!H13</f>
        <v>3630</v>
      </c>
      <c r="H22" s="122">
        <f>'raw data'!I13</f>
        <v>4319</v>
      </c>
      <c r="I22" s="122">
        <f>'raw data'!J13</f>
        <v>4417</v>
      </c>
      <c r="J22" s="122">
        <f>'raw data'!K13</f>
        <v>4659</v>
      </c>
      <c r="K22" s="122">
        <f>'raw data'!L13</f>
        <v>4798</v>
      </c>
    </row>
    <row r="23" spans="1:11" x14ac:dyDescent="0.3">
      <c r="B23" s="80" t="str">
        <f>'raw data'!B14</f>
        <v>Advance from Customers</v>
      </c>
      <c r="C23" s="80"/>
      <c r="D23" s="80"/>
      <c r="E23" s="80"/>
      <c r="F23" s="80"/>
      <c r="G23" s="122">
        <f>'raw data'!H14</f>
        <v>703</v>
      </c>
      <c r="H23" s="122">
        <f>'raw data'!I14</f>
        <v>811</v>
      </c>
      <c r="I23" s="122">
        <f>'raw data'!J14</f>
        <v>1278</v>
      </c>
      <c r="J23" s="122">
        <f>'raw data'!K14</f>
        <v>1295</v>
      </c>
      <c r="K23" s="122">
        <f>'raw data'!L14</f>
        <v>886</v>
      </c>
    </row>
    <row r="24" spans="1:11" x14ac:dyDescent="0.3">
      <c r="B24" s="80" t="str">
        <f>'raw data'!B15</f>
        <v>Other liability items</v>
      </c>
      <c r="C24" s="80"/>
      <c r="D24" s="80"/>
      <c r="E24" s="80"/>
      <c r="F24" s="80"/>
      <c r="G24" s="122">
        <f>'raw data'!H15</f>
        <v>7050</v>
      </c>
      <c r="H24" s="122">
        <f>'raw data'!I15</f>
        <v>7666</v>
      </c>
      <c r="I24" s="122">
        <f>'raw data'!J15</f>
        <v>8429</v>
      </c>
      <c r="J24" s="122">
        <f>'raw data'!K15</f>
        <v>10032</v>
      </c>
      <c r="K24" s="122">
        <f>'raw data'!L15</f>
        <v>10877</v>
      </c>
    </row>
    <row r="25" spans="1:11" x14ac:dyDescent="0.3">
      <c r="B25" s="11" t="s">
        <v>361</v>
      </c>
      <c r="C25" s="113"/>
      <c r="D25" s="113"/>
      <c r="E25" s="113"/>
      <c r="F25" s="113"/>
      <c r="G25" s="125">
        <f>SUM(G22:G24)</f>
        <v>11383</v>
      </c>
      <c r="H25" s="125">
        <f t="shared" ref="H25:J25" si="1">SUM(H22:H24)</f>
        <v>12796</v>
      </c>
      <c r="I25" s="125">
        <f t="shared" si="1"/>
        <v>14124</v>
      </c>
      <c r="J25" s="125">
        <f t="shared" si="1"/>
        <v>15986</v>
      </c>
      <c r="K25" s="125">
        <f>SUM(K22:K24)</f>
        <v>16561</v>
      </c>
    </row>
    <row r="26" spans="1:11" x14ac:dyDescent="0.3">
      <c r="B26" s="1"/>
      <c r="C26" s="1"/>
      <c r="D26" s="1"/>
      <c r="E26" s="1"/>
      <c r="F26" s="1"/>
      <c r="G26" s="123"/>
      <c r="H26" s="123"/>
      <c r="I26" s="123"/>
      <c r="J26" s="123"/>
      <c r="K26" s="123"/>
    </row>
    <row r="27" spans="1:11" ht="15" thickBot="1" x14ac:dyDescent="0.35">
      <c r="A27" t="s">
        <v>366</v>
      </c>
      <c r="B27" s="114" t="s">
        <v>362</v>
      </c>
      <c r="C27" s="114"/>
      <c r="D27" s="114"/>
      <c r="E27" s="114"/>
      <c r="F27" s="114"/>
      <c r="G27" s="126">
        <f>G19-G25</f>
        <v>5016</v>
      </c>
      <c r="H27" s="126">
        <f t="shared" ref="H27:K27" si="2">H19-H25</f>
        <v>4125</v>
      </c>
      <c r="I27" s="126">
        <f t="shared" si="2"/>
        <v>6119</v>
      </c>
      <c r="J27" s="126">
        <f t="shared" si="2"/>
        <v>6695</v>
      </c>
      <c r="K27" s="126">
        <f t="shared" si="2"/>
        <v>6180</v>
      </c>
    </row>
    <row r="28" spans="1:11" ht="15" thickTop="1" x14ac:dyDescent="0.3">
      <c r="G28" s="124"/>
      <c r="H28" s="124"/>
      <c r="I28" s="124"/>
      <c r="J28" s="124"/>
      <c r="K28" s="124"/>
    </row>
    <row r="29" spans="1:11" x14ac:dyDescent="0.3">
      <c r="B29" s="1" t="s">
        <v>363</v>
      </c>
      <c r="G29" s="124"/>
      <c r="H29" s="124"/>
      <c r="I29" s="124"/>
      <c r="J29" s="124"/>
      <c r="K29" s="124"/>
    </row>
    <row r="30" spans="1:11" x14ac:dyDescent="0.3">
      <c r="B30" s="80" t="str">
        <f>'raw data'!B19</f>
        <v>Land</v>
      </c>
      <c r="C30" s="80"/>
      <c r="D30" s="80"/>
      <c r="E30" s="80"/>
      <c r="F30" s="80"/>
      <c r="G30" s="122">
        <f>'raw data'!H19</f>
        <v>2797</v>
      </c>
      <c r="H30" s="122">
        <f>'raw data'!I19</f>
        <v>2889</v>
      </c>
      <c r="I30" s="122">
        <f>'raw data'!J19</f>
        <v>2829</v>
      </c>
      <c r="J30" s="122">
        <f>'raw data'!K19</f>
        <v>2830</v>
      </c>
      <c r="K30" s="122">
        <f>'raw data'!L19</f>
        <v>2865</v>
      </c>
    </row>
    <row r="31" spans="1:11" x14ac:dyDescent="0.3">
      <c r="B31" s="80" t="str">
        <f>'raw data'!B20</f>
        <v>Building</v>
      </c>
      <c r="C31" s="80"/>
      <c r="D31" s="80"/>
      <c r="E31" s="80"/>
      <c r="F31" s="80"/>
      <c r="G31" s="122">
        <f>'raw data'!H20</f>
        <v>8161</v>
      </c>
      <c r="H31" s="122">
        <f>'raw data'!I20</f>
        <v>8387</v>
      </c>
      <c r="I31" s="122">
        <f>'raw data'!J20</f>
        <v>9100</v>
      </c>
      <c r="J31" s="122">
        <f>'raw data'!K20</f>
        <v>9789</v>
      </c>
      <c r="K31" s="122">
        <f>'raw data'!L20</f>
        <v>10944</v>
      </c>
    </row>
    <row r="32" spans="1:11" x14ac:dyDescent="0.3">
      <c r="B32" s="80" t="str">
        <f>'raw data'!B21</f>
        <v>Plant Machinery</v>
      </c>
      <c r="C32" s="80"/>
      <c r="D32" s="80"/>
      <c r="E32" s="80"/>
      <c r="F32" s="80"/>
      <c r="G32" s="122">
        <f>'raw data'!H21</f>
        <v>14625</v>
      </c>
      <c r="H32" s="122">
        <f>'raw data'!I21</f>
        <v>15307</v>
      </c>
      <c r="I32" s="122">
        <f>'raw data'!J21</f>
        <v>16912</v>
      </c>
      <c r="J32" s="122">
        <f>'raw data'!K21</f>
        <v>18480</v>
      </c>
      <c r="K32" s="122">
        <f>'raw data'!L21</f>
        <v>20718</v>
      </c>
    </row>
    <row r="33" spans="1:11" x14ac:dyDescent="0.3">
      <c r="B33" s="80" t="str">
        <f>'raw data'!B22</f>
        <v>Equipments</v>
      </c>
      <c r="C33" s="113"/>
      <c r="D33" s="113"/>
      <c r="E33" s="113"/>
      <c r="F33" s="113"/>
      <c r="G33" s="122">
        <f>'raw data'!H22</f>
        <v>40</v>
      </c>
      <c r="H33" s="122">
        <f>'raw data'!I22</f>
        <v>41</v>
      </c>
      <c r="I33" s="122">
        <f>'raw data'!J22</f>
        <v>44</v>
      </c>
      <c r="J33" s="122">
        <f>'raw data'!K22</f>
        <v>44</v>
      </c>
      <c r="K33" s="122">
        <f>'raw data'!L22</f>
        <v>53</v>
      </c>
    </row>
    <row r="34" spans="1:11" x14ac:dyDescent="0.3">
      <c r="B34" s="80" t="str">
        <f>'raw data'!B23</f>
        <v>Furniture n fittings</v>
      </c>
      <c r="C34" s="113"/>
      <c r="D34" s="113"/>
      <c r="E34" s="113"/>
      <c r="F34" s="113"/>
      <c r="G34" s="122">
        <f>'raw data'!H23</f>
        <v>810</v>
      </c>
      <c r="H34" s="122">
        <f>'raw data'!I23</f>
        <v>833</v>
      </c>
      <c r="I34" s="122">
        <f>'raw data'!J23</f>
        <v>907</v>
      </c>
      <c r="J34" s="122">
        <f>'raw data'!K23</f>
        <v>1000</v>
      </c>
      <c r="K34" s="122">
        <f>'raw data'!L23</f>
        <v>1068</v>
      </c>
    </row>
    <row r="35" spans="1:11" x14ac:dyDescent="0.3">
      <c r="B35" s="80" t="str">
        <f>'raw data'!B24</f>
        <v>Railway sidings</v>
      </c>
      <c r="C35" s="113"/>
      <c r="D35" s="113"/>
      <c r="E35" s="113"/>
      <c r="F35" s="113"/>
      <c r="G35" s="122">
        <f>'raw data'!H24</f>
        <v>2</v>
      </c>
      <c r="H35" s="122">
        <f>'raw data'!I24</f>
        <v>2</v>
      </c>
      <c r="I35" s="122">
        <f>'raw data'!J24</f>
        <v>2</v>
      </c>
      <c r="J35" s="122">
        <f>'raw data'!K24</f>
        <v>2</v>
      </c>
      <c r="K35" s="122">
        <f>'raw data'!L24</f>
        <v>2</v>
      </c>
    </row>
    <row r="36" spans="1:11" x14ac:dyDescent="0.3">
      <c r="B36" s="80" t="str">
        <f>'raw data'!B25</f>
        <v>Vehicles</v>
      </c>
      <c r="C36" s="113"/>
      <c r="D36" s="113"/>
      <c r="E36" s="113"/>
      <c r="F36" s="113"/>
      <c r="G36" s="122">
        <f>'raw data'!H25</f>
        <v>184</v>
      </c>
      <c r="H36" s="122">
        <f>'raw data'!I25</f>
        <v>180</v>
      </c>
      <c r="I36" s="122">
        <f>'raw data'!J25</f>
        <v>179</v>
      </c>
      <c r="J36" s="122">
        <f>'raw data'!K25</f>
        <v>189</v>
      </c>
      <c r="K36" s="122">
        <f>'raw data'!L25</f>
        <v>192</v>
      </c>
    </row>
    <row r="37" spans="1:11" x14ac:dyDescent="0.3">
      <c r="B37" s="80" t="str">
        <f>'raw data'!B26</f>
        <v>Intangible Assets</v>
      </c>
      <c r="C37" s="113"/>
      <c r="D37" s="113"/>
      <c r="E37" s="113"/>
      <c r="F37" s="113"/>
      <c r="G37" s="122">
        <f>'raw data'!H26</f>
        <v>684</v>
      </c>
      <c r="H37" s="122">
        <f>'raw data'!I26</f>
        <v>2734</v>
      </c>
      <c r="I37" s="122">
        <f>'raw data'!J26</f>
        <v>2744</v>
      </c>
      <c r="J37" s="122">
        <f>'raw data'!K26</f>
        <v>3490</v>
      </c>
      <c r="K37" s="122">
        <f>'raw data'!L26</f>
        <v>3505</v>
      </c>
    </row>
    <row r="38" spans="1:11" ht="15" thickBot="1" x14ac:dyDescent="0.35">
      <c r="B38" s="113" t="str">
        <f>'raw data'!B27</f>
        <v>Other fixed assets</v>
      </c>
      <c r="C38" s="113"/>
      <c r="D38" s="113"/>
      <c r="E38" s="113"/>
      <c r="F38" s="113"/>
      <c r="G38" s="127">
        <f>'raw data'!H27</f>
        <v>663</v>
      </c>
      <c r="H38" s="127">
        <f>'raw data'!I27</f>
        <v>716</v>
      </c>
      <c r="I38" s="127">
        <f>'raw data'!J27</f>
        <v>719</v>
      </c>
      <c r="J38" s="127">
        <f>'raw data'!K27</f>
        <v>786</v>
      </c>
      <c r="K38" s="127">
        <f>'raw data'!L27</f>
        <v>841</v>
      </c>
    </row>
    <row r="39" spans="1:11" ht="5.25" customHeight="1" thickBot="1" x14ac:dyDescent="0.35">
      <c r="B39" s="115"/>
      <c r="C39" s="116"/>
      <c r="D39" s="116"/>
      <c r="E39" s="116"/>
      <c r="F39" s="116"/>
      <c r="G39" s="128"/>
      <c r="H39" s="128"/>
      <c r="I39" s="128"/>
      <c r="J39" s="128"/>
      <c r="K39" s="128"/>
    </row>
    <row r="40" spans="1:11" x14ac:dyDescent="0.3">
      <c r="B40" t="str">
        <f>'raw data'!B28</f>
        <v>Gross Block</v>
      </c>
      <c r="G40" s="124">
        <f>'raw data'!H28</f>
        <v>27965</v>
      </c>
      <c r="H40" s="124">
        <f>'raw data'!I28</f>
        <v>31088</v>
      </c>
      <c r="I40" s="124">
        <f>'raw data'!J28</f>
        <v>33435</v>
      </c>
      <c r="J40" s="124">
        <f>'raw data'!K28</f>
        <v>36608</v>
      </c>
      <c r="K40" s="124">
        <f>'raw data'!L28</f>
        <v>40189</v>
      </c>
    </row>
    <row r="41" spans="1:11" x14ac:dyDescent="0.3">
      <c r="B41" t="str">
        <f>'raw data'!B29</f>
        <v>Accumulated Depreciation</v>
      </c>
      <c r="G41" s="124">
        <f>-'raw data'!H29</f>
        <v>-6252</v>
      </c>
      <c r="H41" s="124">
        <f>-'raw data'!I29</f>
        <v>-7790</v>
      </c>
      <c r="I41" s="124">
        <f>-'raw data'!J29</f>
        <v>-9204</v>
      </c>
      <c r="J41" s="124">
        <f>-'raw data'!K29</f>
        <v>-10757</v>
      </c>
      <c r="K41" s="124">
        <f>-'raw data'!L29</f>
        <v>-12368</v>
      </c>
    </row>
    <row r="42" spans="1:11" ht="15" thickBot="1" x14ac:dyDescent="0.35">
      <c r="B42" s="117" t="s">
        <v>364</v>
      </c>
      <c r="C42" s="117"/>
      <c r="D42" s="117"/>
      <c r="E42" s="117"/>
      <c r="F42" s="117"/>
      <c r="G42" s="129">
        <f>SUM(G40:G41)</f>
        <v>21713</v>
      </c>
      <c r="H42" s="129">
        <f t="shared" ref="H42:K42" si="3">SUM(H40:H41)</f>
        <v>23298</v>
      </c>
      <c r="I42" s="129">
        <f t="shared" si="3"/>
        <v>24231</v>
      </c>
      <c r="J42" s="129">
        <f t="shared" si="3"/>
        <v>25851</v>
      </c>
      <c r="K42" s="129">
        <f t="shared" si="3"/>
        <v>27821</v>
      </c>
    </row>
    <row r="43" spans="1:11" ht="15" thickTop="1" x14ac:dyDescent="0.3">
      <c r="G43" s="124"/>
      <c r="H43" s="124"/>
      <c r="I43" s="124"/>
      <c r="J43" s="124"/>
      <c r="K43" s="124"/>
    </row>
    <row r="44" spans="1:11" x14ac:dyDescent="0.3">
      <c r="A44" t="s">
        <v>366</v>
      </c>
      <c r="B44" s="1" t="s">
        <v>365</v>
      </c>
      <c r="G44" s="123">
        <f>SUM(G42+G27)</f>
        <v>26729</v>
      </c>
      <c r="H44" s="123">
        <f t="shared" ref="H44:K44" si="4">SUM(H42+H27)</f>
        <v>27423</v>
      </c>
      <c r="I44" s="123">
        <f t="shared" si="4"/>
        <v>30350</v>
      </c>
      <c r="J44" s="123">
        <f t="shared" si="4"/>
        <v>32546</v>
      </c>
      <c r="K44" s="123">
        <f t="shared" si="4"/>
        <v>34001</v>
      </c>
    </row>
    <row r="45" spans="1:11" x14ac:dyDescent="0.3">
      <c r="B45" s="1" t="s">
        <v>367</v>
      </c>
      <c r="C45" s="1"/>
      <c r="D45" s="1"/>
      <c r="E45" s="1"/>
      <c r="F45" s="1"/>
      <c r="G45" s="123">
        <f>('Historical FS'!H18+'Historical FS'!H21)-'Historical FS'!H24</f>
        <v>17780.010000000002</v>
      </c>
      <c r="H45" s="123">
        <f>('Historical FS'!I18+'Historical FS'!I21)-'Historical FS'!I24</f>
        <v>15477.16</v>
      </c>
      <c r="I45" s="123">
        <f>('Historical FS'!J18+'Historical FS'!J21)-'Historical FS'!J24</f>
        <v>18950.729999999996</v>
      </c>
      <c r="J45" s="123">
        <f>('Historical FS'!K18+'Historical FS'!K21)-'Historical FS'!K24</f>
        <v>23973.019999999997</v>
      </c>
      <c r="K45" s="123">
        <f>('Historical FS'!L18+'Historical FS'!L21)-'Historical FS'!L24</f>
        <v>24496.230000000007</v>
      </c>
    </row>
    <row r="47" spans="1:11" ht="15" thickBot="1" x14ac:dyDescent="0.35">
      <c r="B47" s="114" t="s">
        <v>368</v>
      </c>
      <c r="C47" s="114"/>
      <c r="D47" s="114"/>
      <c r="E47" s="114"/>
      <c r="F47" s="114"/>
      <c r="G47" s="118">
        <f>G45/G44</f>
        <v>0.66519548056418132</v>
      </c>
      <c r="H47" s="118">
        <f t="shared" ref="H47:K47" si="5">H45/H44</f>
        <v>0.56438609925974548</v>
      </c>
      <c r="I47" s="118">
        <f t="shared" si="5"/>
        <v>0.62440626029654023</v>
      </c>
      <c r="J47" s="118">
        <f t="shared" si="5"/>
        <v>0.73658882812019899</v>
      </c>
      <c r="K47" s="118">
        <f t="shared" si="5"/>
        <v>0.72045616305402804</v>
      </c>
    </row>
    <row r="48" spans="1:11" ht="15" thickTop="1" x14ac:dyDescent="0.3"/>
    <row r="49" spans="2:11" x14ac:dyDescent="0.3">
      <c r="B49" s="205" t="s">
        <v>369</v>
      </c>
      <c r="C49" s="206"/>
      <c r="D49" s="206"/>
      <c r="E49" s="206"/>
      <c r="F49" s="206"/>
      <c r="G49" s="207">
        <v>43891</v>
      </c>
      <c r="H49" s="207">
        <v>44256</v>
      </c>
      <c r="I49" s="207">
        <v>44621</v>
      </c>
      <c r="J49" s="207">
        <v>44986</v>
      </c>
      <c r="K49" s="207">
        <v>45352</v>
      </c>
    </row>
    <row r="51" spans="2:11" x14ac:dyDescent="0.3">
      <c r="B51" s="79" t="s">
        <v>370</v>
      </c>
      <c r="C51" s="80"/>
      <c r="D51" s="80"/>
      <c r="E51" s="80"/>
      <c r="F51" s="80"/>
      <c r="G51" s="130">
        <f>-SUM('raw data'!H53:H54)</f>
        <v>2414</v>
      </c>
      <c r="H51" s="130">
        <f>-SUM('raw data'!I53:I54)</f>
        <v>1834</v>
      </c>
      <c r="I51" s="130">
        <f>-SUM('raw data'!J53:J54)</f>
        <v>2009</v>
      </c>
      <c r="J51" s="130">
        <f>-SUM('raw data'!K53:K54)</f>
        <v>2694</v>
      </c>
      <c r="K51" s="130">
        <f>-SUM('raw data'!L53:L54)</f>
        <v>3456</v>
      </c>
    </row>
    <row r="52" spans="2:11" x14ac:dyDescent="0.3">
      <c r="B52" s="80" t="s">
        <v>375</v>
      </c>
      <c r="C52" s="80"/>
      <c r="D52" s="80"/>
      <c r="E52" s="80"/>
      <c r="F52" s="80"/>
      <c r="G52" s="122"/>
      <c r="H52" s="122">
        <f>H27-G27</f>
        <v>-891</v>
      </c>
      <c r="I52" s="122">
        <f t="shared" ref="I52:K52" si="6">I27-H27</f>
        <v>1994</v>
      </c>
      <c r="J52" s="122">
        <f t="shared" si="6"/>
        <v>576</v>
      </c>
      <c r="K52" s="122">
        <f t="shared" si="6"/>
        <v>-515</v>
      </c>
    </row>
    <row r="53" spans="2:11" x14ac:dyDescent="0.3">
      <c r="B53" s="80"/>
      <c r="C53" s="80"/>
      <c r="D53" s="80"/>
      <c r="E53" s="80"/>
      <c r="F53" s="80"/>
      <c r="G53" s="80"/>
      <c r="H53" s="80"/>
      <c r="I53" s="80"/>
      <c r="J53" s="80"/>
      <c r="K53" s="80"/>
    </row>
    <row r="54" spans="2:11" x14ac:dyDescent="0.3">
      <c r="B54" s="79" t="s">
        <v>367</v>
      </c>
      <c r="C54" s="80"/>
      <c r="D54" s="80"/>
      <c r="E54" s="80"/>
      <c r="F54" s="80"/>
      <c r="G54" s="80">
        <f>G45</f>
        <v>17780.010000000002</v>
      </c>
      <c r="H54" s="80">
        <f t="shared" ref="H54:K54" si="7">H45</f>
        <v>15477.16</v>
      </c>
      <c r="I54" s="80">
        <f t="shared" si="7"/>
        <v>18950.729999999996</v>
      </c>
      <c r="J54" s="80">
        <f t="shared" si="7"/>
        <v>23973.019999999997</v>
      </c>
      <c r="K54" s="80">
        <f t="shared" si="7"/>
        <v>24496.230000000007</v>
      </c>
    </row>
    <row r="55" spans="2:11" x14ac:dyDescent="0.3">
      <c r="B55" s="80" t="s">
        <v>376</v>
      </c>
      <c r="C55" s="80"/>
      <c r="D55" s="80"/>
      <c r="E55" s="80"/>
      <c r="F55" s="80"/>
      <c r="G55" s="131">
        <v>0.25</v>
      </c>
      <c r="H55" s="131">
        <v>0.25</v>
      </c>
      <c r="I55" s="131">
        <v>0.25</v>
      </c>
      <c r="J55" s="131">
        <v>0.25</v>
      </c>
      <c r="K55" s="131">
        <v>0.25</v>
      </c>
    </row>
    <row r="56" spans="2:11" x14ac:dyDescent="0.3">
      <c r="B56" s="80" t="s">
        <v>379</v>
      </c>
      <c r="C56" s="80"/>
      <c r="D56" s="80"/>
      <c r="E56" s="80"/>
      <c r="F56" s="80"/>
      <c r="G56" s="132">
        <f>G54*(1-G55)</f>
        <v>13335.007500000002</v>
      </c>
      <c r="H56" s="132">
        <f t="shared" ref="H56:J56" si="8">H54*(1-H55)</f>
        <v>11607.869999999999</v>
      </c>
      <c r="I56" s="132">
        <f t="shared" si="8"/>
        <v>14213.047499999997</v>
      </c>
      <c r="J56" s="132">
        <f t="shared" si="8"/>
        <v>17979.764999999999</v>
      </c>
      <c r="K56" s="132">
        <f>K54*(1-K55)</f>
        <v>18372.172500000004</v>
      </c>
    </row>
    <row r="57" spans="2:11" x14ac:dyDescent="0.3">
      <c r="B57" s="80"/>
      <c r="C57" s="80"/>
      <c r="D57" s="80"/>
      <c r="E57" s="80"/>
      <c r="F57" s="80"/>
      <c r="G57" s="80"/>
      <c r="H57" s="80"/>
      <c r="I57" s="80"/>
      <c r="J57" s="80"/>
      <c r="K57" s="80"/>
    </row>
    <row r="58" spans="2:11" x14ac:dyDescent="0.3">
      <c r="B58" s="80" t="s">
        <v>377</v>
      </c>
      <c r="C58" s="80"/>
      <c r="D58" s="80"/>
      <c r="E58" s="80"/>
      <c r="F58" s="80"/>
      <c r="G58" s="122"/>
      <c r="H58" s="122">
        <f>SUM(H51:H52)</f>
        <v>943</v>
      </c>
      <c r="I58" s="122">
        <f t="shared" ref="I58:K58" si="9">SUM(I51:I52)</f>
        <v>4003</v>
      </c>
      <c r="J58" s="122">
        <f t="shared" si="9"/>
        <v>3270</v>
      </c>
      <c r="K58" s="122">
        <f t="shared" si="9"/>
        <v>2941</v>
      </c>
    </row>
    <row r="59" spans="2:11" ht="4.5" customHeight="1" x14ac:dyDescent="0.3">
      <c r="B59" s="80"/>
      <c r="C59" s="80"/>
      <c r="D59" s="80"/>
      <c r="E59" s="80"/>
      <c r="F59" s="80"/>
      <c r="G59" s="80"/>
      <c r="H59" s="120"/>
      <c r="I59" s="120"/>
      <c r="J59" s="120"/>
      <c r="K59" s="120"/>
    </row>
    <row r="60" spans="2:11" ht="15" thickBot="1" x14ac:dyDescent="0.35">
      <c r="B60" s="114" t="s">
        <v>378</v>
      </c>
      <c r="C60" s="114"/>
      <c r="D60" s="114"/>
      <c r="E60" s="114"/>
      <c r="F60" s="114"/>
      <c r="G60" s="114"/>
      <c r="H60" s="118">
        <f>H58/H56</f>
        <v>8.1237987675602849E-2</v>
      </c>
      <c r="I60" s="118">
        <f t="shared" ref="I60:K60" si="10">I58/I56</f>
        <v>0.28164262449696315</v>
      </c>
      <c r="J60" s="118">
        <f t="shared" si="10"/>
        <v>0.18187112011753212</v>
      </c>
      <c r="K60" s="118">
        <f t="shared" si="10"/>
        <v>0.1600790543415592</v>
      </c>
    </row>
    <row r="61" spans="2:11" ht="15" thickTop="1" x14ac:dyDescent="0.3"/>
    <row r="62" spans="2:11" x14ac:dyDescent="0.3">
      <c r="J62" s="187" t="s">
        <v>380</v>
      </c>
      <c r="K62" s="204">
        <f>AVERAGE(H60:K60)</f>
        <v>0.17620769665791433</v>
      </c>
    </row>
    <row r="63" spans="2:11" x14ac:dyDescent="0.3">
      <c r="J63" s="187" t="s">
        <v>381</v>
      </c>
      <c r="K63" s="203">
        <f>MEDIAN(H60:K60)</f>
        <v>0.17097508722954566</v>
      </c>
    </row>
    <row r="65" spans="2:11" x14ac:dyDescent="0.3">
      <c r="B65" s="205" t="s">
        <v>382</v>
      </c>
      <c r="C65" s="206"/>
      <c r="D65" s="206"/>
      <c r="E65" s="206"/>
      <c r="F65" s="206"/>
      <c r="G65" s="207">
        <v>43891</v>
      </c>
      <c r="H65" s="207">
        <v>44256</v>
      </c>
      <c r="I65" s="207">
        <v>44621</v>
      </c>
      <c r="J65" s="207">
        <v>44986</v>
      </c>
      <c r="K65" s="207">
        <v>45352</v>
      </c>
    </row>
    <row r="67" spans="2:11" x14ac:dyDescent="0.3">
      <c r="B67" s="80" t="s">
        <v>378</v>
      </c>
      <c r="C67" s="80"/>
      <c r="D67" s="80"/>
      <c r="E67" s="80"/>
      <c r="F67" s="80"/>
      <c r="G67" s="80"/>
      <c r="H67" s="133">
        <f>H60</f>
        <v>8.1237987675602849E-2</v>
      </c>
      <c r="I67" s="133">
        <f t="shared" ref="I67:K67" si="11">I60</f>
        <v>0.28164262449696315</v>
      </c>
      <c r="J67" s="133">
        <f t="shared" si="11"/>
        <v>0.18187112011753212</v>
      </c>
      <c r="K67" s="133">
        <f t="shared" si="11"/>
        <v>0.1600790543415592</v>
      </c>
    </row>
    <row r="68" spans="2:11" x14ac:dyDescent="0.3">
      <c r="B68" s="80" t="s">
        <v>368</v>
      </c>
      <c r="C68" s="80"/>
      <c r="D68" s="80"/>
      <c r="E68" s="80"/>
      <c r="F68" s="80"/>
      <c r="G68" s="80"/>
      <c r="H68" s="133">
        <f>H47</f>
        <v>0.56438609925974548</v>
      </c>
      <c r="I68" s="133">
        <f t="shared" ref="I68:K68" si="12">I47</f>
        <v>0.62440626029654023</v>
      </c>
      <c r="J68" s="133">
        <f t="shared" si="12"/>
        <v>0.73658882812019899</v>
      </c>
      <c r="K68" s="133">
        <f t="shared" si="12"/>
        <v>0.72045616305402804</v>
      </c>
    </row>
    <row r="69" spans="2:11" ht="4.5" customHeight="1" x14ac:dyDescent="0.3"/>
    <row r="70" spans="2:11" ht="15" thickBot="1" x14ac:dyDescent="0.35">
      <c r="B70" s="114" t="s">
        <v>383</v>
      </c>
      <c r="C70" s="114"/>
      <c r="D70" s="114"/>
      <c r="E70" s="114"/>
      <c r="F70" s="114"/>
      <c r="G70" s="114"/>
      <c r="H70" s="121">
        <f>H68*H67</f>
        <v>4.5849590975944772E-2</v>
      </c>
      <c r="I70" s="121">
        <f t="shared" ref="I70:K70" si="13">I68*I67</f>
        <v>0.17585941790225151</v>
      </c>
      <c r="J70" s="121">
        <f t="shared" si="13"/>
        <v>0.13396423523628093</v>
      </c>
      <c r="K70" s="121">
        <f t="shared" si="13"/>
        <v>0.11532994127623698</v>
      </c>
    </row>
    <row r="71" spans="2:11" ht="15" thickTop="1" x14ac:dyDescent="0.3"/>
    <row r="72" spans="2:11" x14ac:dyDescent="0.3">
      <c r="J72" s="187" t="s">
        <v>380</v>
      </c>
      <c r="K72" s="204">
        <f>AVERAGE(H70:K70)</f>
        <v>0.11775079634767854</v>
      </c>
    </row>
    <row r="73" spans="2:11" x14ac:dyDescent="0.3">
      <c r="J73" s="187" t="s">
        <v>381</v>
      </c>
      <c r="K73" s="203">
        <f>MEDIAN(H70:K70)</f>
        <v>0.12464708825625895</v>
      </c>
    </row>
    <row r="75" spans="2:11" x14ac:dyDescent="0.3">
      <c r="B75" s="192"/>
      <c r="C75" s="192"/>
      <c r="D75" s="192"/>
      <c r="E75" s="192"/>
      <c r="F75" s="192"/>
      <c r="G75" s="192"/>
      <c r="H75" s="192"/>
      <c r="I75" s="192"/>
      <c r="J75" s="192"/>
      <c r="K75" s="192"/>
    </row>
  </sheetData>
  <mergeCells count="1">
    <mergeCell ref="B10:K10"/>
  </mergeCells>
  <pageMargins left="0.25" right="0.25" top="0.75" bottom="0.75" header="0.3" footer="0.3"/>
  <pageSetup paperSize="256" scale="61" orientation="portrait" horizontalDpi="203" verticalDpi="203"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314A1-749E-4983-8BE5-93C259B73681}">
  <dimension ref="B2:L72"/>
  <sheetViews>
    <sheetView showGridLines="0" workbookViewId="0">
      <pane xSplit="1" ySplit="2" topLeftCell="B32" activePane="bottomRight" state="frozen"/>
      <selection pane="topRight" activeCell="B1" sqref="B1"/>
      <selection pane="bottomLeft" activeCell="A3" sqref="A3"/>
      <selection pane="bottomRight" activeCell="L54" sqref="L54"/>
    </sheetView>
  </sheetViews>
  <sheetFormatPr defaultRowHeight="14.4" x14ac:dyDescent="0.3"/>
  <cols>
    <col min="1" max="1" width="1.88671875" customWidth="1"/>
    <col min="2" max="2" width="28" bestFit="1" customWidth="1"/>
  </cols>
  <sheetData>
    <row r="2" spans="2:12" x14ac:dyDescent="0.3">
      <c r="B2" s="78" t="s">
        <v>290</v>
      </c>
      <c r="C2" s="78">
        <v>42064</v>
      </c>
      <c r="D2" s="78">
        <v>42430</v>
      </c>
      <c r="E2" s="78">
        <v>42795</v>
      </c>
      <c r="F2" s="78">
        <v>43160</v>
      </c>
      <c r="G2" s="78">
        <v>43525</v>
      </c>
      <c r="H2" s="78">
        <v>43891</v>
      </c>
      <c r="I2" s="78">
        <v>44256</v>
      </c>
      <c r="J2" s="78">
        <v>44621</v>
      </c>
      <c r="K2" s="78">
        <v>44986</v>
      </c>
      <c r="L2" s="78">
        <v>45352</v>
      </c>
    </row>
    <row r="3" spans="2:12" x14ac:dyDescent="0.3">
      <c r="B3" s="77"/>
      <c r="C3" s="77"/>
      <c r="D3" s="77"/>
      <c r="E3" s="77"/>
      <c r="F3" s="77"/>
      <c r="G3" s="77"/>
      <c r="H3" s="77"/>
      <c r="I3" s="77"/>
      <c r="J3" s="77"/>
      <c r="K3" s="77"/>
      <c r="L3" s="77"/>
    </row>
    <row r="4" spans="2:12" x14ac:dyDescent="0.3">
      <c r="B4" s="1" t="s">
        <v>258</v>
      </c>
      <c r="C4" s="81">
        <v>802</v>
      </c>
      <c r="D4" s="81">
        <v>805</v>
      </c>
      <c r="E4" s="81">
        <v>1215</v>
      </c>
      <c r="F4" s="81">
        <v>1220</v>
      </c>
      <c r="G4" s="81">
        <v>1226</v>
      </c>
      <c r="H4" s="81">
        <v>1229</v>
      </c>
      <c r="I4" s="81">
        <v>1231</v>
      </c>
      <c r="J4" s="81">
        <v>1232</v>
      </c>
      <c r="K4" s="81">
        <v>1243</v>
      </c>
      <c r="L4" s="81">
        <v>1248</v>
      </c>
    </row>
    <row r="5" spans="2:12" x14ac:dyDescent="0.3">
      <c r="B5" s="1" t="s">
        <v>235</v>
      </c>
      <c r="C5" s="81">
        <v>30934</v>
      </c>
      <c r="D5" s="81">
        <v>41875</v>
      </c>
      <c r="E5" s="81">
        <v>45198</v>
      </c>
      <c r="F5" s="81">
        <v>51290</v>
      </c>
      <c r="G5" s="81">
        <v>57915</v>
      </c>
      <c r="H5" s="81">
        <v>64044</v>
      </c>
      <c r="I5" s="81">
        <v>59116</v>
      </c>
      <c r="J5" s="81">
        <v>61223</v>
      </c>
      <c r="K5" s="81">
        <v>67912</v>
      </c>
      <c r="L5" s="81">
        <v>73259</v>
      </c>
    </row>
    <row r="6" spans="2:12" x14ac:dyDescent="0.3">
      <c r="B6" t="s">
        <v>259</v>
      </c>
      <c r="C6" s="82"/>
      <c r="D6" s="82"/>
      <c r="E6" s="82"/>
      <c r="F6" s="82"/>
      <c r="G6" s="82"/>
      <c r="H6" s="82"/>
      <c r="I6" s="82"/>
      <c r="J6" s="82"/>
      <c r="K6" s="82"/>
      <c r="L6" s="82"/>
    </row>
    <row r="7" spans="2:12" x14ac:dyDescent="0.3">
      <c r="B7" t="s">
        <v>260</v>
      </c>
      <c r="C7" s="81">
        <v>61</v>
      </c>
      <c r="D7" s="81">
        <v>27</v>
      </c>
      <c r="E7" s="81">
        <v>18</v>
      </c>
      <c r="F7" s="81">
        <v>12</v>
      </c>
      <c r="G7" s="81">
        <v>8</v>
      </c>
      <c r="H7" s="81">
        <v>6</v>
      </c>
      <c r="I7" s="81">
        <v>6</v>
      </c>
      <c r="J7" s="81">
        <v>5</v>
      </c>
      <c r="K7" s="81">
        <v>3</v>
      </c>
      <c r="L7" s="81">
        <v>2</v>
      </c>
    </row>
    <row r="8" spans="2:12" x14ac:dyDescent="0.3">
      <c r="B8" t="s">
        <v>261</v>
      </c>
      <c r="C8" s="81">
        <v>195</v>
      </c>
      <c r="D8" s="81">
        <v>44</v>
      </c>
      <c r="E8" s="81">
        <v>19</v>
      </c>
      <c r="F8" s="81">
        <v>17</v>
      </c>
      <c r="G8" s="81">
        <v>2</v>
      </c>
      <c r="H8" s="81">
        <v>1</v>
      </c>
      <c r="I8" s="81">
        <v>4</v>
      </c>
      <c r="J8" s="81">
        <v>1</v>
      </c>
      <c r="K8" s="81">
        <v>35</v>
      </c>
      <c r="L8" s="81">
        <v>10</v>
      </c>
    </row>
    <row r="9" spans="2:12" x14ac:dyDescent="0.3">
      <c r="B9" t="s">
        <v>262</v>
      </c>
      <c r="C9" s="81">
        <v>0</v>
      </c>
      <c r="D9" s="81">
        <v>0</v>
      </c>
      <c r="E9" s="81">
        <v>0</v>
      </c>
      <c r="F9" s="81">
        <v>0</v>
      </c>
      <c r="G9" s="81">
        <v>0</v>
      </c>
      <c r="H9" s="81">
        <v>268</v>
      </c>
      <c r="I9" s="81">
        <v>261</v>
      </c>
      <c r="J9" s="81">
        <v>244</v>
      </c>
      <c r="K9" s="81">
        <v>267</v>
      </c>
      <c r="L9" s="81">
        <v>292</v>
      </c>
    </row>
    <row r="10" spans="2:12" x14ac:dyDescent="0.3">
      <c r="B10" t="s">
        <v>263</v>
      </c>
      <c r="C10" s="81">
        <v>13</v>
      </c>
      <c r="D10" s="81">
        <v>13</v>
      </c>
      <c r="E10" s="81">
        <v>8</v>
      </c>
      <c r="F10" s="81">
        <v>7</v>
      </c>
      <c r="G10" s="81">
        <v>3</v>
      </c>
      <c r="H10" s="81">
        <v>2</v>
      </c>
      <c r="I10" s="81">
        <v>0</v>
      </c>
      <c r="J10" s="81">
        <v>0</v>
      </c>
      <c r="K10" s="81">
        <v>0</v>
      </c>
      <c r="L10" s="81">
        <v>0</v>
      </c>
    </row>
    <row r="11" spans="2:12" x14ac:dyDescent="0.3">
      <c r="B11" t="s">
        <v>264</v>
      </c>
      <c r="C11" s="82"/>
      <c r="D11" s="82"/>
      <c r="E11" s="82"/>
      <c r="F11" s="82"/>
      <c r="G11" s="82"/>
      <c r="H11" s="82"/>
      <c r="I11" s="82"/>
      <c r="J11" s="82"/>
      <c r="K11" s="82"/>
      <c r="L11" s="82"/>
    </row>
    <row r="12" spans="2:12" x14ac:dyDescent="0.3">
      <c r="B12" t="s">
        <v>265</v>
      </c>
      <c r="C12" s="81">
        <v>225</v>
      </c>
      <c r="D12" s="81">
        <v>261</v>
      </c>
      <c r="E12" s="81">
        <v>295</v>
      </c>
      <c r="F12" s="81">
        <v>334</v>
      </c>
      <c r="G12" s="81">
        <v>343</v>
      </c>
      <c r="H12" s="81">
        <v>377</v>
      </c>
      <c r="I12" s="81">
        <v>347</v>
      </c>
      <c r="J12" s="81">
        <v>366</v>
      </c>
      <c r="K12" s="81">
        <v>384</v>
      </c>
      <c r="L12" s="81">
        <v>383</v>
      </c>
    </row>
    <row r="13" spans="2:12" x14ac:dyDescent="0.3">
      <c r="B13" t="s">
        <v>266</v>
      </c>
      <c r="C13" s="81">
        <v>2020</v>
      </c>
      <c r="D13" s="81">
        <v>2339</v>
      </c>
      <c r="E13" s="81">
        <v>2659</v>
      </c>
      <c r="F13" s="81">
        <v>3496</v>
      </c>
      <c r="G13" s="81">
        <v>3510</v>
      </c>
      <c r="H13" s="81">
        <v>3630</v>
      </c>
      <c r="I13" s="81">
        <v>4319</v>
      </c>
      <c r="J13" s="81">
        <v>4417</v>
      </c>
      <c r="K13" s="81">
        <v>4659</v>
      </c>
      <c r="L13" s="81">
        <v>4798</v>
      </c>
    </row>
    <row r="14" spans="2:12" x14ac:dyDescent="0.3">
      <c r="B14" t="s">
        <v>267</v>
      </c>
      <c r="C14" s="81">
        <v>0</v>
      </c>
      <c r="D14" s="81">
        <v>805</v>
      </c>
      <c r="E14" s="81">
        <v>495</v>
      </c>
      <c r="F14" s="81">
        <v>461</v>
      </c>
      <c r="G14" s="81">
        <v>430</v>
      </c>
      <c r="H14" s="81">
        <v>703</v>
      </c>
      <c r="I14" s="81">
        <v>811</v>
      </c>
      <c r="J14" s="81">
        <v>1278</v>
      </c>
      <c r="K14" s="81">
        <v>1295</v>
      </c>
      <c r="L14" s="81">
        <v>886</v>
      </c>
    </row>
    <row r="15" spans="2:12" x14ac:dyDescent="0.3">
      <c r="B15" t="s">
        <v>268</v>
      </c>
      <c r="C15" s="83">
        <v>11702</v>
      </c>
      <c r="D15" s="83">
        <v>5483</v>
      </c>
      <c r="E15" s="83">
        <v>5991</v>
      </c>
      <c r="F15" s="83">
        <v>7404</v>
      </c>
      <c r="G15" s="83">
        <v>8301</v>
      </c>
      <c r="H15" s="83">
        <v>7050</v>
      </c>
      <c r="I15" s="83">
        <v>7666</v>
      </c>
      <c r="J15" s="83">
        <v>8429</v>
      </c>
      <c r="K15" s="83">
        <v>10032</v>
      </c>
      <c r="L15" s="83">
        <v>10877</v>
      </c>
    </row>
    <row r="16" spans="2:12" x14ac:dyDescent="0.3">
      <c r="B16" s="79" t="s">
        <v>269</v>
      </c>
      <c r="C16" s="84">
        <v>45952</v>
      </c>
      <c r="D16" s="84">
        <v>51651</v>
      </c>
      <c r="E16" s="84">
        <v>55898</v>
      </c>
      <c r="F16" s="84">
        <v>64241</v>
      </c>
      <c r="G16" s="84">
        <v>71739</v>
      </c>
      <c r="H16" s="84">
        <v>77311</v>
      </c>
      <c r="I16" s="84">
        <v>73761</v>
      </c>
      <c r="J16" s="84">
        <v>77196</v>
      </c>
      <c r="K16" s="84">
        <v>85831</v>
      </c>
      <c r="L16" s="84">
        <v>91754</v>
      </c>
    </row>
    <row r="17" spans="2:12" x14ac:dyDescent="0.3">
      <c r="B17" s="1"/>
      <c r="C17" s="85"/>
      <c r="D17" s="85"/>
      <c r="E17" s="85"/>
      <c r="F17" s="85"/>
      <c r="G17" s="85"/>
      <c r="H17" s="85"/>
      <c r="I17" s="85"/>
      <c r="J17" s="85"/>
      <c r="K17" s="85"/>
      <c r="L17" s="85"/>
    </row>
    <row r="18" spans="2:12" x14ac:dyDescent="0.3">
      <c r="B18" t="s">
        <v>270</v>
      </c>
      <c r="C18" s="82"/>
      <c r="D18" s="82"/>
      <c r="E18" s="82"/>
      <c r="F18" s="82"/>
      <c r="G18" s="82"/>
      <c r="H18" s="82"/>
      <c r="I18" s="82"/>
      <c r="J18" s="82"/>
      <c r="K18" s="82"/>
      <c r="L18" s="82"/>
    </row>
    <row r="19" spans="2:12" x14ac:dyDescent="0.3">
      <c r="B19" t="s">
        <v>271</v>
      </c>
      <c r="C19" s="81">
        <v>1717</v>
      </c>
      <c r="D19" s="81">
        <v>1615</v>
      </c>
      <c r="E19" s="81">
        <v>1673</v>
      </c>
      <c r="F19" s="81">
        <v>1685</v>
      </c>
      <c r="G19" s="81">
        <v>2021</v>
      </c>
      <c r="H19" s="81">
        <v>2797</v>
      </c>
      <c r="I19" s="81">
        <v>2889</v>
      </c>
      <c r="J19" s="81">
        <v>2829</v>
      </c>
      <c r="K19" s="81">
        <v>2830</v>
      </c>
      <c r="L19" s="81">
        <v>2865</v>
      </c>
    </row>
    <row r="20" spans="2:12" x14ac:dyDescent="0.3">
      <c r="B20" t="s">
        <v>272</v>
      </c>
      <c r="C20" s="81">
        <v>4860</v>
      </c>
      <c r="D20" s="81">
        <v>4219</v>
      </c>
      <c r="E20" s="81">
        <v>4716</v>
      </c>
      <c r="F20" s="81">
        <v>5331</v>
      </c>
      <c r="G20" s="81">
        <v>6996</v>
      </c>
      <c r="H20" s="81">
        <v>8161</v>
      </c>
      <c r="I20" s="81">
        <v>8387</v>
      </c>
      <c r="J20" s="81">
        <v>9100</v>
      </c>
      <c r="K20" s="81">
        <v>9789</v>
      </c>
      <c r="L20" s="81">
        <v>10944</v>
      </c>
    </row>
    <row r="21" spans="2:12" x14ac:dyDescent="0.3">
      <c r="B21" t="s">
        <v>273</v>
      </c>
      <c r="C21" s="81">
        <v>14667</v>
      </c>
      <c r="D21" s="81">
        <v>9112</v>
      </c>
      <c r="E21" s="81">
        <v>10384</v>
      </c>
      <c r="F21" s="81">
        <v>11453</v>
      </c>
      <c r="G21" s="81">
        <v>13316</v>
      </c>
      <c r="H21" s="81">
        <v>14625</v>
      </c>
      <c r="I21" s="81">
        <v>15307</v>
      </c>
      <c r="J21" s="81">
        <v>16912</v>
      </c>
      <c r="K21" s="81">
        <v>18480</v>
      </c>
      <c r="L21" s="81">
        <v>20718</v>
      </c>
    </row>
    <row r="22" spans="2:12" x14ac:dyDescent="0.3">
      <c r="B22" t="s">
        <v>274</v>
      </c>
      <c r="C22" s="81">
        <v>46</v>
      </c>
      <c r="D22" s="81">
        <v>27</v>
      </c>
      <c r="E22" s="81">
        <v>32</v>
      </c>
      <c r="F22" s="81">
        <v>32</v>
      </c>
      <c r="G22" s="81">
        <v>34</v>
      </c>
      <c r="H22" s="81">
        <v>40</v>
      </c>
      <c r="I22" s="81">
        <v>41</v>
      </c>
      <c r="J22" s="81">
        <v>44</v>
      </c>
      <c r="K22" s="81">
        <v>44</v>
      </c>
      <c r="L22" s="81">
        <v>53</v>
      </c>
    </row>
    <row r="23" spans="2:12" x14ac:dyDescent="0.3">
      <c r="B23" t="s">
        <v>275</v>
      </c>
      <c r="C23" s="81">
        <v>805</v>
      </c>
      <c r="D23" s="81">
        <v>413</v>
      </c>
      <c r="E23" s="81">
        <v>459</v>
      </c>
      <c r="F23" s="81">
        <v>497</v>
      </c>
      <c r="G23" s="81">
        <v>644</v>
      </c>
      <c r="H23" s="81">
        <v>810</v>
      </c>
      <c r="I23" s="81">
        <v>833</v>
      </c>
      <c r="J23" s="81">
        <v>907</v>
      </c>
      <c r="K23" s="81">
        <v>1000</v>
      </c>
      <c r="L23" s="81">
        <v>1068</v>
      </c>
    </row>
    <row r="24" spans="2:12" x14ac:dyDescent="0.3">
      <c r="B24" t="s">
        <v>276</v>
      </c>
      <c r="C24" s="81">
        <v>2</v>
      </c>
      <c r="D24" s="81">
        <v>2</v>
      </c>
      <c r="E24" s="81">
        <v>2</v>
      </c>
      <c r="F24" s="81">
        <v>2</v>
      </c>
      <c r="G24" s="81">
        <v>2</v>
      </c>
      <c r="H24" s="81">
        <v>2</v>
      </c>
      <c r="I24" s="81">
        <v>2</v>
      </c>
      <c r="J24" s="81">
        <v>2</v>
      </c>
      <c r="K24" s="81">
        <v>2</v>
      </c>
      <c r="L24" s="81">
        <v>2</v>
      </c>
    </row>
    <row r="25" spans="2:12" x14ac:dyDescent="0.3">
      <c r="B25" t="s">
        <v>277</v>
      </c>
      <c r="C25" s="81">
        <v>128</v>
      </c>
      <c r="D25" s="81">
        <v>107</v>
      </c>
      <c r="E25" s="81">
        <v>128</v>
      </c>
      <c r="F25" s="81">
        <v>140</v>
      </c>
      <c r="G25" s="81">
        <v>161</v>
      </c>
      <c r="H25" s="81">
        <v>184</v>
      </c>
      <c r="I25" s="81">
        <v>180</v>
      </c>
      <c r="J25" s="81">
        <v>179</v>
      </c>
      <c r="K25" s="81">
        <v>189</v>
      </c>
      <c r="L25" s="81">
        <v>192</v>
      </c>
    </row>
    <row r="26" spans="2:12" x14ac:dyDescent="0.3">
      <c r="B26" t="s">
        <v>278</v>
      </c>
      <c r="C26" s="81">
        <v>678</v>
      </c>
      <c r="D26" s="81">
        <v>563</v>
      </c>
      <c r="E26" s="81">
        <v>563</v>
      </c>
      <c r="F26" s="81">
        <v>570</v>
      </c>
      <c r="G26" s="81">
        <v>684</v>
      </c>
      <c r="H26" s="81">
        <v>684</v>
      </c>
      <c r="I26" s="81">
        <v>2734</v>
      </c>
      <c r="J26" s="81">
        <v>2744</v>
      </c>
      <c r="K26" s="81">
        <v>3490</v>
      </c>
      <c r="L26" s="81">
        <v>3505</v>
      </c>
    </row>
    <row r="27" spans="2:12" x14ac:dyDescent="0.3">
      <c r="B27" t="s">
        <v>279</v>
      </c>
      <c r="C27" s="81">
        <v>458</v>
      </c>
      <c r="D27" s="81">
        <v>117</v>
      </c>
      <c r="E27" s="81">
        <v>138</v>
      </c>
      <c r="F27" s="81">
        <v>212</v>
      </c>
      <c r="G27" s="81">
        <v>234</v>
      </c>
      <c r="H27" s="81">
        <v>663</v>
      </c>
      <c r="I27" s="81">
        <v>716</v>
      </c>
      <c r="J27" s="81">
        <v>719</v>
      </c>
      <c r="K27" s="81">
        <v>786</v>
      </c>
      <c r="L27" s="81">
        <v>841</v>
      </c>
    </row>
    <row r="28" spans="2:12" x14ac:dyDescent="0.3">
      <c r="B28" s="1" t="s">
        <v>280</v>
      </c>
      <c r="C28" s="85">
        <v>23361</v>
      </c>
      <c r="D28" s="85">
        <v>16176</v>
      </c>
      <c r="E28" s="85">
        <v>18094</v>
      </c>
      <c r="F28" s="85">
        <v>19920</v>
      </c>
      <c r="G28" s="85">
        <v>24090</v>
      </c>
      <c r="H28" s="85">
        <v>27965</v>
      </c>
      <c r="I28" s="85">
        <v>31088</v>
      </c>
      <c r="J28" s="85">
        <v>33435</v>
      </c>
      <c r="K28" s="85">
        <v>36608</v>
      </c>
      <c r="L28" s="85">
        <v>40189</v>
      </c>
    </row>
    <row r="29" spans="2:12" x14ac:dyDescent="0.3">
      <c r="B29" s="1" t="s">
        <v>281</v>
      </c>
      <c r="C29" s="82">
        <v>8057</v>
      </c>
      <c r="D29" s="82">
        <v>1069</v>
      </c>
      <c r="E29" s="82">
        <v>2201</v>
      </c>
      <c r="F29" s="82">
        <v>3396</v>
      </c>
      <c r="G29" s="82">
        <v>4716</v>
      </c>
      <c r="H29" s="82">
        <v>6252</v>
      </c>
      <c r="I29" s="82">
        <v>7790</v>
      </c>
      <c r="J29" s="82">
        <v>9204</v>
      </c>
      <c r="K29" s="82">
        <v>10757</v>
      </c>
      <c r="L29" s="82">
        <v>12368</v>
      </c>
    </row>
    <row r="30" spans="2:12" x14ac:dyDescent="0.3">
      <c r="B30" s="11" t="s">
        <v>238</v>
      </c>
      <c r="C30" s="83">
        <f>C28-C29</f>
        <v>15304</v>
      </c>
      <c r="D30" s="83">
        <f t="shared" ref="D30:L30" si="0">D28-D29</f>
        <v>15107</v>
      </c>
      <c r="E30" s="83">
        <f t="shared" si="0"/>
        <v>15893</v>
      </c>
      <c r="F30" s="83">
        <f t="shared" si="0"/>
        <v>16524</v>
      </c>
      <c r="G30" s="83">
        <f t="shared" si="0"/>
        <v>19374</v>
      </c>
      <c r="H30" s="83">
        <f t="shared" si="0"/>
        <v>21713</v>
      </c>
      <c r="I30" s="83">
        <f t="shared" si="0"/>
        <v>23298</v>
      </c>
      <c r="J30" s="83">
        <f t="shared" si="0"/>
        <v>24231</v>
      </c>
      <c r="K30" s="83">
        <f t="shared" si="0"/>
        <v>25851</v>
      </c>
      <c r="L30" s="83">
        <f t="shared" si="0"/>
        <v>27821</v>
      </c>
    </row>
    <row r="31" spans="2:12" x14ac:dyDescent="0.3">
      <c r="B31" s="1"/>
      <c r="C31" s="82"/>
      <c r="D31" s="82"/>
      <c r="E31" s="82"/>
      <c r="F31" s="82"/>
      <c r="G31" s="82"/>
      <c r="H31" s="82"/>
      <c r="I31" s="82"/>
      <c r="J31" s="82"/>
      <c r="K31" s="82"/>
      <c r="L31" s="82"/>
    </row>
    <row r="32" spans="2:12" x14ac:dyDescent="0.3">
      <c r="B32" s="1" t="s">
        <v>282</v>
      </c>
      <c r="C32" s="86">
        <v>2700</v>
      </c>
      <c r="D32" s="86">
        <v>2560</v>
      </c>
      <c r="E32" s="86">
        <v>3730</v>
      </c>
      <c r="F32" s="86">
        <v>5508</v>
      </c>
      <c r="G32" s="86">
        <v>4136</v>
      </c>
      <c r="H32" s="86">
        <v>3256</v>
      </c>
      <c r="I32" s="86">
        <v>4011</v>
      </c>
      <c r="J32" s="86">
        <v>3226</v>
      </c>
      <c r="K32" s="86">
        <v>3003</v>
      </c>
      <c r="L32" s="86">
        <v>2861</v>
      </c>
    </row>
    <row r="33" spans="2:12" x14ac:dyDescent="0.3">
      <c r="B33" s="1" t="s">
        <v>240</v>
      </c>
      <c r="C33" s="83">
        <v>6943</v>
      </c>
      <c r="D33" s="83">
        <v>11748</v>
      </c>
      <c r="E33" s="83">
        <v>17581</v>
      </c>
      <c r="F33" s="83">
        <v>22053</v>
      </c>
      <c r="G33" s="83">
        <v>25043</v>
      </c>
      <c r="H33" s="83">
        <v>28663</v>
      </c>
      <c r="I33" s="83">
        <v>24871</v>
      </c>
      <c r="J33" s="83">
        <v>24841</v>
      </c>
      <c r="K33" s="83">
        <v>29415</v>
      </c>
      <c r="L33" s="83">
        <v>31114</v>
      </c>
    </row>
    <row r="34" spans="2:12" x14ac:dyDescent="0.3">
      <c r="B34" s="1"/>
      <c r="C34" s="82"/>
      <c r="D34" s="82"/>
      <c r="E34" s="82"/>
      <c r="F34" s="82"/>
      <c r="G34" s="82"/>
      <c r="H34" s="82"/>
      <c r="I34" s="82"/>
      <c r="J34" s="82"/>
      <c r="K34" s="82"/>
      <c r="L34" s="82"/>
    </row>
    <row r="35" spans="2:12" x14ac:dyDescent="0.3">
      <c r="B35" s="1" t="s">
        <v>283</v>
      </c>
      <c r="C35" s="82"/>
      <c r="D35" s="82"/>
      <c r="E35" s="82"/>
      <c r="F35" s="82"/>
      <c r="G35" s="82"/>
      <c r="H35" s="82"/>
      <c r="I35" s="82"/>
      <c r="J35" s="82"/>
      <c r="K35" s="82"/>
      <c r="L35" s="82"/>
    </row>
    <row r="36" spans="2:12" x14ac:dyDescent="0.3">
      <c r="B36" t="s">
        <v>284</v>
      </c>
      <c r="C36" s="81">
        <v>8587</v>
      </c>
      <c r="D36" s="81">
        <v>9062</v>
      </c>
      <c r="E36" s="81">
        <v>8116</v>
      </c>
      <c r="F36" s="81">
        <v>7495</v>
      </c>
      <c r="G36" s="81">
        <v>7860</v>
      </c>
      <c r="H36" s="81">
        <v>8879</v>
      </c>
      <c r="I36" s="81">
        <v>10397</v>
      </c>
      <c r="J36" s="81">
        <v>10864</v>
      </c>
      <c r="K36" s="81">
        <v>11771</v>
      </c>
      <c r="L36" s="81">
        <v>14153</v>
      </c>
    </row>
    <row r="37" spans="2:12" x14ac:dyDescent="0.3">
      <c r="B37" t="s">
        <v>285</v>
      </c>
      <c r="C37" s="81">
        <v>1982</v>
      </c>
      <c r="D37" s="81">
        <v>1917</v>
      </c>
      <c r="E37" s="81">
        <v>2474</v>
      </c>
      <c r="F37" s="81">
        <v>2682</v>
      </c>
      <c r="G37" s="81">
        <v>4035</v>
      </c>
      <c r="H37" s="81">
        <v>2562</v>
      </c>
      <c r="I37" s="81">
        <v>2502</v>
      </c>
      <c r="J37" s="81">
        <v>2462</v>
      </c>
      <c r="K37" s="81">
        <v>2956</v>
      </c>
      <c r="L37" s="81">
        <v>4026</v>
      </c>
    </row>
    <row r="38" spans="2:12" x14ac:dyDescent="0.3">
      <c r="B38" t="s">
        <v>286</v>
      </c>
      <c r="C38" s="81">
        <v>7896</v>
      </c>
      <c r="D38" s="81">
        <v>6063</v>
      </c>
      <c r="E38" s="81">
        <v>2967</v>
      </c>
      <c r="F38" s="81">
        <v>2900</v>
      </c>
      <c r="G38" s="81">
        <v>4152</v>
      </c>
      <c r="H38" s="81">
        <v>7277</v>
      </c>
      <c r="I38" s="81">
        <v>4659</v>
      </c>
      <c r="J38" s="81">
        <v>4654</v>
      </c>
      <c r="K38" s="81">
        <v>4880</v>
      </c>
      <c r="L38" s="81">
        <v>7218</v>
      </c>
    </row>
    <row r="39" spans="2:12" x14ac:dyDescent="0.3">
      <c r="B39" t="s">
        <v>287</v>
      </c>
      <c r="C39" s="81">
        <v>150</v>
      </c>
      <c r="D39" s="81">
        <v>14</v>
      </c>
      <c r="E39" s="81">
        <v>7</v>
      </c>
      <c r="F39" s="81">
        <v>74</v>
      </c>
      <c r="G39" s="81">
        <v>67</v>
      </c>
      <c r="H39" s="81">
        <v>6</v>
      </c>
      <c r="I39" s="81">
        <v>7</v>
      </c>
      <c r="J39" s="81">
        <v>11</v>
      </c>
      <c r="K39" s="81">
        <v>13</v>
      </c>
      <c r="L39" s="81">
        <v>31</v>
      </c>
    </row>
    <row r="40" spans="2:12" x14ac:dyDescent="0.3">
      <c r="B40" t="s">
        <v>288</v>
      </c>
      <c r="C40" s="81">
        <v>2391</v>
      </c>
      <c r="D40" s="81">
        <v>5180</v>
      </c>
      <c r="E40" s="81">
        <v>5129</v>
      </c>
      <c r="F40" s="81">
        <v>7004</v>
      </c>
      <c r="G40" s="81">
        <v>7071</v>
      </c>
      <c r="H40" s="81">
        <v>4952</v>
      </c>
      <c r="I40" s="81">
        <v>4015</v>
      </c>
      <c r="J40" s="81">
        <v>6906</v>
      </c>
      <c r="K40" s="81">
        <v>7941</v>
      </c>
      <c r="L40" s="81">
        <v>4531</v>
      </c>
    </row>
    <row r="41" spans="2:12" x14ac:dyDescent="0.3">
      <c r="B41" s="79" t="s">
        <v>289</v>
      </c>
      <c r="C41" s="84">
        <v>45952</v>
      </c>
      <c r="D41" s="84">
        <v>51651</v>
      </c>
      <c r="E41" s="84">
        <v>55898</v>
      </c>
      <c r="F41" s="84">
        <v>64241</v>
      </c>
      <c r="G41" s="84">
        <v>71739</v>
      </c>
      <c r="H41" s="84">
        <v>77311</v>
      </c>
      <c r="I41" s="84">
        <v>73761</v>
      </c>
      <c r="J41" s="84">
        <v>77196</v>
      </c>
      <c r="K41" s="84">
        <v>85831</v>
      </c>
      <c r="L41" s="84">
        <v>91754</v>
      </c>
    </row>
    <row r="43" spans="2:12" x14ac:dyDescent="0.3">
      <c r="B43" s="1" t="s">
        <v>371</v>
      </c>
      <c r="C43" s="119"/>
      <c r="D43" s="119"/>
      <c r="E43" s="119"/>
      <c r="F43" s="119"/>
      <c r="G43" s="119"/>
      <c r="H43" s="119"/>
      <c r="I43" s="119"/>
      <c r="J43" s="119"/>
      <c r="K43" s="119"/>
      <c r="L43" s="119"/>
    </row>
    <row r="44" spans="2:12" x14ac:dyDescent="0.3">
      <c r="B44" s="113" t="s">
        <v>325</v>
      </c>
      <c r="C44" s="120">
        <v>14261</v>
      </c>
      <c r="D44" s="120">
        <v>15154</v>
      </c>
      <c r="E44" s="120">
        <v>16075</v>
      </c>
      <c r="F44" s="120">
        <v>17433</v>
      </c>
      <c r="G44" s="120">
        <v>18862</v>
      </c>
      <c r="H44" s="120">
        <v>19416</v>
      </c>
      <c r="I44" s="120">
        <v>17326</v>
      </c>
      <c r="J44" s="120">
        <v>20857</v>
      </c>
      <c r="K44" s="120">
        <v>26052</v>
      </c>
      <c r="L44" s="120">
        <v>26635</v>
      </c>
    </row>
    <row r="45" spans="2:12" x14ac:dyDescent="0.3">
      <c r="B45" t="s">
        <v>242</v>
      </c>
      <c r="C45" s="80">
        <v>558</v>
      </c>
      <c r="D45" s="80">
        <v>-207</v>
      </c>
      <c r="E45" s="80">
        <v>-870</v>
      </c>
      <c r="F45" s="80">
        <v>-964</v>
      </c>
      <c r="G45" s="80">
        <v>-755</v>
      </c>
      <c r="H45" s="120">
        <v>1411</v>
      </c>
      <c r="I45" s="80">
        <v>-66</v>
      </c>
      <c r="J45" s="80">
        <v>-732</v>
      </c>
      <c r="K45" s="80">
        <v>-884</v>
      </c>
      <c r="L45" s="80">
        <v>-934</v>
      </c>
    </row>
    <row r="46" spans="2:12" x14ac:dyDescent="0.3">
      <c r="B46" t="s">
        <v>243</v>
      </c>
      <c r="C46" s="80">
        <v>-505</v>
      </c>
      <c r="D46" s="80">
        <v>-693</v>
      </c>
      <c r="E46" s="80">
        <v>593</v>
      </c>
      <c r="F46" s="80">
        <v>602</v>
      </c>
      <c r="G46" s="80">
        <v>-359</v>
      </c>
      <c r="H46" s="80">
        <v>-508</v>
      </c>
      <c r="I46" s="120">
        <v>-1460</v>
      </c>
      <c r="J46" s="80">
        <v>-466</v>
      </c>
      <c r="K46" s="120">
        <v>-1098</v>
      </c>
      <c r="L46" s="120">
        <v>-2545</v>
      </c>
    </row>
    <row r="47" spans="2:12" x14ac:dyDescent="0.3">
      <c r="B47" t="s">
        <v>326</v>
      </c>
      <c r="C47" s="80">
        <v>-23</v>
      </c>
      <c r="D47" s="80">
        <v>622</v>
      </c>
      <c r="E47" s="80">
        <v>321</v>
      </c>
      <c r="F47" s="120">
        <v>2098</v>
      </c>
      <c r="G47" s="80">
        <v>639</v>
      </c>
      <c r="H47" s="80">
        <v>-607</v>
      </c>
      <c r="I47" s="120">
        <v>1112</v>
      </c>
      <c r="J47" s="120">
        <v>1099</v>
      </c>
      <c r="K47" s="120">
        <v>1058</v>
      </c>
      <c r="L47" s="80">
        <v>141</v>
      </c>
    </row>
    <row r="48" spans="2:12" x14ac:dyDescent="0.3">
      <c r="B48" t="s">
        <v>328</v>
      </c>
      <c r="C48" s="80">
        <v>0</v>
      </c>
      <c r="D48" s="80">
        <v>0</v>
      </c>
      <c r="E48" s="80">
        <v>0</v>
      </c>
      <c r="F48" s="80">
        <v>0</v>
      </c>
      <c r="G48" s="80">
        <v>0</v>
      </c>
      <c r="H48" s="80">
        <v>0</v>
      </c>
      <c r="I48" s="80">
        <v>0</v>
      </c>
      <c r="J48" s="80">
        <v>0</v>
      </c>
      <c r="K48" s="80">
        <v>0</v>
      </c>
      <c r="L48" s="80">
        <v>0</v>
      </c>
    </row>
    <row r="49" spans="2:12" x14ac:dyDescent="0.3">
      <c r="B49" t="s">
        <v>329</v>
      </c>
      <c r="C49" s="80">
        <v>31</v>
      </c>
      <c r="D49" s="80">
        <v>-277</v>
      </c>
      <c r="E49" s="80">
        <v>44</v>
      </c>
      <c r="F49" s="120">
        <v>1736</v>
      </c>
      <c r="G49" s="80">
        <v>-476</v>
      </c>
      <c r="H49" s="80">
        <v>296</v>
      </c>
      <c r="I49" s="80">
        <v>-413</v>
      </c>
      <c r="J49" s="80">
        <v>-100</v>
      </c>
      <c r="K49" s="80">
        <v>-924</v>
      </c>
      <c r="L49" s="120">
        <v>-3337</v>
      </c>
    </row>
    <row r="50" spans="2:12" x14ac:dyDescent="0.3">
      <c r="B50" t="s">
        <v>330</v>
      </c>
      <c r="C50" s="120">
        <v>-4449</v>
      </c>
      <c r="D50" s="120">
        <v>-5078</v>
      </c>
      <c r="E50" s="120">
        <v>-5492</v>
      </c>
      <c r="F50" s="120">
        <v>-6000</v>
      </c>
      <c r="G50" s="120">
        <v>-5803</v>
      </c>
      <c r="H50" s="120">
        <v>-5023</v>
      </c>
      <c r="I50" s="120">
        <v>-4387</v>
      </c>
      <c r="J50" s="120">
        <v>-4982</v>
      </c>
      <c r="K50" s="120">
        <v>-6250</v>
      </c>
      <c r="L50" s="120">
        <v>-6120</v>
      </c>
    </row>
    <row r="51" spans="2:12" x14ac:dyDescent="0.3">
      <c r="C51" s="119"/>
      <c r="D51" s="119"/>
      <c r="E51" s="119"/>
      <c r="F51" s="119"/>
      <c r="G51" s="119"/>
      <c r="H51" s="119"/>
      <c r="I51" s="119"/>
      <c r="J51" s="119"/>
      <c r="K51" s="119"/>
      <c r="L51" s="119"/>
    </row>
    <row r="52" spans="2:12" x14ac:dyDescent="0.3">
      <c r="B52" s="1" t="s">
        <v>372</v>
      </c>
      <c r="C52" s="119"/>
      <c r="D52" s="119"/>
      <c r="E52" s="119"/>
      <c r="F52" s="119"/>
      <c r="G52" s="119"/>
      <c r="H52" s="119"/>
      <c r="I52" s="119"/>
      <c r="J52" s="119"/>
      <c r="K52" s="119"/>
      <c r="L52" s="119"/>
    </row>
    <row r="53" spans="2:12" x14ac:dyDescent="0.3">
      <c r="B53" s="11" t="s">
        <v>333</v>
      </c>
      <c r="C53" s="120">
        <v>-3300</v>
      </c>
      <c r="D53" s="120">
        <v>-2348</v>
      </c>
      <c r="E53" s="120">
        <v>-3122</v>
      </c>
      <c r="F53" s="120">
        <v>-2878</v>
      </c>
      <c r="G53" s="120">
        <v>-3169</v>
      </c>
      <c r="H53" s="120">
        <v>-2441</v>
      </c>
      <c r="I53" s="120">
        <v>-1837</v>
      </c>
      <c r="J53" s="120">
        <v>-2142</v>
      </c>
      <c r="K53" s="120">
        <v>-2743</v>
      </c>
      <c r="L53" s="120">
        <v>-3563</v>
      </c>
    </row>
    <row r="54" spans="2:12" x14ac:dyDescent="0.3">
      <c r="B54" s="1" t="s">
        <v>334</v>
      </c>
      <c r="C54" s="80">
        <v>9</v>
      </c>
      <c r="D54" s="80">
        <v>8</v>
      </c>
      <c r="E54" s="80">
        <v>50</v>
      </c>
      <c r="F54" s="80">
        <v>80</v>
      </c>
      <c r="G54" s="80">
        <v>28</v>
      </c>
      <c r="H54" s="80">
        <v>27</v>
      </c>
      <c r="I54" s="80">
        <v>3</v>
      </c>
      <c r="J54" s="80">
        <v>133</v>
      </c>
      <c r="K54" s="80">
        <v>49</v>
      </c>
      <c r="L54" s="80">
        <v>107</v>
      </c>
    </row>
    <row r="55" spans="2:12" x14ac:dyDescent="0.3">
      <c r="B55" t="s">
        <v>335</v>
      </c>
      <c r="C55" s="120">
        <v>-98742</v>
      </c>
      <c r="D55" s="120">
        <v>-154081</v>
      </c>
      <c r="E55" s="120">
        <v>-85683</v>
      </c>
      <c r="F55" s="120">
        <v>-98330</v>
      </c>
      <c r="G55" s="120">
        <v>-94187</v>
      </c>
      <c r="H55" s="120">
        <v>-79835</v>
      </c>
      <c r="I55" s="120">
        <v>-57553</v>
      </c>
      <c r="J55" s="120">
        <v>-69776</v>
      </c>
      <c r="K55" s="120">
        <v>-80932</v>
      </c>
      <c r="L55" s="120">
        <v>-75107</v>
      </c>
    </row>
    <row r="56" spans="2:12" x14ac:dyDescent="0.3">
      <c r="B56" t="s">
        <v>336</v>
      </c>
      <c r="C56" s="120">
        <v>99658</v>
      </c>
      <c r="D56" s="120">
        <v>150651</v>
      </c>
      <c r="E56" s="120">
        <v>81034</v>
      </c>
      <c r="F56" s="120">
        <v>95017</v>
      </c>
      <c r="G56" s="120">
        <v>92454</v>
      </c>
      <c r="H56" s="120">
        <v>75835</v>
      </c>
      <c r="I56" s="120">
        <v>62797</v>
      </c>
      <c r="J56" s="120">
        <v>70992</v>
      </c>
      <c r="K56" s="120">
        <v>77230</v>
      </c>
      <c r="L56" s="120">
        <v>77830</v>
      </c>
    </row>
    <row r="57" spans="2:12" x14ac:dyDescent="0.3">
      <c r="B57" t="s">
        <v>337</v>
      </c>
      <c r="C57" s="80">
        <v>559</v>
      </c>
      <c r="D57" s="80">
        <v>741</v>
      </c>
      <c r="E57" s="80">
        <v>756</v>
      </c>
      <c r="F57" s="80">
        <v>736</v>
      </c>
      <c r="G57" s="120">
        <v>1184</v>
      </c>
      <c r="H57" s="120">
        <v>1513</v>
      </c>
      <c r="I57" s="120">
        <v>1275</v>
      </c>
      <c r="J57" s="120">
        <v>1035</v>
      </c>
      <c r="K57" s="120">
        <v>1324</v>
      </c>
      <c r="L57" s="120">
        <v>1138</v>
      </c>
    </row>
    <row r="58" spans="2:12" x14ac:dyDescent="0.3">
      <c r="B58" t="s">
        <v>338</v>
      </c>
      <c r="C58" s="80">
        <v>268</v>
      </c>
      <c r="D58" s="80">
        <v>64</v>
      </c>
      <c r="E58" s="80">
        <v>4</v>
      </c>
      <c r="F58" s="80">
        <v>13</v>
      </c>
      <c r="G58" s="80">
        <v>13</v>
      </c>
      <c r="H58" s="80">
        <v>17</v>
      </c>
      <c r="I58" s="80">
        <v>7</v>
      </c>
      <c r="J58" s="80">
        <v>16</v>
      </c>
      <c r="K58" s="80">
        <v>19</v>
      </c>
      <c r="L58" s="80">
        <v>36</v>
      </c>
    </row>
    <row r="59" spans="2:12" x14ac:dyDescent="0.3">
      <c r="B59" t="s">
        <v>373</v>
      </c>
      <c r="C59" s="80">
        <v>0</v>
      </c>
      <c r="D59" s="80">
        <v>-8</v>
      </c>
      <c r="E59" s="80">
        <v>0</v>
      </c>
      <c r="F59" s="80">
        <v>0</v>
      </c>
      <c r="G59" s="80">
        <v>0</v>
      </c>
      <c r="H59" s="80">
        <v>0</v>
      </c>
      <c r="I59" s="80">
        <v>0</v>
      </c>
      <c r="J59" s="80">
        <v>0</v>
      </c>
      <c r="K59" s="80">
        <v>0</v>
      </c>
      <c r="L59" s="80">
        <v>0</v>
      </c>
    </row>
    <row r="60" spans="2:12" x14ac:dyDescent="0.3">
      <c r="B60" t="s">
        <v>339</v>
      </c>
      <c r="C60" s="80">
        <v>0</v>
      </c>
      <c r="D60" s="80">
        <v>0</v>
      </c>
      <c r="E60" s="80">
        <v>0</v>
      </c>
      <c r="F60" s="80">
        <v>0</v>
      </c>
      <c r="G60" s="80">
        <v>0</v>
      </c>
      <c r="H60" s="80">
        <v>0</v>
      </c>
      <c r="I60" s="80">
        <v>-2</v>
      </c>
      <c r="J60" s="80">
        <v>-2</v>
      </c>
      <c r="K60" s="80">
        <v>-2</v>
      </c>
      <c r="L60" s="80">
        <v>-65</v>
      </c>
    </row>
    <row r="61" spans="2:12" x14ac:dyDescent="0.3">
      <c r="B61" t="s">
        <v>340</v>
      </c>
      <c r="C61" s="80">
        <v>0</v>
      </c>
      <c r="D61" s="80">
        <v>0</v>
      </c>
      <c r="E61" s="80">
        <v>129</v>
      </c>
      <c r="F61" s="80">
        <v>18</v>
      </c>
      <c r="G61" s="80">
        <v>18</v>
      </c>
      <c r="H61" s="80">
        <v>0</v>
      </c>
      <c r="I61" s="80">
        <v>0</v>
      </c>
      <c r="J61" s="80">
        <v>0</v>
      </c>
      <c r="K61" s="80">
        <v>56</v>
      </c>
      <c r="L61" s="80">
        <v>0</v>
      </c>
    </row>
    <row r="62" spans="2:12" x14ac:dyDescent="0.3">
      <c r="B62" t="s">
        <v>343</v>
      </c>
      <c r="C62" s="120">
        <v>-3728</v>
      </c>
      <c r="D62" s="120">
        <v>1052</v>
      </c>
      <c r="E62" s="120">
        <v>3579</v>
      </c>
      <c r="F62" s="120">
        <v>-1769</v>
      </c>
      <c r="G62" s="120">
        <v>-1887</v>
      </c>
      <c r="H62" s="120">
        <v>-1290</v>
      </c>
      <c r="I62" s="120">
        <v>1051</v>
      </c>
      <c r="J62" s="120">
        <v>-2494</v>
      </c>
      <c r="K62" s="80">
        <v>-733</v>
      </c>
      <c r="L62" s="120">
        <v>1187</v>
      </c>
    </row>
    <row r="63" spans="2:12" x14ac:dyDescent="0.3">
      <c r="C63" s="119"/>
      <c r="D63" s="119"/>
      <c r="E63" s="119"/>
      <c r="F63" s="119"/>
      <c r="G63" s="119"/>
      <c r="H63" s="119"/>
      <c r="I63" s="119"/>
      <c r="J63" s="119"/>
      <c r="L63" s="119"/>
    </row>
    <row r="64" spans="2:12" x14ac:dyDescent="0.3">
      <c r="B64" s="1" t="s">
        <v>374</v>
      </c>
      <c r="C64" s="119"/>
      <c r="D64" s="119"/>
      <c r="E64" s="119"/>
      <c r="F64" s="119"/>
      <c r="G64" s="119"/>
      <c r="H64" s="119"/>
      <c r="I64" s="119"/>
      <c r="J64" s="119"/>
      <c r="K64" s="119"/>
      <c r="L64" s="119"/>
    </row>
    <row r="65" spans="2:12" x14ac:dyDescent="0.3">
      <c r="B65" s="113" t="s">
        <v>346</v>
      </c>
      <c r="C65" s="80">
        <v>979</v>
      </c>
      <c r="D65" s="80">
        <v>532</v>
      </c>
      <c r="E65" s="120">
        <v>1067</v>
      </c>
      <c r="F65" s="80">
        <v>913</v>
      </c>
      <c r="G65" s="80">
        <v>969</v>
      </c>
      <c r="H65" s="80">
        <v>625</v>
      </c>
      <c r="I65" s="80">
        <v>291</v>
      </c>
      <c r="J65" s="80">
        <v>292</v>
      </c>
      <c r="K65" s="120">
        <v>2477</v>
      </c>
      <c r="L65" s="120">
        <v>1443</v>
      </c>
    </row>
    <row r="66" spans="2:12" x14ac:dyDescent="0.3">
      <c r="B66" t="s">
        <v>347</v>
      </c>
      <c r="C66" s="80">
        <v>7</v>
      </c>
      <c r="D66" s="80">
        <v>0</v>
      </c>
      <c r="E66" s="80">
        <v>0</v>
      </c>
      <c r="F66" s="80">
        <v>11</v>
      </c>
      <c r="G66" s="80">
        <v>0</v>
      </c>
      <c r="H66" s="80">
        <v>0</v>
      </c>
      <c r="I66" s="80">
        <v>0</v>
      </c>
      <c r="J66" s="80">
        <v>0</v>
      </c>
      <c r="K66" s="80">
        <v>0</v>
      </c>
      <c r="L66" s="80">
        <v>8</v>
      </c>
    </row>
    <row r="67" spans="2:12" x14ac:dyDescent="0.3">
      <c r="B67" t="s">
        <v>348</v>
      </c>
      <c r="C67" s="80">
        <v>-20</v>
      </c>
      <c r="D67" s="80">
        <v>-13</v>
      </c>
      <c r="E67" s="80">
        <v>-13</v>
      </c>
      <c r="F67" s="80">
        <v>-8</v>
      </c>
      <c r="G67" s="80">
        <v>-18</v>
      </c>
      <c r="H67" s="80">
        <v>-3</v>
      </c>
      <c r="I67" s="80">
        <v>-2</v>
      </c>
      <c r="J67" s="80">
        <v>-1</v>
      </c>
      <c r="K67" s="80">
        <v>-1</v>
      </c>
      <c r="L67" s="80">
        <v>-2</v>
      </c>
    </row>
    <row r="68" spans="2:12" x14ac:dyDescent="0.3">
      <c r="B68" t="s">
        <v>349</v>
      </c>
      <c r="C68" s="80">
        <v>-16</v>
      </c>
      <c r="D68" s="80">
        <v>-28</v>
      </c>
      <c r="E68" s="80">
        <v>-25</v>
      </c>
      <c r="F68" s="80">
        <v>-49</v>
      </c>
      <c r="G68" s="80">
        <v>-98</v>
      </c>
      <c r="H68" s="80">
        <v>-44</v>
      </c>
      <c r="I68" s="80">
        <v>-41</v>
      </c>
      <c r="J68" s="80">
        <v>-40</v>
      </c>
      <c r="K68" s="80">
        <v>-41</v>
      </c>
      <c r="L68" s="80">
        <v>-46</v>
      </c>
    </row>
    <row r="69" spans="2:12" x14ac:dyDescent="0.3">
      <c r="B69" t="s">
        <v>350</v>
      </c>
      <c r="C69" s="120">
        <v>-4876</v>
      </c>
      <c r="D69" s="120">
        <v>-5133</v>
      </c>
      <c r="E69" s="120">
        <v>-6994</v>
      </c>
      <c r="F69" s="120">
        <v>-5952</v>
      </c>
      <c r="G69" s="120">
        <v>-6519</v>
      </c>
      <c r="H69" s="120">
        <v>-7302</v>
      </c>
      <c r="I69" s="120">
        <v>-18881</v>
      </c>
      <c r="J69" s="120">
        <v>-13788</v>
      </c>
      <c r="K69" s="120">
        <v>-15418</v>
      </c>
      <c r="L69" s="120">
        <v>-19899</v>
      </c>
    </row>
    <row r="70" spans="2:12" x14ac:dyDescent="0.3">
      <c r="B70" t="s">
        <v>351</v>
      </c>
      <c r="C70" s="80">
        <v>0</v>
      </c>
      <c r="D70" s="80">
        <v>0</v>
      </c>
      <c r="E70" s="80">
        <v>0</v>
      </c>
      <c r="F70" s="80">
        <v>0</v>
      </c>
      <c r="G70" s="80">
        <v>0</v>
      </c>
      <c r="H70" s="80">
        <v>-49</v>
      </c>
      <c r="I70" s="80">
        <v>-55</v>
      </c>
      <c r="J70" s="80">
        <v>-59</v>
      </c>
      <c r="K70" s="80">
        <v>-59</v>
      </c>
      <c r="L70" s="80">
        <v>-67</v>
      </c>
    </row>
    <row r="71" spans="2:12" x14ac:dyDescent="0.3">
      <c r="B71" t="s">
        <v>352</v>
      </c>
      <c r="C71" s="80">
        <v>-734</v>
      </c>
      <c r="D71" s="80">
        <v>-971</v>
      </c>
      <c r="E71" s="120">
        <v>-1335</v>
      </c>
      <c r="F71" s="120">
        <v>-1136</v>
      </c>
      <c r="G71" s="120">
        <v>-1203</v>
      </c>
      <c r="H71" s="120">
        <v>-1409</v>
      </c>
      <c r="I71" s="80">
        <v>55</v>
      </c>
      <c r="J71" s="80">
        <v>15</v>
      </c>
      <c r="K71" s="80">
        <v>35</v>
      </c>
      <c r="L71" s="80">
        <v>12</v>
      </c>
    </row>
    <row r="72" spans="2:12" x14ac:dyDescent="0.3">
      <c r="B72" t="s">
        <v>254</v>
      </c>
      <c r="C72" s="80">
        <v>-93</v>
      </c>
      <c r="D72" s="80">
        <v>266</v>
      </c>
      <c r="E72" s="80">
        <v>75</v>
      </c>
      <c r="F72" s="80">
        <v>-166</v>
      </c>
      <c r="G72" s="80">
        <v>169</v>
      </c>
      <c r="H72" s="80">
        <v>334</v>
      </c>
      <c r="I72" s="80">
        <v>-367</v>
      </c>
      <c r="J72" s="80">
        <v>-43</v>
      </c>
      <c r="K72" s="80">
        <v>139</v>
      </c>
      <c r="L72" s="80">
        <v>191</v>
      </c>
    </row>
  </sheetData>
  <pageMargins left="0.7" right="0.7" top="0.75" bottom="0.75" header="0.3" footer="0.3"/>
  <pageSetup paperSize="256" orientation="portrait" horizontalDpi="203" verticalDpi="20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71BBC-C154-4CF8-9523-AE1CCC1AC821}">
  <sheetPr>
    <tabColor theme="4" tint="-0.249977111117893"/>
  </sheetPr>
  <dimension ref="A2:N116"/>
  <sheetViews>
    <sheetView showGridLines="0" workbookViewId="0">
      <selection activeCell="K44" sqref="K44"/>
    </sheetView>
  </sheetViews>
  <sheetFormatPr defaultRowHeight="14.4" x14ac:dyDescent="0.3"/>
  <cols>
    <col min="1" max="1" width="1.88671875" customWidth="1"/>
    <col min="2" max="2" width="28.6640625" bestFit="1" customWidth="1"/>
    <col min="3" max="13" width="18" customWidth="1"/>
  </cols>
  <sheetData>
    <row r="2" spans="1:14" x14ac:dyDescent="0.3">
      <c r="B2" s="233" t="str">
        <f>"Historical Financial Statement-"&amp;'[1]Data Sheet'!B1</f>
        <v>Historical Financial Statement-ITC LTD</v>
      </c>
      <c r="C2" s="233"/>
      <c r="D2" s="233"/>
      <c r="E2" s="233"/>
      <c r="F2" s="233"/>
      <c r="G2" s="233"/>
      <c r="H2" s="233"/>
      <c r="I2" s="233"/>
      <c r="J2" s="233"/>
      <c r="K2" s="233"/>
      <c r="L2" s="233"/>
      <c r="M2" s="134"/>
    </row>
    <row r="3" spans="1:14" x14ac:dyDescent="0.3">
      <c r="B3" s="135" t="s">
        <v>291</v>
      </c>
      <c r="C3" s="136">
        <f>'[1]Data Sheet'!B16</f>
        <v>42094</v>
      </c>
      <c r="D3" s="136">
        <f>'[1]Data Sheet'!C16</f>
        <v>42460</v>
      </c>
      <c r="E3" s="136">
        <f>'[1]Data Sheet'!D16</f>
        <v>42825</v>
      </c>
      <c r="F3" s="136">
        <f>'[1]Data Sheet'!E16</f>
        <v>43190</v>
      </c>
      <c r="G3" s="136">
        <f>'[1]Data Sheet'!F16</f>
        <v>43555</v>
      </c>
      <c r="H3" s="136">
        <f>'[1]Data Sheet'!G16</f>
        <v>43921</v>
      </c>
      <c r="I3" s="136">
        <f>'[1]Data Sheet'!H16</f>
        <v>44286</v>
      </c>
      <c r="J3" s="136">
        <f>'[1]Data Sheet'!I16</f>
        <v>44651</v>
      </c>
      <c r="K3" s="136">
        <f>'[1]Data Sheet'!J16</f>
        <v>45016</v>
      </c>
      <c r="L3" s="136">
        <f>'[1]Data Sheet'!K16</f>
        <v>45382</v>
      </c>
      <c r="M3" s="137" t="s">
        <v>292</v>
      </c>
      <c r="N3" s="76"/>
    </row>
    <row r="4" spans="1:14" s="3" customFormat="1" x14ac:dyDescent="0.3">
      <c r="B4" s="87"/>
      <c r="C4" s="88"/>
      <c r="D4" s="88"/>
      <c r="E4" s="88"/>
      <c r="F4" s="88"/>
      <c r="G4" s="88"/>
      <c r="H4" s="88"/>
      <c r="I4" s="88"/>
      <c r="J4" s="88"/>
      <c r="K4" s="88"/>
      <c r="L4" s="88"/>
      <c r="M4" s="89"/>
      <c r="N4" s="90"/>
    </row>
    <row r="5" spans="1:14" x14ac:dyDescent="0.3">
      <c r="A5" s="1" t="s">
        <v>293</v>
      </c>
      <c r="B5" s="91"/>
      <c r="C5" s="91"/>
      <c r="D5" s="91"/>
      <c r="E5" s="91"/>
      <c r="F5" s="91"/>
      <c r="G5" s="91"/>
      <c r="H5" s="91"/>
      <c r="I5" s="91"/>
      <c r="J5" s="91"/>
      <c r="K5" s="91"/>
      <c r="L5" s="91"/>
      <c r="M5" s="91"/>
    </row>
    <row r="6" spans="1:14" x14ac:dyDescent="0.3">
      <c r="B6" t="s">
        <v>215</v>
      </c>
      <c r="C6" s="92">
        <f>IFERROR('[1]Data Sheet'!B17,0)</f>
        <v>38817.15</v>
      </c>
      <c r="D6" s="92">
        <f>IFERROR('[1]Data Sheet'!C17,0)</f>
        <v>39192.1</v>
      </c>
      <c r="E6" s="92">
        <f>IFERROR('[1]Data Sheet'!D17,0)</f>
        <v>42767.6</v>
      </c>
      <c r="F6" s="92">
        <f>IFERROR('[1]Data Sheet'!E17,0)</f>
        <v>43448.94</v>
      </c>
      <c r="G6" s="92">
        <f>IFERROR('[1]Data Sheet'!F17,0)</f>
        <v>48339.58</v>
      </c>
      <c r="H6" s="92">
        <f>IFERROR('[1]Data Sheet'!G17,0)</f>
        <v>49387.7</v>
      </c>
      <c r="I6" s="92">
        <f>IFERROR('[1]Data Sheet'!H17,0)</f>
        <v>49257.45</v>
      </c>
      <c r="J6" s="92">
        <f>IFERROR('[1]Data Sheet'!I17,0)</f>
        <v>60644.54</v>
      </c>
      <c r="K6" s="92">
        <f>IFERROR('[1]Data Sheet'!J17,0)</f>
        <v>70919.03</v>
      </c>
      <c r="L6" s="92">
        <f>IFERROR('[1]Data Sheet'!K17,0)</f>
        <v>70866.22</v>
      </c>
      <c r="M6" s="92">
        <f>IFERROR(SUM('[1]Data Sheet'!H42:K42),0)</f>
        <v>75160.56</v>
      </c>
    </row>
    <row r="7" spans="1:14" x14ac:dyDescent="0.3">
      <c r="B7" s="93" t="s">
        <v>294</v>
      </c>
      <c r="C7" s="93"/>
      <c r="D7" s="94">
        <f>D6/C6-1</f>
        <v>9.6593902437451806E-3</v>
      </c>
      <c r="E7" s="94">
        <f t="shared" ref="E7:M7" si="0">E6/D6-1</f>
        <v>9.1230120355888067E-2</v>
      </c>
      <c r="F7" s="94">
        <f t="shared" si="0"/>
        <v>1.5931218960147486E-2</v>
      </c>
      <c r="G7" s="94">
        <f t="shared" si="0"/>
        <v>0.11256062863673999</v>
      </c>
      <c r="H7" s="94">
        <f t="shared" si="0"/>
        <v>2.1682439110972673E-2</v>
      </c>
      <c r="I7" s="94">
        <f t="shared" si="0"/>
        <v>-2.6372963308678443E-3</v>
      </c>
      <c r="J7" s="94">
        <f t="shared" si="0"/>
        <v>0.23117497962237188</v>
      </c>
      <c r="K7" s="94">
        <f t="shared" si="0"/>
        <v>0.1694215175842706</v>
      </c>
      <c r="L7" s="94">
        <f t="shared" si="0"/>
        <v>-7.4465203486284715E-4</v>
      </c>
      <c r="M7" s="94">
        <f t="shared" si="0"/>
        <v>6.0597841961938848E-2</v>
      </c>
    </row>
    <row r="9" spans="1:14" x14ac:dyDescent="0.3">
      <c r="B9" t="s">
        <v>295</v>
      </c>
      <c r="C9" s="92">
        <f>IFERROR(SUM('[1]Data Sheet'!B18,'[1]Data Sheet'!B20:B22)-1*'[1]Data Sheet'!B19,0)</f>
        <v>19688.379999999997</v>
      </c>
      <c r="D9" s="92">
        <f>IFERROR(SUM('[1]Data Sheet'!C18,'[1]Data Sheet'!C20:C22)-1*'[1]Data Sheet'!C19,0)</f>
        <v>19162.939999999999</v>
      </c>
      <c r="E9" s="92">
        <f>IFERROR(SUM('[1]Data Sheet'!D18,'[1]Data Sheet'!D20:D22)-1*'[1]Data Sheet'!D19,0)</f>
        <v>21949.119999999999</v>
      </c>
      <c r="F9" s="92">
        <f>IFERROR(SUM('[1]Data Sheet'!E18,'[1]Data Sheet'!E20:E22)-1*'[1]Data Sheet'!E19,0)</f>
        <v>21967.5</v>
      </c>
      <c r="G9" s="92">
        <f>IFERROR(SUM('[1]Data Sheet'!F18,'[1]Data Sheet'!F20:F22)-1*'[1]Data Sheet'!F19,0)</f>
        <v>24215.95</v>
      </c>
      <c r="H9" s="92">
        <f>IFERROR(SUM('[1]Data Sheet'!G18,'[1]Data Sheet'!G20:G22)-1*'[1]Data Sheet'!G19,0)</f>
        <v>24330.399999999998</v>
      </c>
      <c r="I9" s="92">
        <f>IFERROR(SUM('[1]Data Sheet'!H18,'[1]Data Sheet'!H20:H22)-1*'[1]Data Sheet'!H19,0)</f>
        <v>26881.51</v>
      </c>
      <c r="J9" s="92">
        <f>IFERROR(SUM('[1]Data Sheet'!I18,'[1]Data Sheet'!I20:I22)-1*'[1]Data Sheet'!I19,0)</f>
        <v>34053.060000000005</v>
      </c>
      <c r="K9" s="92">
        <f>IFERROR(SUM('[1]Data Sheet'!J18,'[1]Data Sheet'!J20:J22)-1*'[1]Data Sheet'!J19,0)</f>
        <v>38302.130000000005</v>
      </c>
      <c r="L9" s="92">
        <f>IFERROR(SUM('[1]Data Sheet'!K18,'[1]Data Sheet'!K20:K22)-1*'[1]Data Sheet'!K19,0)</f>
        <v>37015.479999999996</v>
      </c>
      <c r="M9" s="92">
        <f>IFERROR(SUM('[1]Data Sheet'!H43:K43),0)</f>
        <v>48871.95</v>
      </c>
    </row>
    <row r="10" spans="1:14" x14ac:dyDescent="0.3">
      <c r="B10" s="93" t="s">
        <v>296</v>
      </c>
      <c r="C10" s="95">
        <f>C9/C6</f>
        <v>0.50720828293679465</v>
      </c>
      <c r="D10" s="95">
        <f t="shared" ref="D10:M10" si="1">D9/D6</f>
        <v>0.48894904840516329</v>
      </c>
      <c r="E10" s="95">
        <f t="shared" si="1"/>
        <v>0.51321841768067411</v>
      </c>
      <c r="F10" s="95">
        <f t="shared" si="1"/>
        <v>0.50559346211898382</v>
      </c>
      <c r="G10" s="95">
        <f t="shared" si="1"/>
        <v>0.50095491106873502</v>
      </c>
      <c r="H10" s="95">
        <f t="shared" si="1"/>
        <v>0.49264088021916386</v>
      </c>
      <c r="I10" s="95">
        <f t="shared" si="1"/>
        <v>0.54573490913557243</v>
      </c>
      <c r="J10" s="95">
        <f t="shared" si="1"/>
        <v>0.56151897598695621</v>
      </c>
      <c r="K10" s="95">
        <f t="shared" si="1"/>
        <v>0.54008254202010386</v>
      </c>
      <c r="L10" s="95">
        <f t="shared" si="1"/>
        <v>0.52232897422777724</v>
      </c>
      <c r="M10" s="95">
        <f t="shared" si="1"/>
        <v>0.65023397909754799</v>
      </c>
    </row>
    <row r="12" spans="1:14" x14ac:dyDescent="0.3">
      <c r="B12" s="96" t="s">
        <v>297</v>
      </c>
      <c r="C12" s="97">
        <f>C6-C9</f>
        <v>19128.770000000004</v>
      </c>
      <c r="D12" s="97">
        <f t="shared" ref="D12:M12" si="2">D6-D9</f>
        <v>20029.16</v>
      </c>
      <c r="E12" s="97">
        <f t="shared" si="2"/>
        <v>20818.48</v>
      </c>
      <c r="F12" s="97">
        <f t="shared" si="2"/>
        <v>21481.440000000002</v>
      </c>
      <c r="G12" s="97">
        <f t="shared" si="2"/>
        <v>24123.63</v>
      </c>
      <c r="H12" s="97">
        <f t="shared" si="2"/>
        <v>25057.3</v>
      </c>
      <c r="I12" s="97">
        <f t="shared" si="2"/>
        <v>22375.94</v>
      </c>
      <c r="J12" s="97">
        <f t="shared" si="2"/>
        <v>26591.479999999996</v>
      </c>
      <c r="K12" s="97">
        <f t="shared" si="2"/>
        <v>32616.899999999994</v>
      </c>
      <c r="L12" s="97">
        <f t="shared" si="2"/>
        <v>33850.740000000005</v>
      </c>
      <c r="M12" s="97">
        <f t="shared" si="2"/>
        <v>26288.61</v>
      </c>
    </row>
    <row r="13" spans="1:14" x14ac:dyDescent="0.3">
      <c r="B13" s="98" t="s">
        <v>298</v>
      </c>
      <c r="C13" s="99">
        <f>IFERROR(C12/C6,0)</f>
        <v>0.4927917170632054</v>
      </c>
      <c r="D13" s="99">
        <f t="shared" ref="D13:H13" si="3">IFERROR(D12/D6,0)</f>
        <v>0.51105095159483671</v>
      </c>
      <c r="E13" s="99">
        <f t="shared" si="3"/>
        <v>0.48678158231932583</v>
      </c>
      <c r="F13" s="99">
        <f t="shared" si="3"/>
        <v>0.49440653788101624</v>
      </c>
      <c r="G13" s="99">
        <f t="shared" si="3"/>
        <v>0.49904508893126504</v>
      </c>
      <c r="H13" s="99">
        <f t="shared" si="3"/>
        <v>0.50735911978083614</v>
      </c>
      <c r="I13" s="99">
        <f>IFERROR(I12/I6,0)</f>
        <v>0.45426509086442762</v>
      </c>
      <c r="J13" s="99">
        <f t="shared" ref="J13:M13" si="4">IFERROR(J12/J6,0)</f>
        <v>0.43848102401304379</v>
      </c>
      <c r="K13" s="99">
        <f t="shared" si="4"/>
        <v>0.45991745797989614</v>
      </c>
      <c r="L13" s="99">
        <f t="shared" si="4"/>
        <v>0.4776710257722227</v>
      </c>
      <c r="M13" s="99">
        <f t="shared" si="4"/>
        <v>0.34976602090245207</v>
      </c>
    </row>
    <row r="15" spans="1:14" x14ac:dyDescent="0.3">
      <c r="B15" t="s">
        <v>299</v>
      </c>
      <c r="C15" s="92">
        <f>IFERROR(SUM('[1]Data Sheet'!B23:B24),0)</f>
        <v>4877.1499999999996</v>
      </c>
      <c r="D15" s="92">
        <f>IFERROR(SUM('[1]Data Sheet'!C23:C24),0)</f>
        <v>5497.67</v>
      </c>
      <c r="E15" s="92">
        <f>IFERROR(SUM('[1]Data Sheet'!D23:D24),0)</f>
        <v>5348.9699999999993</v>
      </c>
      <c r="F15" s="92">
        <f>IFERROR(SUM('[1]Data Sheet'!E23:E24),0)</f>
        <v>4960.8500000000004</v>
      </c>
      <c r="G15" s="92">
        <f>IFERROR(SUM('[1]Data Sheet'!F23:F24),0)</f>
        <v>5586.24</v>
      </c>
      <c r="H15" s="92">
        <f>IFERROR(SUM('[1]Data Sheet'!G23:G24),0)</f>
        <v>5713.76</v>
      </c>
      <c r="I15" s="92">
        <f>IFERROR(SUM('[1]Data Sheet'!H23:H24),0)</f>
        <v>5311.1600000000008</v>
      </c>
      <c r="J15" s="92">
        <f>IFERROR(SUM('[1]Data Sheet'!I23:I24),0)</f>
        <v>5968.33</v>
      </c>
      <c r="K15" s="92">
        <f>IFERROR(SUM('[1]Data Sheet'!J23:J24),0)</f>
        <v>6912.6399999999994</v>
      </c>
      <c r="L15" s="92">
        <f>IFERROR(SUM('[1]Data Sheet'!K23:K24),0)</f>
        <v>7618.18</v>
      </c>
      <c r="M15" s="92"/>
    </row>
    <row r="16" spans="1:14" x14ac:dyDescent="0.3">
      <c r="B16" s="93" t="s">
        <v>300</v>
      </c>
      <c r="C16" s="95">
        <f>C15/C6</f>
        <v>0.12564420623358488</v>
      </c>
      <c r="D16" s="95">
        <f t="shared" ref="D16:M16" si="5">D15/D6</f>
        <v>0.14027495337070481</v>
      </c>
      <c r="E16" s="95">
        <f t="shared" si="5"/>
        <v>0.12507061420327537</v>
      </c>
      <c r="F16" s="95">
        <f t="shared" si="5"/>
        <v>0.11417654838069698</v>
      </c>
      <c r="G16" s="95">
        <f t="shared" si="5"/>
        <v>0.11556244386070379</v>
      </c>
      <c r="H16" s="95">
        <f t="shared" si="5"/>
        <v>0.11569196378855465</v>
      </c>
      <c r="I16" s="95">
        <f t="shared" si="5"/>
        <v>0.10782450167436604</v>
      </c>
      <c r="J16" s="95">
        <f t="shared" si="5"/>
        <v>9.8414960357519399E-2</v>
      </c>
      <c r="K16" s="95">
        <f t="shared" si="5"/>
        <v>9.7472286352478302E-2</v>
      </c>
      <c r="L16" s="95">
        <f t="shared" si="5"/>
        <v>0.10750086571571053</v>
      </c>
      <c r="M16" s="95">
        <f t="shared" si="5"/>
        <v>0</v>
      </c>
    </row>
    <row r="18" spans="2:13" x14ac:dyDescent="0.3">
      <c r="B18" s="100" t="s">
        <v>301</v>
      </c>
      <c r="C18" s="101">
        <f>C12-C15</f>
        <v>14251.620000000004</v>
      </c>
      <c r="D18" s="101">
        <f t="shared" ref="D18:L18" si="6">D12-D15</f>
        <v>14531.49</v>
      </c>
      <c r="E18" s="101">
        <f t="shared" si="6"/>
        <v>15469.51</v>
      </c>
      <c r="F18" s="101">
        <f t="shared" si="6"/>
        <v>16520.590000000004</v>
      </c>
      <c r="G18" s="101">
        <f t="shared" si="6"/>
        <v>18537.39</v>
      </c>
      <c r="H18" s="101">
        <f t="shared" si="6"/>
        <v>19343.54</v>
      </c>
      <c r="I18" s="101">
        <f t="shared" si="6"/>
        <v>17064.78</v>
      </c>
      <c r="J18" s="101">
        <f t="shared" si="6"/>
        <v>20623.149999999994</v>
      </c>
      <c r="K18" s="101">
        <f t="shared" si="6"/>
        <v>25704.259999999995</v>
      </c>
      <c r="L18" s="101">
        <f t="shared" si="6"/>
        <v>26232.560000000005</v>
      </c>
      <c r="M18" s="102"/>
    </row>
    <row r="19" spans="2:13" x14ac:dyDescent="0.3">
      <c r="B19" s="93" t="s">
        <v>302</v>
      </c>
      <c r="C19" s="95">
        <f>C18/C6</f>
        <v>0.36714751082962049</v>
      </c>
      <c r="D19" s="95">
        <f t="shared" ref="D19:L19" si="7">D18/D6</f>
        <v>0.37077599822413193</v>
      </c>
      <c r="E19" s="95">
        <f t="shared" si="7"/>
        <v>0.36171096811605047</v>
      </c>
      <c r="F19" s="95">
        <f t="shared" si="7"/>
        <v>0.38022998950031928</v>
      </c>
      <c r="G19" s="95">
        <f t="shared" si="7"/>
        <v>0.38348264507056118</v>
      </c>
      <c r="H19" s="95">
        <f t="shared" si="7"/>
        <v>0.39166715599228152</v>
      </c>
      <c r="I19" s="95">
        <f t="shared" si="7"/>
        <v>0.3464405891900616</v>
      </c>
      <c r="J19" s="95">
        <f t="shared" si="7"/>
        <v>0.34006606365552439</v>
      </c>
      <c r="K19" s="95">
        <f t="shared" si="7"/>
        <v>0.36244517162741785</v>
      </c>
      <c r="L19" s="95">
        <f t="shared" si="7"/>
        <v>0.37017016005651215</v>
      </c>
      <c r="M19" s="93"/>
    </row>
    <row r="21" spans="2:13" x14ac:dyDescent="0.3">
      <c r="B21" t="s">
        <v>303</v>
      </c>
      <c r="C21" s="92">
        <f>IFERROR('[1]Data Sheet'!B27,0)</f>
        <v>90.96</v>
      </c>
      <c r="D21" s="92">
        <f>IFERROR('[1]Data Sheet'!C27,0)</f>
        <v>78.13</v>
      </c>
      <c r="E21" s="92">
        <f>IFERROR('[1]Data Sheet'!D27,0)</f>
        <v>49.03</v>
      </c>
      <c r="F21" s="92">
        <f>IFERROR('[1]Data Sheet'!E27,0)</f>
        <v>115.01</v>
      </c>
      <c r="G21" s="92">
        <f>IFERROR('[1]Data Sheet'!F27,0)</f>
        <v>71.400000000000006</v>
      </c>
      <c r="H21" s="92">
        <f>IFERROR('[1]Data Sheet'!G27,0)</f>
        <v>81.38</v>
      </c>
      <c r="I21" s="92">
        <f>IFERROR('[1]Data Sheet'!H27,0)</f>
        <v>57.97</v>
      </c>
      <c r="J21" s="92">
        <f>IFERROR('[1]Data Sheet'!I27,0)</f>
        <v>59.99</v>
      </c>
      <c r="K21" s="92">
        <f>IFERROR('[1]Data Sheet'!J27,0)</f>
        <v>77.77</v>
      </c>
      <c r="L21" s="92">
        <f>IFERROR('[1]Data Sheet'!K27,0)</f>
        <v>80.06</v>
      </c>
      <c r="M21" s="92">
        <f>IFERROR(SUM('[1]Data Sheet'!H27:K27),0)</f>
        <v>275.79000000000002</v>
      </c>
    </row>
    <row r="22" spans="2:13" x14ac:dyDescent="0.3">
      <c r="B22" s="93" t="s">
        <v>304</v>
      </c>
      <c r="C22" s="95">
        <f>C21/C6</f>
        <v>2.3432941367411051E-3</v>
      </c>
      <c r="D22" s="95">
        <f t="shared" ref="D22:M22" si="8">D21/D6</f>
        <v>1.9935139989946953E-3</v>
      </c>
      <c r="E22" s="95">
        <f t="shared" si="8"/>
        <v>1.146428604831695E-3</v>
      </c>
      <c r="F22" s="95">
        <f t="shared" si="8"/>
        <v>2.647015094039118E-3</v>
      </c>
      <c r="G22" s="95">
        <f t="shared" si="8"/>
        <v>1.4770504832685763E-3</v>
      </c>
      <c r="H22" s="95">
        <f t="shared" si="8"/>
        <v>1.647778697934911E-3</v>
      </c>
      <c r="I22" s="95">
        <f t="shared" si="8"/>
        <v>1.1768778123918311E-3</v>
      </c>
      <c r="J22" s="95">
        <f t="shared" si="8"/>
        <v>9.8920694262006107E-4</v>
      </c>
      <c r="K22" s="95">
        <f t="shared" si="8"/>
        <v>1.0966027031108574E-3</v>
      </c>
      <c r="L22" s="95">
        <f t="shared" si="8"/>
        <v>1.1297343078267756E-3</v>
      </c>
      <c r="M22" s="95">
        <f t="shared" si="8"/>
        <v>3.6693446669370214E-3</v>
      </c>
    </row>
    <row r="24" spans="2:13" x14ac:dyDescent="0.3">
      <c r="B24" t="s">
        <v>224</v>
      </c>
      <c r="C24" s="92">
        <f>IFERROR('[1]Data Sheet'!B26,0)</f>
        <v>1027.96</v>
      </c>
      <c r="D24" s="92">
        <f>IFERROR('[1]Data Sheet'!C26,0)</f>
        <v>1077.4000000000001</v>
      </c>
      <c r="E24" s="92">
        <f>IFERROR('[1]Data Sheet'!D26,0)</f>
        <v>1152.79</v>
      </c>
      <c r="F24" s="92">
        <f>IFERROR('[1]Data Sheet'!E26,0)</f>
        <v>1236.28</v>
      </c>
      <c r="G24" s="92">
        <f>IFERROR('[1]Data Sheet'!F26,0)</f>
        <v>1396.61</v>
      </c>
      <c r="H24" s="92">
        <f>IFERROR('[1]Data Sheet'!G26,0)</f>
        <v>1644.91</v>
      </c>
      <c r="I24" s="92">
        <f>IFERROR('[1]Data Sheet'!H26,0)</f>
        <v>1645.59</v>
      </c>
      <c r="J24" s="92">
        <f>IFERROR('[1]Data Sheet'!I26,0)</f>
        <v>1732.41</v>
      </c>
      <c r="K24" s="92">
        <f>IFERROR('[1]Data Sheet'!J26,0)</f>
        <v>1809.01</v>
      </c>
      <c r="L24" s="92">
        <f>IFERROR('[1]Data Sheet'!K26,0)</f>
        <v>1816.39</v>
      </c>
      <c r="M24" s="92">
        <f>IFERROR(SUM('[1]Data Sheet'!H45:K45),0)</f>
        <v>1792.17</v>
      </c>
    </row>
    <row r="25" spans="2:13" x14ac:dyDescent="0.3">
      <c r="B25" s="93" t="s">
        <v>305</v>
      </c>
      <c r="C25" s="95">
        <f>C24/C6</f>
        <v>2.6482109067770303E-2</v>
      </c>
      <c r="D25" s="95">
        <f t="shared" ref="D25:M25" si="9">D24/D6</f>
        <v>2.7490234001240049E-2</v>
      </c>
      <c r="E25" s="95">
        <f t="shared" si="9"/>
        <v>2.6954750792656124E-2</v>
      </c>
      <c r="F25" s="95">
        <f t="shared" si="9"/>
        <v>2.845362855802696E-2</v>
      </c>
      <c r="G25" s="95">
        <f t="shared" si="9"/>
        <v>2.8891645314253867E-2</v>
      </c>
      <c r="H25" s="95">
        <f t="shared" si="9"/>
        <v>3.3306066085280348E-2</v>
      </c>
      <c r="I25" s="95">
        <f t="shared" si="9"/>
        <v>3.3407941336792708E-2</v>
      </c>
      <c r="J25" s="95">
        <f t="shared" si="9"/>
        <v>2.8566627762367396E-2</v>
      </c>
      <c r="K25" s="95">
        <f t="shared" si="9"/>
        <v>2.550810410125463E-2</v>
      </c>
      <c r="L25" s="95">
        <f t="shared" si="9"/>
        <v>2.5631252802816348E-2</v>
      </c>
      <c r="M25" s="95">
        <f t="shared" si="9"/>
        <v>2.3844553579696587E-2</v>
      </c>
    </row>
    <row r="27" spans="2:13" x14ac:dyDescent="0.3">
      <c r="B27" s="79" t="s">
        <v>306</v>
      </c>
      <c r="C27" s="103">
        <f>IFERROR(C18-SUM(C21,C24),0)</f>
        <v>13132.700000000004</v>
      </c>
      <c r="D27" s="103">
        <f t="shared" ref="D27:M27" si="10">D18-SUM(D21,D24)</f>
        <v>13375.96</v>
      </c>
      <c r="E27" s="103">
        <f t="shared" si="10"/>
        <v>14267.69</v>
      </c>
      <c r="F27" s="103">
        <f t="shared" si="10"/>
        <v>15169.300000000003</v>
      </c>
      <c r="G27" s="104">
        <f t="shared" si="10"/>
        <v>17069.38</v>
      </c>
      <c r="H27" s="104">
        <f t="shared" si="10"/>
        <v>17617.25</v>
      </c>
      <c r="I27" s="103">
        <f t="shared" si="10"/>
        <v>15361.22</v>
      </c>
      <c r="J27" s="104">
        <f t="shared" si="10"/>
        <v>18830.749999999993</v>
      </c>
      <c r="K27" s="104">
        <f t="shared" si="10"/>
        <v>23817.479999999996</v>
      </c>
      <c r="L27" s="103">
        <f t="shared" si="10"/>
        <v>24336.110000000004</v>
      </c>
      <c r="M27" s="104">
        <f t="shared" si="10"/>
        <v>-2067.96</v>
      </c>
    </row>
    <row r="28" spans="2:13" x14ac:dyDescent="0.3">
      <c r="B28" s="99" t="s">
        <v>307</v>
      </c>
      <c r="C28" s="99">
        <f>C27/C6</f>
        <v>0.33832210762510911</v>
      </c>
      <c r="D28" s="99">
        <f t="shared" ref="D28:M28" si="11">D27/D6</f>
        <v>0.34129225022389714</v>
      </c>
      <c r="E28" s="99">
        <f t="shared" si="11"/>
        <v>0.33360978871856267</v>
      </c>
      <c r="F28" s="99">
        <f t="shared" si="11"/>
        <v>0.34912934584825317</v>
      </c>
      <c r="G28" s="99">
        <f t="shared" si="11"/>
        <v>0.3531139492730388</v>
      </c>
      <c r="H28" s="99">
        <f t="shared" si="11"/>
        <v>0.35671331120906624</v>
      </c>
      <c r="I28" s="99">
        <f t="shared" si="11"/>
        <v>0.31185577004087706</v>
      </c>
      <c r="J28" s="99">
        <f t="shared" si="11"/>
        <v>0.31051022895053687</v>
      </c>
      <c r="K28" s="99">
        <f t="shared" si="11"/>
        <v>0.33584046482305235</v>
      </c>
      <c r="L28" s="99">
        <f t="shared" si="11"/>
        <v>0.34340917294586903</v>
      </c>
      <c r="M28" s="99">
        <f t="shared" si="11"/>
        <v>-2.7513898246633608E-2</v>
      </c>
    </row>
    <row r="30" spans="2:13" x14ac:dyDescent="0.3">
      <c r="B30" t="s">
        <v>227</v>
      </c>
      <c r="C30" s="105">
        <f>IFERROR('[1]Data Sheet'!B29,0)</f>
        <v>4596.42</v>
      </c>
      <c r="D30" s="105">
        <f>IFERROR('[1]Data Sheet'!C29,0)</f>
        <v>5358.21</v>
      </c>
      <c r="E30" s="105">
        <f>IFERROR('[1]Data Sheet'!D29,0)</f>
        <v>5549.09</v>
      </c>
      <c r="F30" s="105">
        <f>IFERROR('[1]Data Sheet'!E29,0)</f>
        <v>5916.43</v>
      </c>
      <c r="G30" s="105">
        <f>IFERROR('[1]Data Sheet'!F29,0)</f>
        <v>6313.92</v>
      </c>
      <c r="H30" s="105">
        <f>IFERROR('[1]Data Sheet'!G29,0)</f>
        <v>4441.79</v>
      </c>
      <c r="I30" s="105">
        <f>IFERROR('[1]Data Sheet'!H29,0)</f>
        <v>4555.29</v>
      </c>
      <c r="J30" s="105">
        <f>IFERROR('[1]Data Sheet'!I29,0)</f>
        <v>5237.34</v>
      </c>
      <c r="K30" s="105">
        <f>IFERROR('[1]Data Sheet'!J29,0)</f>
        <v>6438.4</v>
      </c>
      <c r="L30" s="105">
        <f>IFERROR('[1]Data Sheet'!K29,0)</f>
        <v>6388.52</v>
      </c>
      <c r="M30" s="105">
        <f>IFERROR(SUM('[1]Data Sheet'!H48:K48),0)</f>
        <v>6891.1799999999994</v>
      </c>
    </row>
    <row r="31" spans="2:13" x14ac:dyDescent="0.3">
      <c r="B31" s="98" t="s">
        <v>308</v>
      </c>
      <c r="C31" s="99">
        <f>C30/C27</f>
        <v>0.34999809635490026</v>
      </c>
      <c r="D31" s="99">
        <f t="shared" ref="D31:H31" si="12">D30/D27</f>
        <v>0.40058507950083588</v>
      </c>
      <c r="E31" s="99">
        <f t="shared" si="12"/>
        <v>0.3889270092075171</v>
      </c>
      <c r="F31" s="99">
        <f t="shared" si="12"/>
        <v>0.3900265668158715</v>
      </c>
      <c r="G31" s="99">
        <f t="shared" si="12"/>
        <v>0.36989744208635578</v>
      </c>
      <c r="H31" s="99">
        <f t="shared" si="12"/>
        <v>0.25212731839532276</v>
      </c>
      <c r="I31" s="99">
        <f>I30/I27</f>
        <v>0.29654480568600672</v>
      </c>
      <c r="J31" s="99">
        <f t="shared" ref="J31:M31" si="13">J30/J27</f>
        <v>0.27812699972120081</v>
      </c>
      <c r="K31" s="99">
        <f t="shared" si="13"/>
        <v>0.27032246904374435</v>
      </c>
      <c r="L31" s="99">
        <f t="shared" si="13"/>
        <v>0.26251196267603982</v>
      </c>
      <c r="M31" s="99">
        <f t="shared" si="13"/>
        <v>-3.3323565252712815</v>
      </c>
    </row>
    <row r="33" spans="1:13" x14ac:dyDescent="0.3">
      <c r="B33" s="79" t="s">
        <v>309</v>
      </c>
      <c r="C33" s="103">
        <f>IFERROR(C27-C30,0)</f>
        <v>8536.2800000000043</v>
      </c>
      <c r="D33" s="103">
        <f t="shared" ref="D33:M33" si="14">IFERROR(D27-D30,0)</f>
        <v>8017.7499999999991</v>
      </c>
      <c r="E33" s="103">
        <f t="shared" si="14"/>
        <v>8718.6</v>
      </c>
      <c r="F33" s="103">
        <f t="shared" si="14"/>
        <v>9252.8700000000026</v>
      </c>
      <c r="G33" s="104">
        <f t="shared" si="14"/>
        <v>10755.460000000001</v>
      </c>
      <c r="H33" s="104">
        <f t="shared" si="14"/>
        <v>13175.46</v>
      </c>
      <c r="I33" s="103">
        <f t="shared" si="14"/>
        <v>10805.93</v>
      </c>
      <c r="J33" s="104">
        <f t="shared" si="14"/>
        <v>13593.409999999993</v>
      </c>
      <c r="K33" s="104">
        <f t="shared" si="14"/>
        <v>17379.079999999994</v>
      </c>
      <c r="L33" s="103">
        <f t="shared" si="14"/>
        <v>17947.590000000004</v>
      </c>
      <c r="M33" s="104">
        <f t="shared" si="14"/>
        <v>-8959.14</v>
      </c>
    </row>
    <row r="34" spans="1:13" x14ac:dyDescent="0.3">
      <c r="B34" s="98" t="s">
        <v>310</v>
      </c>
      <c r="C34" s="99">
        <f>C33/C6</f>
        <v>0.21991001400154322</v>
      </c>
      <c r="D34" s="99">
        <f t="shared" ref="D34:M34" si="15">D33/D6</f>
        <v>0.20457566703493815</v>
      </c>
      <c r="E34" s="99">
        <f t="shared" si="15"/>
        <v>0.20385993134990041</v>
      </c>
      <c r="F34" s="99">
        <f t="shared" si="15"/>
        <v>0.21295962571238797</v>
      </c>
      <c r="G34" s="99">
        <f t="shared" si="15"/>
        <v>0.22249800267193054</v>
      </c>
      <c r="H34" s="99">
        <f t="shared" si="15"/>
        <v>0.26677614061800814</v>
      </c>
      <c r="I34" s="99">
        <f t="shared" si="15"/>
        <v>0.21937656131204519</v>
      </c>
      <c r="J34" s="99">
        <f t="shared" si="15"/>
        <v>0.2241489505897809</v>
      </c>
      <c r="K34" s="99">
        <f t="shared" si="15"/>
        <v>0.24505524116728605</v>
      </c>
      <c r="L34" s="99">
        <f t="shared" si="15"/>
        <v>0.25326015695489335</v>
      </c>
      <c r="M34" s="99">
        <f t="shared" si="15"/>
        <v>-0.11920001660445319</v>
      </c>
    </row>
    <row r="36" spans="1:13" x14ac:dyDescent="0.3">
      <c r="B36" t="s">
        <v>311</v>
      </c>
      <c r="C36" s="92">
        <f>IFERROR('[1]Data Sheet'!B93,0)</f>
        <v>1202.33</v>
      </c>
      <c r="D36" s="92">
        <f>IFERROR('[1]Data Sheet'!C93,0)</f>
        <v>1207.08</v>
      </c>
      <c r="E36" s="92">
        <f>IFERROR('[1]Data Sheet'!D93,0)</f>
        <v>1214.74</v>
      </c>
      <c r="F36" s="92">
        <f>IFERROR('[1]Data Sheet'!E93,0)</f>
        <v>1220.43</v>
      </c>
      <c r="G36" s="92">
        <f>IFERROR('[1]Data Sheet'!F93,0)</f>
        <v>1225.8599999999999</v>
      </c>
      <c r="H36" s="92">
        <f>IFERROR('[1]Data Sheet'!G93,0)</f>
        <v>1229.22</v>
      </c>
      <c r="I36" s="92">
        <f>IFERROR('[1]Data Sheet'!H93,0)</f>
        <v>1230.8800000000001</v>
      </c>
      <c r="J36" s="92">
        <f>IFERROR('[1]Data Sheet'!I93,0)</f>
        <v>1232.33</v>
      </c>
      <c r="K36" s="92">
        <f>IFERROR('[1]Data Sheet'!J93,0)</f>
        <v>1242.8</v>
      </c>
      <c r="L36" s="92">
        <f>IFERROR('[1]Data Sheet'!K93,0)</f>
        <v>1248.47</v>
      </c>
    </row>
    <row r="38" spans="1:13" x14ac:dyDescent="0.3">
      <c r="B38" t="s">
        <v>312</v>
      </c>
      <c r="C38" s="92">
        <f>IFERROR(C33/C36,0)</f>
        <v>7.0997812580572761</v>
      </c>
      <c r="D38" s="92">
        <f t="shared" ref="D38:L38" si="16">IFERROR(D33/D36,0)</f>
        <v>6.6422689465486959</v>
      </c>
      <c r="E38" s="92">
        <f t="shared" si="16"/>
        <v>7.1773383604722003</v>
      </c>
      <c r="F38" s="92">
        <f t="shared" si="16"/>
        <v>7.5816474521275303</v>
      </c>
      <c r="G38" s="105">
        <f t="shared" si="16"/>
        <v>8.7738077757655866</v>
      </c>
      <c r="H38" s="105">
        <f t="shared" si="16"/>
        <v>10.718553228876848</v>
      </c>
      <c r="I38" s="105">
        <f t="shared" si="16"/>
        <v>8.7790280124788769</v>
      </c>
      <c r="J38" s="105">
        <f t="shared" si="16"/>
        <v>11.030657372619341</v>
      </c>
      <c r="K38" s="105">
        <f t="shared" si="16"/>
        <v>13.983810749919533</v>
      </c>
      <c r="L38" s="92">
        <f t="shared" si="16"/>
        <v>14.375667817408511</v>
      </c>
    </row>
    <row r="39" spans="1:13" x14ac:dyDescent="0.3">
      <c r="B39" s="98" t="s">
        <v>313</v>
      </c>
      <c r="C39" s="106"/>
      <c r="D39" s="99">
        <f>IFERROR(D38/C38-1,0)</f>
        <v>-6.4440339058244422E-2</v>
      </c>
      <c r="E39" s="99">
        <f t="shared" ref="E39:J39" si="17">IFERROR(E38/D38-1,0)</f>
        <v>8.0555216632943516E-2</v>
      </c>
      <c r="F39" s="99">
        <f t="shared" si="17"/>
        <v>5.633134058190481E-2</v>
      </c>
      <c r="G39" s="99">
        <f t="shared" si="17"/>
        <v>0.15724291206702268</v>
      </c>
      <c r="H39" s="99">
        <f t="shared" si="17"/>
        <v>0.22165352864042731</v>
      </c>
      <c r="I39" s="99">
        <f t="shared" si="17"/>
        <v>-0.18095028078721465</v>
      </c>
      <c r="J39" s="105">
        <f t="shared" si="17"/>
        <v>0.25647820657821163</v>
      </c>
      <c r="K39" s="105">
        <f>IFERROR(K38/J38-1,0)</f>
        <v>0.26772233762156428</v>
      </c>
      <c r="L39" s="99">
        <f t="shared" ref="L39" si="18">IFERROR(L38/K38-1,0)</f>
        <v>2.8022194700484837E-2</v>
      </c>
    </row>
    <row r="40" spans="1:13" x14ac:dyDescent="0.3">
      <c r="A40" t="s">
        <v>314</v>
      </c>
    </row>
    <row r="41" spans="1:13" x14ac:dyDescent="0.3">
      <c r="B41" t="s">
        <v>315</v>
      </c>
      <c r="C41" s="92">
        <f>IFERROR('[1]Data Sheet'!B31/'[1]Historical FS'!C36,0)</f>
        <v>14807.456820265439</v>
      </c>
      <c r="D41" s="92">
        <f>IFERROR('[1]Data Sheet'!C31/'[1]Historical FS'!D36,0)</f>
        <v>20041.826310186334</v>
      </c>
      <c r="E41" s="92">
        <f>IFERROR('[1]Data Sheet'!D31/'[1]Historical FS'!E36,0)</f>
        <v>17295.715518910209</v>
      </c>
      <c r="F41" s="92">
        <f>IFERROR('[1]Data Sheet'!E31/'[1]Historical FS'!F36,0)</f>
        <v>18002.525639113206</v>
      </c>
      <c r="G41" s="92">
        <f>IFERROR('[1]Data Sheet'!F31/'[1]Historical FS'!G36,0)</f>
        <v>19961.545032449918</v>
      </c>
      <c r="H41" s="92">
        <f>IFERROR('[1]Data Sheet'!G31/'[1]Historical FS'!H36,0)</f>
        <v>34976.49122683733</v>
      </c>
      <c r="I41" s="92">
        <f>IFERROR('[1]Data Sheet'!H31/'[1]Historical FS'!I36,0)</f>
        <v>42429.74243595235</v>
      </c>
      <c r="J41" s="92">
        <f>IFERROR('[1]Data Sheet'!I31/'[1]Historical FS'!J36,0)</f>
        <v>45640.364402480001</v>
      </c>
      <c r="K41" s="92">
        <f>IFERROR('[1]Data Sheet'!J31/'[1]Historical FS'!K36,0)</f>
        <v>57358.781974499419</v>
      </c>
      <c r="L41" s="92">
        <f>IFERROR('[1]Data Sheet'!K31/'[1]Historical FS'!L36,0)</f>
        <v>49988.356026546549</v>
      </c>
    </row>
    <row r="42" spans="1:13" x14ac:dyDescent="0.3">
      <c r="B42" s="98" t="s">
        <v>316</v>
      </c>
      <c r="C42" s="99">
        <f>IFERROR(C41/C38,0)</f>
        <v>2085.6215539684422</v>
      </c>
      <c r="D42" s="99">
        <f t="shared" ref="D42:L42" si="19">IFERROR(D41/D38,0)</f>
        <v>3017.3162922889492</v>
      </c>
      <c r="E42" s="99">
        <f t="shared" si="19"/>
        <v>2409.7673329939421</v>
      </c>
      <c r="F42" s="99">
        <f t="shared" si="19"/>
        <v>2374.4873067213662</v>
      </c>
      <c r="G42" s="99">
        <f t="shared" si="19"/>
        <v>2275.1290594246134</v>
      </c>
      <c r="H42" s="99">
        <f t="shared" si="19"/>
        <v>3263.1727883393055</v>
      </c>
      <c r="I42" s="99">
        <f t="shared" si="19"/>
        <v>4833.0797413609962</v>
      </c>
      <c r="J42" s="99">
        <f t="shared" si="19"/>
        <v>4137.5924263380721</v>
      </c>
      <c r="K42" s="99">
        <f t="shared" si="19"/>
        <v>4101.7990732482904</v>
      </c>
      <c r="L42" s="99">
        <f t="shared" si="19"/>
        <v>3477.2893100668425</v>
      </c>
    </row>
    <row r="44" spans="1:13" x14ac:dyDescent="0.3">
      <c r="B44" t="s">
        <v>317</v>
      </c>
      <c r="C44" s="16">
        <f>IFERROR(IF(C38&gt;C41,1-C42,0),0)</f>
        <v>0</v>
      </c>
      <c r="D44" s="16">
        <f t="shared" ref="D44:L44" si="20">IFERROR(IF(D38&gt;D41,1-D42,0),0)</f>
        <v>0</v>
      </c>
      <c r="E44" s="16">
        <f t="shared" si="20"/>
        <v>0</v>
      </c>
      <c r="F44" s="16">
        <f t="shared" si="20"/>
        <v>0</v>
      </c>
      <c r="G44" s="16">
        <f t="shared" si="20"/>
        <v>0</v>
      </c>
      <c r="H44" s="16">
        <f t="shared" si="20"/>
        <v>0</v>
      </c>
      <c r="I44" s="16">
        <f t="shared" si="20"/>
        <v>0</v>
      </c>
      <c r="J44" s="16">
        <f t="shared" si="20"/>
        <v>0</v>
      </c>
      <c r="K44" s="16">
        <f t="shared" si="20"/>
        <v>0</v>
      </c>
      <c r="L44" s="16">
        <f t="shared" si="20"/>
        <v>0</v>
      </c>
    </row>
    <row r="46" spans="1:13" x14ac:dyDescent="0.3">
      <c r="A46" s="107" t="s">
        <v>318</v>
      </c>
      <c r="B46" s="108"/>
      <c r="C46" s="108"/>
      <c r="D46" s="108"/>
      <c r="E46" s="108"/>
      <c r="F46" s="108"/>
      <c r="G46" s="108"/>
      <c r="H46" s="108"/>
      <c r="I46" s="108"/>
      <c r="J46" s="108"/>
      <c r="K46" s="108"/>
      <c r="L46" s="108"/>
      <c r="M46" s="108"/>
    </row>
    <row r="47" spans="1:13" x14ac:dyDescent="0.3">
      <c r="B47" t="s">
        <v>234</v>
      </c>
      <c r="C47" s="92">
        <f>IFERROR('[1]Data Sheet'!B57,0)</f>
        <v>801.55</v>
      </c>
      <c r="D47" s="92">
        <f>IFERROR('[1]Data Sheet'!C57,0)</f>
        <v>804.72</v>
      </c>
      <c r="E47" s="92">
        <f>IFERROR('[1]Data Sheet'!D57,0)</f>
        <v>1214.74</v>
      </c>
      <c r="F47" s="92">
        <f>IFERROR('[1]Data Sheet'!E57,0)</f>
        <v>1220.43</v>
      </c>
      <c r="G47" s="92">
        <f>IFERROR('[1]Data Sheet'!F57,0)</f>
        <v>1225.8599999999999</v>
      </c>
      <c r="H47" s="92">
        <f>IFERROR('[1]Data Sheet'!G57,0)</f>
        <v>1229.22</v>
      </c>
      <c r="I47" s="92">
        <f>IFERROR('[1]Data Sheet'!H57,0)</f>
        <v>1230.8800000000001</v>
      </c>
      <c r="J47" s="92">
        <f>IFERROR('[1]Data Sheet'!I57,0)</f>
        <v>1232.33</v>
      </c>
      <c r="K47" s="92">
        <f>IFERROR('[1]Data Sheet'!J57,0)</f>
        <v>1242.8</v>
      </c>
      <c r="L47" s="92">
        <f>IFERROR('[1]Data Sheet'!K57,0)</f>
        <v>1248.47</v>
      </c>
    </row>
    <row r="48" spans="1:13" x14ac:dyDescent="0.3">
      <c r="B48" t="s">
        <v>235</v>
      </c>
      <c r="C48" s="92">
        <f>IFERROR('[1]Data Sheet'!B58,0)</f>
        <v>30933.94</v>
      </c>
      <c r="D48" s="92">
        <f>IFERROR('[1]Data Sheet'!C58,0)</f>
        <v>41874.800000000003</v>
      </c>
      <c r="E48" s="92">
        <f>IFERROR('[1]Data Sheet'!D58,0)</f>
        <v>45198.19</v>
      </c>
      <c r="F48" s="92">
        <f>IFERROR('[1]Data Sheet'!E58,0)</f>
        <v>51289.68</v>
      </c>
      <c r="G48" s="92">
        <f>IFERROR('[1]Data Sheet'!F58,0)</f>
        <v>57915.01</v>
      </c>
      <c r="H48" s="92">
        <f>IFERROR('[1]Data Sheet'!G58,0)</f>
        <v>64044.04</v>
      </c>
      <c r="I48" s="92">
        <f>IFERROR('[1]Data Sheet'!H58,0)</f>
        <v>59116.46</v>
      </c>
      <c r="J48" s="92">
        <f>IFERROR('[1]Data Sheet'!I58,0)</f>
        <v>61223.24</v>
      </c>
      <c r="K48" s="92">
        <f>IFERROR('[1]Data Sheet'!J58,0)</f>
        <v>67912.460000000006</v>
      </c>
      <c r="L48" s="92">
        <f>IFERROR('[1]Data Sheet'!K58,0)</f>
        <v>73258.53</v>
      </c>
    </row>
    <row r="49" spans="2:13" x14ac:dyDescent="0.3">
      <c r="B49" t="s">
        <v>236</v>
      </c>
      <c r="C49" s="92">
        <f>IFERROR('[1]Data Sheet'!B59,0)</f>
        <v>268.8</v>
      </c>
      <c r="D49" s="92">
        <f>IFERROR('[1]Data Sheet'!C59,0)</f>
        <v>83.78</v>
      </c>
      <c r="E49" s="92">
        <f>IFERROR('[1]Data Sheet'!D59,0)</f>
        <v>45.72</v>
      </c>
      <c r="F49" s="92">
        <f>IFERROR('[1]Data Sheet'!E59,0)</f>
        <v>35.92</v>
      </c>
      <c r="G49" s="92">
        <f>IFERROR('[1]Data Sheet'!F59,0)</f>
        <v>13.44</v>
      </c>
      <c r="H49" s="92">
        <f>IFERROR('[1]Data Sheet'!G59,0)</f>
        <v>277.45</v>
      </c>
      <c r="I49" s="92">
        <f>IFERROR('[1]Data Sheet'!H59,0)</f>
        <v>270.83</v>
      </c>
      <c r="J49" s="92">
        <f>IFERROR('[1]Data Sheet'!I59,0)</f>
        <v>249.44</v>
      </c>
      <c r="K49" s="92">
        <f>IFERROR('[1]Data Sheet'!J59,0)</f>
        <v>306.04000000000002</v>
      </c>
      <c r="L49" s="92">
        <f>IFERROR('[1]Data Sheet'!K59,0)</f>
        <v>303.43</v>
      </c>
    </row>
    <row r="50" spans="2:13" x14ac:dyDescent="0.3">
      <c r="B50" t="s">
        <v>237</v>
      </c>
      <c r="C50" s="92">
        <f>IFERROR('[1]Data Sheet'!B60,0)</f>
        <v>13947.93</v>
      </c>
      <c r="D50" s="92">
        <f>IFERROR('[1]Data Sheet'!C60,0)</f>
        <v>8888.0400000000009</v>
      </c>
      <c r="E50" s="92">
        <f>IFERROR('[1]Data Sheet'!D60,0)</f>
        <v>9439.67</v>
      </c>
      <c r="F50" s="92">
        <f>IFERROR('[1]Data Sheet'!E60,0)</f>
        <v>11694.85</v>
      </c>
      <c r="G50" s="92">
        <f>IFERROR('[1]Data Sheet'!F60,0)</f>
        <v>12584.73</v>
      </c>
      <c r="H50" s="92">
        <f>IFERROR('[1]Data Sheet'!G60,0)</f>
        <v>11760.04</v>
      </c>
      <c r="I50" s="92">
        <f>IFERROR('[1]Data Sheet'!H60,0)</f>
        <v>13142.59</v>
      </c>
      <c r="J50" s="92">
        <f>IFERROR('[1]Data Sheet'!I60,0)</f>
        <v>14491.01</v>
      </c>
      <c r="K50" s="92">
        <f>IFERROR('[1]Data Sheet'!J60,0)</f>
        <v>16369.66</v>
      </c>
      <c r="L50" s="92">
        <f>IFERROR('[1]Data Sheet'!K60,0)</f>
        <v>16943.54</v>
      </c>
    </row>
    <row r="51" spans="2:13" x14ac:dyDescent="0.3">
      <c r="B51" s="79" t="s">
        <v>269</v>
      </c>
      <c r="C51" s="103">
        <f>IFERROR('[1]Data Sheet'!B61,0)</f>
        <v>45952.22</v>
      </c>
      <c r="D51" s="103">
        <f>IFERROR('[1]Data Sheet'!C61,0)</f>
        <v>51651.34</v>
      </c>
      <c r="E51" s="103">
        <f>IFERROR('[1]Data Sheet'!D61,0)</f>
        <v>55898.32</v>
      </c>
      <c r="F51" s="103">
        <f>IFERROR('[1]Data Sheet'!E61,0)</f>
        <v>64240.88</v>
      </c>
      <c r="G51" s="104">
        <f>IFERROR('[1]Data Sheet'!F61,0)</f>
        <v>71739.039999999994</v>
      </c>
      <c r="H51" s="104">
        <f>IFERROR('[1]Data Sheet'!G61,0)</f>
        <v>77310.75</v>
      </c>
      <c r="I51" s="103">
        <f>IFERROR('[1]Data Sheet'!H61,0)</f>
        <v>73760.759999999995</v>
      </c>
      <c r="J51" s="104">
        <f>IFERROR('[1]Data Sheet'!I61,0)</f>
        <v>77196.02</v>
      </c>
      <c r="K51" s="104">
        <f>IFERROR('[1]Data Sheet'!J61,0)</f>
        <v>85830.96</v>
      </c>
      <c r="L51" s="103">
        <f>IFERROR('[1]Data Sheet'!K61,0)</f>
        <v>91753.97</v>
      </c>
      <c r="M51" s="109"/>
    </row>
    <row r="52" spans="2:13" x14ac:dyDescent="0.3">
      <c r="B52" s="1"/>
    </row>
    <row r="53" spans="2:13" x14ac:dyDescent="0.3">
      <c r="B53" t="s">
        <v>319</v>
      </c>
      <c r="C53" s="92">
        <f>IFERROR('[1]Data Sheet'!B62,0)</f>
        <v>15303.28</v>
      </c>
      <c r="D53" s="92">
        <f>IFERROR('[1]Data Sheet'!C62,0)</f>
        <v>15106.63</v>
      </c>
      <c r="E53" s="92">
        <f>IFERROR('[1]Data Sheet'!D62,0)</f>
        <v>15893.48</v>
      </c>
      <c r="F53" s="92">
        <f>IFERROR('[1]Data Sheet'!E62,0)</f>
        <v>16523.96</v>
      </c>
      <c r="G53" s="92">
        <f>IFERROR('[1]Data Sheet'!F62,0)</f>
        <v>19374.189999999999</v>
      </c>
      <c r="H53" s="92">
        <f>IFERROR('[1]Data Sheet'!G62,0)</f>
        <v>21713.34</v>
      </c>
      <c r="I53" s="92">
        <f>IFERROR('[1]Data Sheet'!H62,0)</f>
        <v>23298.48</v>
      </c>
      <c r="J53" s="92">
        <f>IFERROR('[1]Data Sheet'!I62,0)</f>
        <v>24231.59</v>
      </c>
      <c r="K53" s="92">
        <f>IFERROR('[1]Data Sheet'!J62,0)</f>
        <v>25851.27</v>
      </c>
      <c r="L53" s="92">
        <f>IFERROR('[1]Data Sheet'!K62,0)</f>
        <v>27820.22</v>
      </c>
    </row>
    <row r="54" spans="2:13" x14ac:dyDescent="0.3">
      <c r="B54" t="s">
        <v>239</v>
      </c>
      <c r="C54" s="92">
        <f>IFERROR('[1]Data Sheet'!B63,0)</f>
        <v>2700.2</v>
      </c>
      <c r="D54" s="92">
        <f>IFERROR('[1]Data Sheet'!C63,0)</f>
        <v>2559.7199999999998</v>
      </c>
      <c r="E54" s="92">
        <f>IFERROR('[1]Data Sheet'!D63,0)</f>
        <v>3729.89</v>
      </c>
      <c r="F54" s="92">
        <f>IFERROR('[1]Data Sheet'!E63,0)</f>
        <v>5508.33</v>
      </c>
      <c r="G54" s="92">
        <f>IFERROR('[1]Data Sheet'!F63,0)</f>
        <v>4136.42</v>
      </c>
      <c r="H54" s="92">
        <f>IFERROR('[1]Data Sheet'!G63,0)</f>
        <v>3256.46</v>
      </c>
      <c r="I54" s="92">
        <f>IFERROR('[1]Data Sheet'!H63,0)</f>
        <v>4011.29</v>
      </c>
      <c r="J54" s="92">
        <f>IFERROR('[1]Data Sheet'!I63,0)</f>
        <v>3225.54</v>
      </c>
      <c r="K54" s="92">
        <f>IFERROR('[1]Data Sheet'!J63,0)</f>
        <v>3003.3</v>
      </c>
      <c r="L54" s="92">
        <f>IFERROR('[1]Data Sheet'!K63,0)</f>
        <v>2860.78</v>
      </c>
    </row>
    <row r="55" spans="2:13" x14ac:dyDescent="0.3">
      <c r="B55" t="s">
        <v>240</v>
      </c>
      <c r="C55" s="92">
        <f>IFERROR('[1]Data Sheet'!B64,0)</f>
        <v>6942.77</v>
      </c>
      <c r="D55" s="92">
        <f>IFERROR('[1]Data Sheet'!C64,0)</f>
        <v>11747.59</v>
      </c>
      <c r="E55" s="92">
        <f>IFERROR('[1]Data Sheet'!D64,0)</f>
        <v>17581.38</v>
      </c>
      <c r="F55" s="92">
        <f>IFERROR('[1]Data Sheet'!E64,0)</f>
        <v>22052.86</v>
      </c>
      <c r="G55" s="92">
        <f>IFERROR('[1]Data Sheet'!F64,0)</f>
        <v>25043.49</v>
      </c>
      <c r="H55" s="92">
        <f>IFERROR('[1]Data Sheet'!G64,0)</f>
        <v>28663.35</v>
      </c>
      <c r="I55" s="92">
        <f>IFERROR('[1]Data Sheet'!H64,0)</f>
        <v>24870.87</v>
      </c>
      <c r="J55" s="92">
        <f>IFERROR('[1]Data Sheet'!I64,0)</f>
        <v>24841.01</v>
      </c>
      <c r="K55" s="92">
        <f>IFERROR('[1]Data Sheet'!J64,0)</f>
        <v>29415.02</v>
      </c>
      <c r="L55" s="92">
        <f>IFERROR('[1]Data Sheet'!K64,0)</f>
        <v>31114.02</v>
      </c>
    </row>
    <row r="56" spans="2:13" x14ac:dyDescent="0.3">
      <c r="B56" t="s">
        <v>241</v>
      </c>
      <c r="C56" s="92">
        <f>IFERROR('[1]Data Sheet'!B65-SUM('[1]Data Sheet'!B67:B69),0)</f>
        <v>2540.8100000000013</v>
      </c>
      <c r="D56" s="92">
        <f>IFERROR('[1]Data Sheet'!C65-SUM('[1]Data Sheet'!C67:C69),0)</f>
        <v>5194.82</v>
      </c>
      <c r="E56" s="92">
        <f>IFERROR('[1]Data Sheet'!D65-SUM('[1]Data Sheet'!D67:D69),0)</f>
        <v>5135.7800000000007</v>
      </c>
      <c r="F56" s="92">
        <f>IFERROR('[1]Data Sheet'!E65-SUM('[1]Data Sheet'!E67:E69),0)</f>
        <v>7078.7499999999982</v>
      </c>
      <c r="G56" s="92">
        <f>IFERROR('[1]Data Sheet'!F65-SUM('[1]Data Sheet'!F67:F69),0)</f>
        <v>7138.07</v>
      </c>
      <c r="H56" s="92">
        <f>IFERROR('[1]Data Sheet'!G65-SUM('[1]Data Sheet'!G67:G69),0)</f>
        <v>4958.4499999999971</v>
      </c>
      <c r="I56" s="92">
        <f>IFERROR('[1]Data Sheet'!H65-SUM('[1]Data Sheet'!H67:H69),0)</f>
        <v>4022.239999999998</v>
      </c>
      <c r="J56" s="92">
        <f>IFERROR('[1]Data Sheet'!I65-SUM('[1]Data Sheet'!I67:I69),0)</f>
        <v>6917.41</v>
      </c>
      <c r="K56" s="92">
        <f>IFERROR('[1]Data Sheet'!J65-SUM('[1]Data Sheet'!J67:J69),0)</f>
        <v>7953.8499999999985</v>
      </c>
      <c r="L56" s="92">
        <f>IFERROR('[1]Data Sheet'!K65-SUM('[1]Data Sheet'!K67:K69),0)</f>
        <v>4562.57</v>
      </c>
    </row>
    <row r="57" spans="2:13" x14ac:dyDescent="0.3">
      <c r="B57" s="79" t="s">
        <v>320</v>
      </c>
      <c r="C57" s="103">
        <f>IFERROR(SUM(C53:C56),0)</f>
        <v>27487.06</v>
      </c>
      <c r="D57" s="103">
        <f t="shared" ref="D57:L57" si="21">IFERROR(SUM(D53:D56),0)</f>
        <v>34608.759999999995</v>
      </c>
      <c r="E57" s="103">
        <f t="shared" si="21"/>
        <v>42340.53</v>
      </c>
      <c r="F57" s="103">
        <f t="shared" si="21"/>
        <v>51163.9</v>
      </c>
      <c r="G57" s="104">
        <f t="shared" si="21"/>
        <v>55692.170000000006</v>
      </c>
      <c r="H57" s="104">
        <f t="shared" si="21"/>
        <v>58591.599999999991</v>
      </c>
      <c r="I57" s="103">
        <f t="shared" si="21"/>
        <v>56202.879999999997</v>
      </c>
      <c r="J57" s="104">
        <f t="shared" si="21"/>
        <v>59215.55</v>
      </c>
      <c r="K57" s="104">
        <f t="shared" si="21"/>
        <v>66223.44</v>
      </c>
      <c r="L57" s="103">
        <f t="shared" si="21"/>
        <v>66357.59</v>
      </c>
      <c r="M57" s="109"/>
    </row>
    <row r="58" spans="2:13" x14ac:dyDescent="0.3">
      <c r="B58" s="1"/>
    </row>
    <row r="59" spans="2:13" x14ac:dyDescent="0.3">
      <c r="B59" t="s">
        <v>242</v>
      </c>
      <c r="C59" s="92">
        <f>IFERROR('[1]Data Sheet'!B67,0)</f>
        <v>1982.07</v>
      </c>
      <c r="D59" s="92">
        <f>IFERROR('[1]Data Sheet'!C67,0)</f>
        <v>1917.18</v>
      </c>
      <c r="E59" s="92">
        <f>IFERROR('[1]Data Sheet'!D67,0)</f>
        <v>2474.29</v>
      </c>
      <c r="F59" s="92">
        <f>IFERROR('[1]Data Sheet'!E67,0)</f>
        <v>2682.29</v>
      </c>
      <c r="G59" s="92">
        <f>IFERROR('[1]Data Sheet'!F67,0)</f>
        <v>4035.28</v>
      </c>
      <c r="H59" s="92">
        <f>IFERROR('[1]Data Sheet'!G67,0)</f>
        <v>2562.48</v>
      </c>
      <c r="I59" s="92">
        <f>IFERROR('[1]Data Sheet'!H67,0)</f>
        <v>2501.6999999999998</v>
      </c>
      <c r="J59" s="92">
        <f>IFERROR('[1]Data Sheet'!I67,0)</f>
        <v>2461.9</v>
      </c>
      <c r="K59" s="92">
        <f>IFERROR('[1]Data Sheet'!J67,0)</f>
        <v>2956.17</v>
      </c>
      <c r="L59" s="92">
        <f>IFERROR('[1]Data Sheet'!K67,0)</f>
        <v>4025.82</v>
      </c>
    </row>
    <row r="60" spans="2:13" x14ac:dyDescent="0.3">
      <c r="B60" t="s">
        <v>243</v>
      </c>
      <c r="C60" s="92">
        <f>IFERROR('[1]Data Sheet'!B68,0)</f>
        <v>8586.8700000000008</v>
      </c>
      <c r="D60" s="92">
        <f>IFERROR('[1]Data Sheet'!C68,0)</f>
        <v>9062.1</v>
      </c>
      <c r="E60" s="92">
        <f>IFERROR('[1]Data Sheet'!D68,0)</f>
        <v>8116.1</v>
      </c>
      <c r="F60" s="92">
        <f>IFERROR('[1]Data Sheet'!E68,0)</f>
        <v>7495.09</v>
      </c>
      <c r="G60" s="92">
        <f>IFERROR('[1]Data Sheet'!F68,0)</f>
        <v>7859.56</v>
      </c>
      <c r="H60" s="92">
        <f>IFERROR('[1]Data Sheet'!G68,0)</f>
        <v>8879.33</v>
      </c>
      <c r="I60" s="92">
        <f>IFERROR('[1]Data Sheet'!H68,0)</f>
        <v>10397.16</v>
      </c>
      <c r="J60" s="92">
        <f>IFERROR('[1]Data Sheet'!I68,0)</f>
        <v>10864.15</v>
      </c>
      <c r="K60" s="92">
        <f>IFERROR('[1]Data Sheet'!J68,0)</f>
        <v>11771.16</v>
      </c>
      <c r="L60" s="92">
        <f>IFERROR('[1]Data Sheet'!K68,0)</f>
        <v>14152.88</v>
      </c>
    </row>
    <row r="61" spans="2:13" x14ac:dyDescent="0.3">
      <c r="B61" t="s">
        <v>244</v>
      </c>
      <c r="C61" s="92">
        <f>IFERROR('[1]Data Sheet'!B69,0)</f>
        <v>7896.22</v>
      </c>
      <c r="D61" s="92">
        <f>IFERROR('[1]Data Sheet'!C69,0)</f>
        <v>6063.3</v>
      </c>
      <c r="E61" s="92">
        <f>IFERROR('[1]Data Sheet'!D69,0)</f>
        <v>2967.4</v>
      </c>
      <c r="F61" s="92">
        <f>IFERROR('[1]Data Sheet'!E69,0)</f>
        <v>2899.6</v>
      </c>
      <c r="G61" s="92">
        <f>IFERROR('[1]Data Sheet'!F69,0)</f>
        <v>4152.03</v>
      </c>
      <c r="H61" s="92">
        <f>IFERROR('[1]Data Sheet'!G69,0)</f>
        <v>7277.34</v>
      </c>
      <c r="I61" s="92">
        <f>IFERROR('[1]Data Sheet'!H69,0)</f>
        <v>4659.0200000000004</v>
      </c>
      <c r="J61" s="92">
        <f>IFERROR('[1]Data Sheet'!I69,0)</f>
        <v>4654.42</v>
      </c>
      <c r="K61" s="92">
        <f>IFERROR('[1]Data Sheet'!J69,0)</f>
        <v>4880.1899999999996</v>
      </c>
      <c r="L61" s="92">
        <f>IFERROR('[1]Data Sheet'!K69,0)</f>
        <v>7217.68</v>
      </c>
    </row>
    <row r="62" spans="2:13" x14ac:dyDescent="0.3">
      <c r="B62" s="79" t="s">
        <v>321</v>
      </c>
      <c r="C62" s="103">
        <f>IFERROR(SUM(C59:C61),0)</f>
        <v>18465.16</v>
      </c>
      <c r="D62" s="103">
        <f t="shared" ref="D62:L62" si="22">IFERROR(SUM(D59:D61),0)</f>
        <v>17042.580000000002</v>
      </c>
      <c r="E62" s="103">
        <f t="shared" si="22"/>
        <v>13557.789999999999</v>
      </c>
      <c r="F62" s="103">
        <f t="shared" si="22"/>
        <v>13076.980000000001</v>
      </c>
      <c r="G62" s="104">
        <f t="shared" si="22"/>
        <v>16046.869999999999</v>
      </c>
      <c r="H62" s="104">
        <f t="shared" si="22"/>
        <v>18719.150000000001</v>
      </c>
      <c r="I62" s="103">
        <f t="shared" si="22"/>
        <v>17557.88</v>
      </c>
      <c r="J62" s="104">
        <f t="shared" si="22"/>
        <v>17980.47</v>
      </c>
      <c r="K62" s="104">
        <f t="shared" si="22"/>
        <v>19607.52</v>
      </c>
      <c r="L62" s="103">
        <f t="shared" si="22"/>
        <v>25396.38</v>
      </c>
      <c r="M62" s="109"/>
    </row>
    <row r="64" spans="2:13" x14ac:dyDescent="0.3">
      <c r="B64" s="79" t="s">
        <v>289</v>
      </c>
      <c r="C64" s="103">
        <f>IFERROR(SUM(C62,C57),0)</f>
        <v>45952.22</v>
      </c>
      <c r="D64" s="103">
        <f t="shared" ref="D64:L64" si="23">IFERROR(SUM(D62,D57),0)</f>
        <v>51651.34</v>
      </c>
      <c r="E64" s="103">
        <f t="shared" si="23"/>
        <v>55898.32</v>
      </c>
      <c r="F64" s="103">
        <f t="shared" si="23"/>
        <v>64240.880000000005</v>
      </c>
      <c r="G64" s="104">
        <f t="shared" si="23"/>
        <v>71739.040000000008</v>
      </c>
      <c r="H64" s="104">
        <f t="shared" si="23"/>
        <v>77310.75</v>
      </c>
      <c r="I64" s="103">
        <f t="shared" si="23"/>
        <v>73760.759999999995</v>
      </c>
      <c r="J64" s="104">
        <f t="shared" si="23"/>
        <v>77196.02</v>
      </c>
      <c r="K64" s="104">
        <f t="shared" si="23"/>
        <v>85830.96</v>
      </c>
      <c r="L64" s="103">
        <f t="shared" si="23"/>
        <v>91753.97</v>
      </c>
      <c r="M64" s="104"/>
    </row>
    <row r="66" spans="1:13" x14ac:dyDescent="0.3">
      <c r="B66" t="s">
        <v>322</v>
      </c>
      <c r="C66" t="b">
        <f>C64=C51</f>
        <v>1</v>
      </c>
      <c r="D66" t="b">
        <f t="shared" ref="D66:L66" si="24">D64=D51</f>
        <v>1</v>
      </c>
      <c r="E66" t="b">
        <f t="shared" si="24"/>
        <v>1</v>
      </c>
      <c r="F66" t="b">
        <f t="shared" si="24"/>
        <v>1</v>
      </c>
      <c r="G66" t="b">
        <f t="shared" si="24"/>
        <v>1</v>
      </c>
      <c r="H66" t="b">
        <f t="shared" si="24"/>
        <v>1</v>
      </c>
      <c r="I66" t="b">
        <f t="shared" si="24"/>
        <v>1</v>
      </c>
      <c r="J66" t="b">
        <f t="shared" si="24"/>
        <v>1</v>
      </c>
      <c r="K66" t="b">
        <f t="shared" si="24"/>
        <v>1</v>
      </c>
      <c r="L66" t="b">
        <f t="shared" si="24"/>
        <v>1</v>
      </c>
    </row>
    <row r="68" spans="1:13" x14ac:dyDescent="0.3">
      <c r="A68" s="1" t="s">
        <v>323</v>
      </c>
      <c r="B68" s="110"/>
      <c r="C68" s="110"/>
      <c r="D68" s="110"/>
      <c r="E68" s="110"/>
      <c r="F68" s="110"/>
      <c r="G68" s="110"/>
      <c r="H68" s="110"/>
      <c r="I68" s="110"/>
      <c r="J68" s="110"/>
      <c r="K68" s="110"/>
      <c r="L68" s="110"/>
      <c r="M68" s="110"/>
    </row>
    <row r="69" spans="1:13" x14ac:dyDescent="0.3">
      <c r="B69" s="1" t="s">
        <v>324</v>
      </c>
    </row>
    <row r="70" spans="1:13" x14ac:dyDescent="0.3">
      <c r="B70" t="s">
        <v>325</v>
      </c>
      <c r="C70" s="105">
        <f>'[1]cash flow data'!E4</f>
        <v>14261</v>
      </c>
      <c r="D70" s="105">
        <f>'[1]cash flow data'!F4</f>
        <v>15154</v>
      </c>
      <c r="E70" s="105">
        <f>'[1]cash flow data'!G4</f>
        <v>16075</v>
      </c>
      <c r="F70" s="105">
        <f>'[1]cash flow data'!H4</f>
        <v>17433</v>
      </c>
      <c r="G70" s="105">
        <f>'[1]cash flow data'!I4</f>
        <v>18862</v>
      </c>
      <c r="H70" s="105">
        <f>'[1]cash flow data'!J4</f>
        <v>19416</v>
      </c>
      <c r="I70" s="105">
        <f>'[1]cash flow data'!K4</f>
        <v>17326</v>
      </c>
      <c r="J70" s="105">
        <f>'[1]cash flow data'!L4</f>
        <v>20857</v>
      </c>
      <c r="K70" s="105">
        <f>'[1]cash flow data'!M4</f>
        <v>26052</v>
      </c>
      <c r="L70" s="105">
        <f>'[1]cash flow data'!N4</f>
        <v>26635</v>
      </c>
    </row>
    <row r="71" spans="1:13" x14ac:dyDescent="0.3">
      <c r="B71" t="s">
        <v>242</v>
      </c>
      <c r="C71" s="105">
        <f>'[1]cash flow data'!E5</f>
        <v>558</v>
      </c>
      <c r="D71" s="105">
        <f>'[1]cash flow data'!F5</f>
        <v>-207</v>
      </c>
      <c r="E71" s="105">
        <f>'[1]cash flow data'!G5</f>
        <v>-870</v>
      </c>
      <c r="F71" s="105">
        <f>'[1]cash flow data'!H5</f>
        <v>-964</v>
      </c>
      <c r="G71" s="105">
        <f>'[1]cash flow data'!I5</f>
        <v>-755</v>
      </c>
      <c r="H71" s="105">
        <f>'[1]cash flow data'!J5</f>
        <v>1411</v>
      </c>
      <c r="I71" s="105">
        <f>'[1]cash flow data'!K5</f>
        <v>-66</v>
      </c>
      <c r="J71" s="105">
        <f>'[1]cash flow data'!L5</f>
        <v>-732</v>
      </c>
      <c r="K71" s="105">
        <f>'[1]cash flow data'!M5</f>
        <v>-884</v>
      </c>
      <c r="L71" s="105">
        <f>'[1]cash flow data'!N5</f>
        <v>-934</v>
      </c>
    </row>
    <row r="72" spans="1:13" x14ac:dyDescent="0.3">
      <c r="B72" t="s">
        <v>243</v>
      </c>
      <c r="C72" s="105">
        <f>'[1]cash flow data'!E6</f>
        <v>-505</v>
      </c>
      <c r="D72" s="105">
        <f>'[1]cash flow data'!F6</f>
        <v>-693</v>
      </c>
      <c r="E72" s="105">
        <f>'[1]cash flow data'!G6</f>
        <v>593</v>
      </c>
      <c r="F72" s="105">
        <f>'[1]cash flow data'!H6</f>
        <v>602</v>
      </c>
      <c r="G72" s="105">
        <f>'[1]cash flow data'!I6</f>
        <v>-359</v>
      </c>
      <c r="H72" s="105">
        <f>'[1]cash flow data'!J6</f>
        <v>-508</v>
      </c>
      <c r="I72" s="105">
        <f>'[1]cash flow data'!K6</f>
        <v>-1460</v>
      </c>
      <c r="J72" s="105">
        <f>'[1]cash flow data'!L6</f>
        <v>-466</v>
      </c>
      <c r="K72" s="105">
        <f>'[1]cash flow data'!M6</f>
        <v>-1098</v>
      </c>
      <c r="L72" s="105">
        <f>'[1]cash flow data'!N6</f>
        <v>-2545</v>
      </c>
    </row>
    <row r="73" spans="1:13" x14ac:dyDescent="0.3">
      <c r="B73" t="s">
        <v>326</v>
      </c>
      <c r="C73" s="105">
        <f>'[1]cash flow data'!E7</f>
        <v>-23</v>
      </c>
      <c r="D73" s="105">
        <f>'[1]cash flow data'!F7</f>
        <v>622</v>
      </c>
      <c r="E73" s="105">
        <f>'[1]cash flow data'!G7</f>
        <v>321</v>
      </c>
      <c r="F73" s="105">
        <f>'[1]cash flow data'!H7</f>
        <v>2098</v>
      </c>
      <c r="G73" s="105">
        <f>'[1]cash flow data'!I7</f>
        <v>639</v>
      </c>
      <c r="H73" s="105">
        <f>'[1]cash flow data'!J7</f>
        <v>-607</v>
      </c>
      <c r="I73" s="105">
        <f>'[1]cash flow data'!K7</f>
        <v>1112</v>
      </c>
      <c r="J73" s="105">
        <f>'[1]cash flow data'!L7</f>
        <v>1099</v>
      </c>
      <c r="K73" s="105">
        <f>'[1]cash flow data'!M7</f>
        <v>1058</v>
      </c>
      <c r="L73" s="105">
        <f>'[1]cash flow data'!N7</f>
        <v>141</v>
      </c>
    </row>
    <row r="74" spans="1:13" x14ac:dyDescent="0.3">
      <c r="B74" t="s">
        <v>327</v>
      </c>
      <c r="C74" s="105">
        <f>'[1]cash flow data'!E8</f>
        <v>0</v>
      </c>
      <c r="D74" s="105">
        <f>'[1]cash flow data'!F8</f>
        <v>0</v>
      </c>
      <c r="E74" s="105">
        <f>'[1]cash flow data'!G8</f>
        <v>0</v>
      </c>
      <c r="F74" s="105">
        <f>'[1]cash flow data'!H8</f>
        <v>0</v>
      </c>
      <c r="G74" s="105">
        <f>'[1]cash flow data'!I8</f>
        <v>0</v>
      </c>
      <c r="H74" s="105">
        <f>'[1]cash flow data'!J8</f>
        <v>0</v>
      </c>
      <c r="I74" s="105">
        <f>'[1]cash flow data'!K8</f>
        <v>0</v>
      </c>
      <c r="J74" s="105">
        <f>'[1]cash flow data'!L8</f>
        <v>0</v>
      </c>
      <c r="K74" s="105">
        <f>'[1]cash flow data'!M8</f>
        <v>0</v>
      </c>
      <c r="L74" s="105">
        <f>'[1]cash flow data'!N8</f>
        <v>0</v>
      </c>
    </row>
    <row r="75" spans="1:13" x14ac:dyDescent="0.3">
      <c r="B75" t="s">
        <v>328</v>
      </c>
      <c r="C75" s="105">
        <f>'[1]cash flow data'!E9</f>
        <v>31</v>
      </c>
      <c r="D75" s="105">
        <v>0</v>
      </c>
      <c r="E75" s="105">
        <v>0</v>
      </c>
      <c r="F75" s="105">
        <f>'[1]cash flow data'!H8</f>
        <v>0</v>
      </c>
      <c r="G75" s="105">
        <f>'[1]cash flow data'!I8</f>
        <v>0</v>
      </c>
      <c r="H75" s="105">
        <f>'[1]cash flow data'!J8</f>
        <v>0</v>
      </c>
      <c r="I75" s="105">
        <f>'[1]cash flow data'!K8</f>
        <v>0</v>
      </c>
      <c r="J75" s="105">
        <f>'[1]cash flow data'!L8</f>
        <v>0</v>
      </c>
      <c r="K75" s="105">
        <f>'[1]cash flow data'!M8</f>
        <v>0</v>
      </c>
      <c r="L75" s="105">
        <f>'[1]cash flow data'!N8</f>
        <v>0</v>
      </c>
    </row>
    <row r="76" spans="1:13" x14ac:dyDescent="0.3">
      <c r="B76" t="s">
        <v>329</v>
      </c>
      <c r="C76" s="105">
        <v>0</v>
      </c>
      <c r="D76" s="105">
        <f>'[1]cash flow data'!F9</f>
        <v>-277</v>
      </c>
      <c r="E76" s="105">
        <f>'[1]cash flow data'!G9</f>
        <v>44</v>
      </c>
      <c r="F76" s="105">
        <f>'[1]cash flow data'!H9</f>
        <v>1736</v>
      </c>
      <c r="G76" s="105">
        <f>'[1]cash flow data'!I9</f>
        <v>-476</v>
      </c>
      <c r="H76" s="105">
        <f>'[1]cash flow data'!J9</f>
        <v>296</v>
      </c>
      <c r="I76" s="105">
        <f>'[1]cash flow data'!K9</f>
        <v>-413</v>
      </c>
      <c r="J76" s="105">
        <f>'[1]cash flow data'!L9</f>
        <v>-100</v>
      </c>
      <c r="K76" s="105">
        <f>'[1]cash flow data'!M9</f>
        <v>-924</v>
      </c>
      <c r="L76" s="105">
        <f>'[1]cash flow data'!N9</f>
        <v>-3337</v>
      </c>
      <c r="M76" s="105"/>
    </row>
    <row r="77" spans="1:13" x14ac:dyDescent="0.3">
      <c r="B77" t="s">
        <v>330</v>
      </c>
      <c r="C77" s="105">
        <f>'[1]cash flow data'!E10</f>
        <v>-4449</v>
      </c>
      <c r="D77" s="105">
        <f>'[1]cash flow data'!F10</f>
        <v>-5078</v>
      </c>
      <c r="E77" s="105">
        <f>'[1]cash flow data'!G10</f>
        <v>-5492</v>
      </c>
      <c r="F77" s="105">
        <f>'[1]cash flow data'!H10</f>
        <v>-6000</v>
      </c>
      <c r="G77" s="105">
        <f>'[1]cash flow data'!I10</f>
        <v>-5803</v>
      </c>
      <c r="H77" s="105">
        <f>'[1]cash flow data'!J10</f>
        <v>-5023</v>
      </c>
      <c r="I77" s="105">
        <f>'[1]cash flow data'!K10</f>
        <v>-4387</v>
      </c>
      <c r="J77" s="105">
        <f>'[1]cash flow data'!L10</f>
        <v>-4982</v>
      </c>
      <c r="K77" s="105">
        <f>'[1]cash flow data'!M10</f>
        <v>-6250</v>
      </c>
      <c r="L77" s="105">
        <f>'[1]cash flow data'!N10</f>
        <v>-6120</v>
      </c>
    </row>
    <row r="78" spans="1:13" x14ac:dyDescent="0.3">
      <c r="B78" s="79" t="s">
        <v>331</v>
      </c>
      <c r="C78" s="104">
        <f>SUM(C70:C77)</f>
        <v>9873</v>
      </c>
      <c r="D78" s="104">
        <f t="shared" ref="D78:L78" si="25">SUM(D70:D77)</f>
        <v>9521</v>
      </c>
      <c r="E78" s="104">
        <f t="shared" si="25"/>
        <v>10671</v>
      </c>
      <c r="F78" s="104">
        <f t="shared" si="25"/>
        <v>14905</v>
      </c>
      <c r="G78" s="104">
        <f t="shared" si="25"/>
        <v>12108</v>
      </c>
      <c r="H78" s="104">
        <f t="shared" si="25"/>
        <v>14985</v>
      </c>
      <c r="I78" s="104">
        <f t="shared" si="25"/>
        <v>12112</v>
      </c>
      <c r="J78" s="104">
        <f t="shared" si="25"/>
        <v>15676</v>
      </c>
      <c r="K78" s="104">
        <f t="shared" si="25"/>
        <v>17954</v>
      </c>
      <c r="L78" s="104">
        <f t="shared" si="25"/>
        <v>13840</v>
      </c>
      <c r="M78" s="105"/>
    </row>
    <row r="80" spans="1:13" x14ac:dyDescent="0.3">
      <c r="B80" s="1" t="s">
        <v>332</v>
      </c>
    </row>
    <row r="81" spans="2:13" x14ac:dyDescent="0.3">
      <c r="B81" t="s">
        <v>333</v>
      </c>
      <c r="C81" s="105">
        <f>IFERROR('[1]cash flow data'!E12,0)</f>
        <v>-3300</v>
      </c>
      <c r="D81" s="105">
        <f>IFERROR('[1]cash flow data'!F12,0)</f>
        <v>-2348</v>
      </c>
      <c r="E81" s="105">
        <f>IFERROR('[1]cash flow data'!G12,0)</f>
        <v>-3122</v>
      </c>
      <c r="F81" s="105">
        <f>IFERROR('[1]cash flow data'!H12,0)</f>
        <v>-2878</v>
      </c>
      <c r="G81" s="105">
        <f>IFERROR('[1]cash flow data'!I12,0)</f>
        <v>-3169</v>
      </c>
      <c r="H81" s="105">
        <f>IFERROR('[1]cash flow data'!J12,0)</f>
        <v>-2441</v>
      </c>
      <c r="I81" s="105">
        <f>IFERROR('[1]cash flow data'!K12,0)</f>
        <v>-1837</v>
      </c>
      <c r="J81" s="105">
        <f>IFERROR('[1]cash flow data'!L12,0)</f>
        <v>-2142</v>
      </c>
      <c r="K81" s="105">
        <f>IFERROR('[1]cash flow data'!M12,0)</f>
        <v>-2743</v>
      </c>
      <c r="L81" s="105">
        <f>IFERROR('[1]cash flow data'!N12,0)</f>
        <v>-3563</v>
      </c>
    </row>
    <row r="82" spans="2:13" x14ac:dyDescent="0.3">
      <c r="B82" t="s">
        <v>334</v>
      </c>
      <c r="C82" s="105">
        <f>IFERROR('[1]cash flow data'!E13,0)</f>
        <v>9</v>
      </c>
      <c r="D82" s="105">
        <f>IFERROR('[1]cash flow data'!F13,0)</f>
        <v>8</v>
      </c>
      <c r="E82" s="105">
        <f>IFERROR('[1]cash flow data'!G13,0)</f>
        <v>50</v>
      </c>
      <c r="F82" s="105">
        <f>IFERROR('[1]cash flow data'!H13,0)</f>
        <v>80</v>
      </c>
      <c r="G82" s="105">
        <f>IFERROR('[1]cash flow data'!I13,0)</f>
        <v>28</v>
      </c>
      <c r="H82" s="105">
        <f>IFERROR('[1]cash flow data'!J13,0)</f>
        <v>27</v>
      </c>
      <c r="I82" s="105">
        <f>IFERROR('[1]cash flow data'!K13,0)</f>
        <v>3</v>
      </c>
      <c r="J82" s="105">
        <f>IFERROR('[1]cash flow data'!L13,0)</f>
        <v>133</v>
      </c>
      <c r="K82" s="105">
        <f>IFERROR('[1]cash flow data'!M13,0)</f>
        <v>49</v>
      </c>
      <c r="L82" s="105">
        <f>IFERROR('[1]cash flow data'!N13,0)</f>
        <v>107</v>
      </c>
    </row>
    <row r="83" spans="2:13" x14ac:dyDescent="0.3">
      <c r="B83" t="s">
        <v>335</v>
      </c>
      <c r="C83" s="105">
        <f>IFERROR('[1]cash flow data'!E14,0)</f>
        <v>-98742</v>
      </c>
      <c r="D83" s="105">
        <f>IFERROR('[1]cash flow data'!F14,0)</f>
        <v>-154081</v>
      </c>
      <c r="E83" s="105">
        <f>IFERROR('[1]cash flow data'!G14,0)</f>
        <v>-85683</v>
      </c>
      <c r="F83" s="105">
        <f>IFERROR('[1]cash flow data'!H14,0)</f>
        <v>-98330</v>
      </c>
      <c r="G83" s="105">
        <f>IFERROR('[1]cash flow data'!I14,0)</f>
        <v>-94187</v>
      </c>
      <c r="H83" s="105">
        <f>IFERROR('[1]cash flow data'!J14,0)</f>
        <v>-79835</v>
      </c>
      <c r="I83" s="105">
        <f>IFERROR('[1]cash flow data'!K14,0)</f>
        <v>-57553</v>
      </c>
      <c r="J83" s="105">
        <f>IFERROR('[1]cash flow data'!L14,0)</f>
        <v>-69776</v>
      </c>
      <c r="K83" s="105">
        <f>IFERROR('[1]cash flow data'!M14,0)</f>
        <v>-80932</v>
      </c>
      <c r="L83" s="105">
        <f>IFERROR('[1]cash flow data'!N14,0)</f>
        <v>-75107</v>
      </c>
    </row>
    <row r="84" spans="2:13" x14ac:dyDescent="0.3">
      <c r="B84" t="s">
        <v>336</v>
      </c>
      <c r="C84" s="105">
        <f>IFERROR('[1]cash flow data'!E15,0)</f>
        <v>99658</v>
      </c>
      <c r="D84" s="105">
        <f>IFERROR('[1]cash flow data'!F15,0)</f>
        <v>150651</v>
      </c>
      <c r="E84" s="105">
        <f>IFERROR('[1]cash flow data'!G15,0)</f>
        <v>81034</v>
      </c>
      <c r="F84" s="105">
        <f>IFERROR('[1]cash flow data'!H15,0)</f>
        <v>95017</v>
      </c>
      <c r="G84" s="105">
        <f>IFERROR('[1]cash flow data'!I15,0)</f>
        <v>92454</v>
      </c>
      <c r="H84" s="105">
        <f>IFERROR('[1]cash flow data'!J15,0)</f>
        <v>75835</v>
      </c>
      <c r="I84" s="105">
        <f>IFERROR('[1]cash flow data'!K15,0)</f>
        <v>62797</v>
      </c>
      <c r="J84" s="105">
        <f>IFERROR('[1]cash flow data'!L15,0)</f>
        <v>70992</v>
      </c>
      <c r="K84" s="105">
        <f>IFERROR('[1]cash flow data'!M15,0)</f>
        <v>77230</v>
      </c>
      <c r="L84" s="105">
        <f>IFERROR('[1]cash flow data'!N15,0)</f>
        <v>77830</v>
      </c>
    </row>
    <row r="85" spans="2:13" x14ac:dyDescent="0.3">
      <c r="B85" t="s">
        <v>337</v>
      </c>
      <c r="C85" s="105">
        <f>IFERROR('[1]cash flow data'!E16,0)</f>
        <v>559</v>
      </c>
      <c r="D85" s="105">
        <f>IFERROR('[1]cash flow data'!F16,0)</f>
        <v>741</v>
      </c>
      <c r="E85" s="105">
        <f>IFERROR('[1]cash flow data'!G16,0)</f>
        <v>756</v>
      </c>
      <c r="F85" s="105">
        <f>IFERROR('[1]cash flow data'!H16,0)</f>
        <v>736</v>
      </c>
      <c r="G85" s="105">
        <f>IFERROR('[1]cash flow data'!I16,0)</f>
        <v>1184</v>
      </c>
      <c r="H85" s="105">
        <f>IFERROR('[1]cash flow data'!J16,0)</f>
        <v>1513</v>
      </c>
      <c r="I85" s="105">
        <f>IFERROR('[1]cash flow data'!K16,0)</f>
        <v>1275</v>
      </c>
      <c r="J85" s="105">
        <f>IFERROR('[1]cash flow data'!L16,0)</f>
        <v>1035</v>
      </c>
      <c r="K85" s="105">
        <f>IFERROR('[1]cash flow data'!M16,0)</f>
        <v>1324</v>
      </c>
      <c r="L85" s="105">
        <f>IFERROR('[1]cash flow data'!N16,0)</f>
        <v>1138</v>
      </c>
    </row>
    <row r="86" spans="2:13" x14ac:dyDescent="0.3">
      <c r="B86" t="s">
        <v>338</v>
      </c>
      <c r="C86" s="105">
        <f>IFERROR('[1]cash flow data'!E17,0)</f>
        <v>268</v>
      </c>
      <c r="D86" s="105">
        <f>IFERROR('[1]cash flow data'!F17,0)</f>
        <v>64</v>
      </c>
      <c r="E86" s="105">
        <f>IFERROR('[1]cash flow data'!G17,0)</f>
        <v>4</v>
      </c>
      <c r="F86" s="105">
        <f>IFERROR('[1]cash flow data'!H17,0)</f>
        <v>13</v>
      </c>
      <c r="G86" s="105">
        <f>IFERROR('[1]cash flow data'!I17,0)</f>
        <v>13</v>
      </c>
      <c r="H86" s="105">
        <f>IFERROR('[1]cash flow data'!J17,0)</f>
        <v>17</v>
      </c>
      <c r="I86" s="105">
        <f>IFERROR('[1]cash flow data'!K17,0)</f>
        <v>7</v>
      </c>
      <c r="J86" s="105">
        <f>IFERROR('[1]cash flow data'!L17,0)</f>
        <v>16</v>
      </c>
      <c r="K86" s="105">
        <f>IFERROR('[1]cash flow data'!M17,0)</f>
        <v>19</v>
      </c>
      <c r="L86" s="105">
        <f>IFERROR('[1]cash flow data'!N17,0)</f>
        <v>36</v>
      </c>
    </row>
    <row r="87" spans="2:13" x14ac:dyDescent="0.3">
      <c r="B87" t="s">
        <v>339</v>
      </c>
      <c r="C87" s="105">
        <f>IFERROR('[1]cash flow data'!E19,0)</f>
        <v>0</v>
      </c>
      <c r="D87" s="105">
        <f>IFERROR('[1]cash flow data'!F19,0)</f>
        <v>0</v>
      </c>
      <c r="E87" s="105">
        <f>IFERROR('[1]cash flow data'!G19,0)</f>
        <v>0</v>
      </c>
      <c r="F87" s="105">
        <f>IFERROR('[1]cash flow data'!H19,0)</f>
        <v>0</v>
      </c>
      <c r="G87" s="105">
        <f>IFERROR('[1]cash flow data'!I19,0)</f>
        <v>0</v>
      </c>
      <c r="H87" s="105">
        <f>IFERROR('[1]cash flow data'!J19,0)</f>
        <v>0</v>
      </c>
      <c r="I87" s="105">
        <f>IFERROR('[1]cash flow data'!K19,0)</f>
        <v>-2</v>
      </c>
      <c r="J87" s="105">
        <f>IFERROR('[1]cash flow data'!L19,0)</f>
        <v>-2</v>
      </c>
      <c r="K87" s="105">
        <f>IFERROR('[1]cash flow data'!M19,0)</f>
        <v>-2</v>
      </c>
      <c r="L87" s="105">
        <f>IFERROR('[1]cash flow data'!N19,0)</f>
        <v>-65</v>
      </c>
    </row>
    <row r="88" spans="2:13" x14ac:dyDescent="0.3">
      <c r="B88" t="s">
        <v>340</v>
      </c>
      <c r="C88" s="105">
        <f>IFERROR('[1]cash flow data'!E20,0)</f>
        <v>0</v>
      </c>
      <c r="D88" s="105">
        <f>IFERROR('[1]cash flow data'!F20,0)</f>
        <v>0</v>
      </c>
      <c r="E88" s="105">
        <f>IFERROR('[1]cash flow data'!G20,0)</f>
        <v>129</v>
      </c>
      <c r="F88" s="105">
        <f>IFERROR('[1]cash flow data'!H20,0)</f>
        <v>18</v>
      </c>
      <c r="G88" s="105">
        <f>IFERROR('[1]cash flow data'!I20,0)</f>
        <v>18</v>
      </c>
      <c r="H88" s="105">
        <f>IFERROR('[1]cash flow data'!J20,0)</f>
        <v>0</v>
      </c>
      <c r="I88" s="105">
        <f>IFERROR('[1]cash flow data'!K20,0)</f>
        <v>0</v>
      </c>
      <c r="J88" s="105">
        <f>IFERROR('[1]cash flow data'!L20,0)</f>
        <v>0</v>
      </c>
      <c r="K88" s="105">
        <f>IFERROR('[1]cash flow data'!M20,0)</f>
        <v>56</v>
      </c>
      <c r="L88" s="105">
        <f>IFERROR('[1]cash flow data'!N20,0)</f>
        <v>0</v>
      </c>
      <c r="M88" s="105"/>
    </row>
    <row r="89" spans="2:13" x14ac:dyDescent="0.3">
      <c r="B89" t="str">
        <f>'[1]cash flow data'!B18</f>
        <v>Invest in subsidiaries</v>
      </c>
      <c r="C89" s="105">
        <f>IFERROR('[1]cash flow data'!E18,0)</f>
        <v>0</v>
      </c>
      <c r="D89" s="105">
        <f>IFERROR('[1]cash flow data'!F18,0)</f>
        <v>-8</v>
      </c>
      <c r="E89" s="105">
        <f>IFERROR('[1]cash flow data'!G18,0)</f>
        <v>0</v>
      </c>
      <c r="F89" s="105">
        <f>IFERROR('[1]cash flow data'!H18,0)</f>
        <v>0</v>
      </c>
      <c r="G89" s="105">
        <f>IFERROR('[1]cash flow data'!I18,0)</f>
        <v>0</v>
      </c>
      <c r="H89" s="105">
        <f>IFERROR('[1]cash flow data'!J18,0)</f>
        <v>0</v>
      </c>
      <c r="I89" s="105">
        <f>IFERROR('[1]cash flow data'!K18,0)</f>
        <v>0</v>
      </c>
      <c r="J89" s="105">
        <f>IFERROR('[1]cash flow data'!L18,0)</f>
        <v>0</v>
      </c>
      <c r="K89" s="105">
        <f>IFERROR('[1]cash flow data'!M18,0)</f>
        <v>0</v>
      </c>
      <c r="L89" s="105">
        <f>IFERROR('[1]cash flow data'!N18,0)</f>
        <v>0</v>
      </c>
    </row>
    <row r="90" spans="2:13" x14ac:dyDescent="0.3">
      <c r="B90" t="s">
        <v>341</v>
      </c>
      <c r="C90" s="105">
        <v>0</v>
      </c>
      <c r="D90" s="105">
        <v>0</v>
      </c>
      <c r="E90" s="105">
        <v>0</v>
      </c>
      <c r="F90" s="105">
        <v>0</v>
      </c>
      <c r="G90" s="105">
        <v>0</v>
      </c>
      <c r="H90" s="105">
        <v>0</v>
      </c>
      <c r="I90" s="105">
        <v>0</v>
      </c>
      <c r="J90" s="105">
        <v>0</v>
      </c>
      <c r="K90" s="105">
        <v>0</v>
      </c>
      <c r="L90" s="105">
        <v>0</v>
      </c>
      <c r="M90" s="105"/>
    </row>
    <row r="91" spans="2:13" x14ac:dyDescent="0.3">
      <c r="B91" t="s">
        <v>342</v>
      </c>
      <c r="C91" s="105">
        <v>0</v>
      </c>
      <c r="D91" s="105">
        <v>0</v>
      </c>
      <c r="E91" s="105">
        <v>0</v>
      </c>
      <c r="F91" s="105">
        <v>0</v>
      </c>
      <c r="G91" s="105">
        <v>0</v>
      </c>
      <c r="H91" s="105">
        <v>0</v>
      </c>
      <c r="I91" s="105">
        <v>0</v>
      </c>
      <c r="J91" s="105">
        <v>0</v>
      </c>
      <c r="K91" s="105">
        <v>0</v>
      </c>
      <c r="L91" s="105">
        <v>0</v>
      </c>
    </row>
    <row r="92" spans="2:13" x14ac:dyDescent="0.3">
      <c r="B92" t="s">
        <v>343</v>
      </c>
      <c r="C92" s="105">
        <f>IFERROR('[1]cash flow data'!E21,0)</f>
        <v>-3728</v>
      </c>
      <c r="D92" s="105">
        <f>IFERROR('[1]cash flow data'!F21,0)</f>
        <v>1052</v>
      </c>
      <c r="E92" s="105">
        <f>IFERROR('[1]cash flow data'!G21,0)</f>
        <v>3579</v>
      </c>
      <c r="F92" s="105">
        <f>IFERROR('[1]cash flow data'!H21,0)</f>
        <v>-1769</v>
      </c>
      <c r="G92" s="105">
        <f>IFERROR('[1]cash flow data'!I21,0)</f>
        <v>-1887</v>
      </c>
      <c r="H92" s="105">
        <f>IFERROR('[1]cash flow data'!J21,0)</f>
        <v>-1290</v>
      </c>
      <c r="I92" s="105">
        <f>IFERROR('[1]cash flow data'!K21,0)</f>
        <v>1051</v>
      </c>
      <c r="J92" s="105">
        <f>IFERROR('[1]cash flow data'!L21,0)</f>
        <v>-2494</v>
      </c>
      <c r="K92" s="105">
        <f>IFERROR('[1]cash flow data'!M21,0)</f>
        <v>-733</v>
      </c>
      <c r="L92" s="105">
        <f>IFERROR('[1]cash flow data'!N21,0)</f>
        <v>1187</v>
      </c>
    </row>
    <row r="93" spans="2:13" x14ac:dyDescent="0.3">
      <c r="B93" s="79" t="s">
        <v>344</v>
      </c>
      <c r="C93" s="104">
        <f t="shared" ref="C93:L93" si="26">SUM(C81:C92)</f>
        <v>-5276</v>
      </c>
      <c r="D93" s="104">
        <f t="shared" si="26"/>
        <v>-3921</v>
      </c>
      <c r="E93" s="104">
        <f t="shared" si="26"/>
        <v>-3253</v>
      </c>
      <c r="F93" s="104">
        <f t="shared" si="26"/>
        <v>-7113</v>
      </c>
      <c r="G93" s="104">
        <f t="shared" si="26"/>
        <v>-5546</v>
      </c>
      <c r="H93" s="104">
        <f t="shared" si="26"/>
        <v>-6174</v>
      </c>
      <c r="I93" s="104">
        <f t="shared" si="26"/>
        <v>5741</v>
      </c>
      <c r="J93" s="104">
        <f t="shared" si="26"/>
        <v>-2238</v>
      </c>
      <c r="K93" s="104">
        <f t="shared" si="26"/>
        <v>-5732</v>
      </c>
      <c r="L93" s="104">
        <f t="shared" si="26"/>
        <v>1563</v>
      </c>
    </row>
    <row r="95" spans="2:13" x14ac:dyDescent="0.3">
      <c r="B95" s="1" t="s">
        <v>345</v>
      </c>
    </row>
    <row r="96" spans="2:13" x14ac:dyDescent="0.3">
      <c r="B96" t="s">
        <v>346</v>
      </c>
      <c r="C96" s="105">
        <f>IFERROR('[1]cash flow data'!E23,0)</f>
        <v>979</v>
      </c>
      <c r="D96" s="105">
        <f>IFERROR('[1]cash flow data'!F23,0)</f>
        <v>532</v>
      </c>
      <c r="E96" s="105">
        <f>IFERROR('[1]cash flow data'!G23,0)</f>
        <v>1067</v>
      </c>
      <c r="F96" s="105">
        <f>IFERROR('[1]cash flow data'!H23,0)</f>
        <v>913</v>
      </c>
      <c r="G96" s="105">
        <f>IFERROR('[1]cash flow data'!I23,0)</f>
        <v>969</v>
      </c>
      <c r="H96" s="105">
        <f>IFERROR('[1]cash flow data'!J23,0)</f>
        <v>625</v>
      </c>
      <c r="I96" s="105">
        <f>IFERROR('[1]cash flow data'!K23,0)</f>
        <v>291</v>
      </c>
      <c r="J96" s="105">
        <f>IFERROR('[1]cash flow data'!L23,0)</f>
        <v>292</v>
      </c>
      <c r="K96" s="105">
        <f>IFERROR('[1]cash flow data'!M23,0)</f>
        <v>2477</v>
      </c>
      <c r="L96" s="105">
        <f>IFERROR('[1]cash flow data'!N23,0)</f>
        <v>1443</v>
      </c>
    </row>
    <row r="97" spans="1:13" x14ac:dyDescent="0.3">
      <c r="B97" t="s">
        <v>347</v>
      </c>
      <c r="C97" s="105">
        <f>IFERROR('[1]cash flow data'!E24,0)</f>
        <v>7</v>
      </c>
      <c r="D97" s="105">
        <f>IFERROR('[1]cash flow data'!F24,0)</f>
        <v>0</v>
      </c>
      <c r="E97" s="105">
        <f>IFERROR('[1]cash flow data'!G24,0)</f>
        <v>0</v>
      </c>
      <c r="F97" s="105">
        <f>IFERROR('[1]cash flow data'!H24,0)</f>
        <v>11</v>
      </c>
      <c r="G97" s="105">
        <f>IFERROR('[1]cash flow data'!I24,0)</f>
        <v>0</v>
      </c>
      <c r="H97" s="105">
        <f>IFERROR('[1]cash flow data'!J24,0)</f>
        <v>0</v>
      </c>
      <c r="I97" s="105">
        <f>IFERROR('[1]cash flow data'!K24,0)</f>
        <v>0</v>
      </c>
      <c r="J97" s="105">
        <f>IFERROR('[1]cash flow data'!L24,0)</f>
        <v>0</v>
      </c>
      <c r="K97" s="105">
        <f>IFERROR('[1]cash flow data'!M24,0)</f>
        <v>0</v>
      </c>
      <c r="L97" s="105">
        <f>IFERROR('[1]cash flow data'!N24,0)</f>
        <v>8</v>
      </c>
    </row>
    <row r="98" spans="1:13" x14ac:dyDescent="0.3">
      <c r="B98" t="s">
        <v>348</v>
      </c>
      <c r="C98" s="105">
        <f>IFERROR('[1]cash flow data'!E25,0)</f>
        <v>-20</v>
      </c>
      <c r="D98" s="105">
        <f>IFERROR('[1]cash flow data'!F25,0)</f>
        <v>-13</v>
      </c>
      <c r="E98" s="105">
        <f>IFERROR('[1]cash flow data'!G25,0)</f>
        <v>-13</v>
      </c>
      <c r="F98" s="105">
        <f>IFERROR('[1]cash flow data'!H25,0)</f>
        <v>-8</v>
      </c>
      <c r="G98" s="105">
        <f>IFERROR('[1]cash flow data'!I25,0)</f>
        <v>-18</v>
      </c>
      <c r="H98" s="105">
        <f>IFERROR('[1]cash flow data'!J25,0)</f>
        <v>-3</v>
      </c>
      <c r="I98" s="105">
        <f>IFERROR('[1]cash flow data'!K25,0)</f>
        <v>-2</v>
      </c>
      <c r="J98" s="105">
        <f>IFERROR('[1]cash flow data'!L25,0)</f>
        <v>-1</v>
      </c>
      <c r="K98" s="105">
        <f>IFERROR('[1]cash flow data'!M25,0)</f>
        <v>-1</v>
      </c>
      <c r="L98" s="105">
        <f>IFERROR('[1]cash flow data'!N25,0)</f>
        <v>-2</v>
      </c>
    </row>
    <row r="99" spans="1:13" x14ac:dyDescent="0.3">
      <c r="B99" t="s">
        <v>349</v>
      </c>
      <c r="C99" s="105">
        <f>IFERROR('[1]cash flow data'!E26,0)</f>
        <v>-16</v>
      </c>
      <c r="D99" s="105">
        <f>IFERROR('[1]cash flow data'!F26,0)</f>
        <v>-28</v>
      </c>
      <c r="E99" s="105">
        <f>IFERROR('[1]cash flow data'!G26,0)</f>
        <v>-25</v>
      </c>
      <c r="F99" s="105">
        <f>IFERROR('[1]cash flow data'!H26,0)</f>
        <v>-49</v>
      </c>
      <c r="G99" s="105">
        <f>IFERROR('[1]cash flow data'!I26,0)</f>
        <v>-98</v>
      </c>
      <c r="H99" s="105">
        <f>IFERROR('[1]cash flow data'!J26,0)</f>
        <v>-44</v>
      </c>
      <c r="I99" s="105">
        <f>IFERROR('[1]cash flow data'!K26,0)</f>
        <v>-41</v>
      </c>
      <c r="J99" s="105">
        <f>IFERROR('[1]cash flow data'!L26,0)</f>
        <v>-40</v>
      </c>
      <c r="K99" s="105">
        <f>IFERROR('[1]cash flow data'!M26,0)</f>
        <v>-41</v>
      </c>
      <c r="L99" s="105">
        <f>IFERROR('[1]cash flow data'!N26,0)</f>
        <v>-46</v>
      </c>
    </row>
    <row r="100" spans="1:13" x14ac:dyDescent="0.3">
      <c r="B100" t="s">
        <v>350</v>
      </c>
      <c r="C100" s="105">
        <f>IFERROR('[1]cash flow data'!E27,0)</f>
        <v>-4876</v>
      </c>
      <c r="D100" s="105">
        <f>IFERROR('[1]cash flow data'!F27,0)</f>
        <v>-5133</v>
      </c>
      <c r="E100" s="105">
        <f>IFERROR('[1]cash flow data'!G27,0)</f>
        <v>-6994</v>
      </c>
      <c r="F100" s="105">
        <f>IFERROR('[1]cash flow data'!H27,0)</f>
        <v>-5952</v>
      </c>
      <c r="G100" s="105">
        <f>IFERROR('[1]cash flow data'!I27,0)</f>
        <v>-6519</v>
      </c>
      <c r="H100" s="105">
        <f>IFERROR('[1]cash flow data'!J27,0)</f>
        <v>-7302</v>
      </c>
      <c r="I100" s="105">
        <f>IFERROR('[1]cash flow data'!K27,0)</f>
        <v>-18881</v>
      </c>
      <c r="J100" s="105">
        <f>IFERROR('[1]cash flow data'!L27,0)</f>
        <v>-13788</v>
      </c>
      <c r="K100" s="105">
        <f>IFERROR('[1]cash flow data'!M27,0)</f>
        <v>-15418</v>
      </c>
      <c r="L100" s="105">
        <f>IFERROR('[1]cash flow data'!N27,0)</f>
        <v>-19899</v>
      </c>
    </row>
    <row r="101" spans="1:13" x14ac:dyDescent="0.3">
      <c r="B101" t="s">
        <v>351</v>
      </c>
      <c r="C101" s="105">
        <f>IFERROR('[1]cash flow data'!E28,0)</f>
        <v>0</v>
      </c>
      <c r="D101" s="105">
        <f>IFERROR('[1]cash flow data'!F28,0)</f>
        <v>0</v>
      </c>
      <c r="E101" s="105">
        <f>IFERROR('[1]cash flow data'!G28,0)</f>
        <v>0</v>
      </c>
      <c r="F101" s="105">
        <f>IFERROR('[1]cash flow data'!H28,0)</f>
        <v>0</v>
      </c>
      <c r="G101" s="105">
        <f>IFERROR('[1]cash flow data'!I28,0)</f>
        <v>0</v>
      </c>
      <c r="H101" s="105">
        <f>IFERROR('[1]cash flow data'!J28,0)</f>
        <v>-49</v>
      </c>
      <c r="I101" s="105">
        <f>IFERROR('[1]cash flow data'!K28,0)</f>
        <v>-55</v>
      </c>
      <c r="J101" s="105">
        <f>IFERROR('[1]cash flow data'!L28,0)</f>
        <v>-59</v>
      </c>
      <c r="K101" s="105">
        <f>IFERROR('[1]cash flow data'!M28,0)</f>
        <v>-59</v>
      </c>
      <c r="L101" s="105">
        <f>IFERROR('[1]cash flow data'!N28,0)</f>
        <v>-67</v>
      </c>
    </row>
    <row r="102" spans="1:13" x14ac:dyDescent="0.3">
      <c r="B102" t="s">
        <v>352</v>
      </c>
      <c r="C102" s="105">
        <f>IFERROR('[1]cash flow data'!E29,0)</f>
        <v>-734</v>
      </c>
      <c r="D102" s="105">
        <f>IFERROR('[1]cash flow data'!F29,0)</f>
        <v>-971</v>
      </c>
      <c r="E102" s="105">
        <f>IFERROR('[1]cash flow data'!G29,0)</f>
        <v>-1335</v>
      </c>
      <c r="F102" s="105">
        <f>IFERROR('[1]cash flow data'!H29,0)</f>
        <v>-1136</v>
      </c>
      <c r="G102" s="105">
        <f>IFERROR('[1]cash flow data'!I29,0)</f>
        <v>-1203</v>
      </c>
      <c r="H102" s="105">
        <f>IFERROR('[1]cash flow data'!J29,0)</f>
        <v>-1409</v>
      </c>
      <c r="I102" s="105">
        <f>IFERROR('[1]cash flow data'!K29,0)</f>
        <v>55</v>
      </c>
      <c r="J102" s="105">
        <f>IFERROR('[1]cash flow data'!L29,0)</f>
        <v>15</v>
      </c>
      <c r="K102" s="105">
        <f>IFERROR('[1]cash flow data'!M29,0)</f>
        <v>35</v>
      </c>
      <c r="L102" s="105">
        <f>IFERROR('[1]cash flow data'!N29,0)</f>
        <v>12</v>
      </c>
    </row>
    <row r="103" spans="1:13" x14ac:dyDescent="0.3">
      <c r="B103" t="s">
        <v>254</v>
      </c>
      <c r="C103" s="105">
        <f>IFERROR('[1]cash flow data'!E30,0)</f>
        <v>-93</v>
      </c>
      <c r="D103" s="105">
        <f>IFERROR('[1]cash flow data'!F30,0)</f>
        <v>266</v>
      </c>
      <c r="E103" s="105">
        <f>IFERROR('[1]cash flow data'!G30,0)</f>
        <v>75</v>
      </c>
      <c r="F103" s="105">
        <f>IFERROR('[1]cash flow data'!H30,0)</f>
        <v>-166</v>
      </c>
      <c r="G103" s="105">
        <f>IFERROR('[1]cash flow data'!I30,0)</f>
        <v>169</v>
      </c>
      <c r="H103" s="105">
        <f>IFERROR('[1]cash flow data'!J30,0)</f>
        <v>334</v>
      </c>
      <c r="I103" s="105">
        <f>IFERROR('[1]cash flow data'!K30,0)</f>
        <v>-367</v>
      </c>
      <c r="J103" s="105">
        <f>IFERROR('[1]cash flow data'!L30,0)</f>
        <v>-43</v>
      </c>
      <c r="K103" s="105">
        <f>IFERROR('[1]cash flow data'!M30,0)</f>
        <v>139</v>
      </c>
      <c r="L103" s="105">
        <f>IFERROR('[1]cash flow data'!N30,0)</f>
        <v>191</v>
      </c>
    </row>
    <row r="104" spans="1:13" x14ac:dyDescent="0.3">
      <c r="C104" s="105"/>
      <c r="D104" s="105"/>
      <c r="E104" s="105"/>
      <c r="F104" s="105"/>
      <c r="G104" s="105"/>
      <c r="H104" s="105"/>
      <c r="I104" s="105"/>
      <c r="J104" s="105"/>
      <c r="K104" s="105"/>
      <c r="L104" s="105"/>
    </row>
    <row r="105" spans="1:13" x14ac:dyDescent="0.3">
      <c r="B105" s="79" t="s">
        <v>353</v>
      </c>
      <c r="C105" s="104">
        <f>SUM(C96:C104)</f>
        <v>-4753</v>
      </c>
      <c r="D105" s="104">
        <f t="shared" ref="D105:L105" si="27">SUM(D96:D104)</f>
        <v>-5347</v>
      </c>
      <c r="E105" s="104">
        <f t="shared" si="27"/>
        <v>-7225</v>
      </c>
      <c r="F105" s="104">
        <f t="shared" si="27"/>
        <v>-6387</v>
      </c>
      <c r="G105" s="104">
        <f t="shared" si="27"/>
        <v>-6700</v>
      </c>
      <c r="H105" s="104">
        <f t="shared" si="27"/>
        <v>-7848</v>
      </c>
      <c r="I105" s="104">
        <f t="shared" si="27"/>
        <v>-19000</v>
      </c>
      <c r="J105" s="104">
        <f t="shared" si="27"/>
        <v>-13624</v>
      </c>
      <c r="K105" s="104">
        <f t="shared" si="27"/>
        <v>-12868</v>
      </c>
      <c r="L105" s="104">
        <f t="shared" si="27"/>
        <v>-18360</v>
      </c>
    </row>
    <row r="107" spans="1:13" x14ac:dyDescent="0.3">
      <c r="B107" s="79" t="s">
        <v>254</v>
      </c>
      <c r="C107" s="104">
        <f t="shared" ref="C107:L107" si="28">IFERROR(SUM(C78,C93,C105),0)</f>
        <v>-156</v>
      </c>
      <c r="D107" s="104">
        <f t="shared" si="28"/>
        <v>253</v>
      </c>
      <c r="E107" s="104">
        <f t="shared" si="28"/>
        <v>193</v>
      </c>
      <c r="F107" s="104">
        <f t="shared" si="28"/>
        <v>1405</v>
      </c>
      <c r="G107" s="104">
        <f t="shared" si="28"/>
        <v>-138</v>
      </c>
      <c r="H107" s="104">
        <f t="shared" si="28"/>
        <v>963</v>
      </c>
      <c r="I107" s="104">
        <f t="shared" si="28"/>
        <v>-1147</v>
      </c>
      <c r="J107" s="104">
        <f t="shared" si="28"/>
        <v>-186</v>
      </c>
      <c r="K107" s="104">
        <f t="shared" si="28"/>
        <v>-646</v>
      </c>
      <c r="L107" s="104">
        <f t="shared" si="28"/>
        <v>-2957</v>
      </c>
    </row>
    <row r="108" spans="1:13" x14ac:dyDescent="0.3">
      <c r="B108" s="1"/>
      <c r="C108" s="111"/>
      <c r="D108" s="111"/>
      <c r="E108" s="111"/>
      <c r="F108" s="111"/>
      <c r="G108" s="111"/>
      <c r="H108" s="111"/>
      <c r="I108" s="111"/>
      <c r="J108" s="111"/>
      <c r="K108" s="111"/>
      <c r="L108" s="111"/>
    </row>
    <row r="109" spans="1:13" x14ac:dyDescent="0.3">
      <c r="A109" s="112" t="s">
        <v>354</v>
      </c>
      <c r="B109" s="108"/>
      <c r="C109" s="108"/>
      <c r="D109" s="108"/>
      <c r="E109" s="108"/>
      <c r="F109" s="108"/>
      <c r="G109" s="108"/>
      <c r="H109" s="108"/>
      <c r="I109" s="108"/>
      <c r="J109" s="108"/>
      <c r="K109" s="108"/>
      <c r="L109" s="108"/>
    </row>
    <row r="110" spans="1:13" x14ac:dyDescent="0.3">
      <c r="B110" s="74" t="s">
        <v>251</v>
      </c>
      <c r="C110" s="105">
        <f>IFERROR('[1]Data Sheet'!B82,0)</f>
        <v>9843.2000000000007</v>
      </c>
      <c r="D110" s="105">
        <f>IFERROR('[1]Data Sheet'!C82,0)</f>
        <v>9799.0400000000009</v>
      </c>
      <c r="E110" s="105">
        <f>IFERROR('[1]Data Sheet'!D82,0)</f>
        <v>10627.31</v>
      </c>
      <c r="F110" s="105">
        <f>IFERROR('[1]Data Sheet'!E82,0)</f>
        <v>13169.4</v>
      </c>
      <c r="G110" s="105">
        <f>IFERROR('[1]Data Sheet'!F82,0)</f>
        <v>12583.41</v>
      </c>
      <c r="H110" s="105">
        <f>IFERROR('[1]Data Sheet'!G82,0)</f>
        <v>14689.66</v>
      </c>
      <c r="I110" s="105">
        <f>IFERROR('[1]Data Sheet'!H82,0)</f>
        <v>12526.97</v>
      </c>
      <c r="J110" s="105">
        <f>IFERROR('[1]Data Sheet'!I82,0)</f>
        <v>15775.51</v>
      </c>
      <c r="K110" s="105">
        <f>IFERROR('[1]Data Sheet'!J82,0)</f>
        <v>18877.55</v>
      </c>
      <c r="L110" s="105">
        <f>IFERROR('[1]Data Sheet'!K82,0)</f>
        <v>17178.86</v>
      </c>
    </row>
    <row r="111" spans="1:13" x14ac:dyDescent="0.3">
      <c r="B111" s="74"/>
    </row>
    <row r="112" spans="1:13" x14ac:dyDescent="0.3">
      <c r="B112" s="74" t="s">
        <v>252</v>
      </c>
      <c r="C112" s="105">
        <f>IFERROR('[1]Data Sheet'!B83,0)</f>
        <v>-5275.43</v>
      </c>
      <c r="D112" s="105">
        <f>IFERROR('[1]Data Sheet'!C83,0)</f>
        <v>-3920.73</v>
      </c>
      <c r="E112" s="105">
        <f>IFERROR('[1]Data Sheet'!D83,0)</f>
        <v>-3250.93</v>
      </c>
      <c r="F112" s="105">
        <f>IFERROR('[1]Data Sheet'!E83,0)</f>
        <v>-7113.89</v>
      </c>
      <c r="G112" s="105">
        <f>IFERROR('[1]Data Sheet'!F83,0)</f>
        <v>-5545.68</v>
      </c>
      <c r="H112" s="105">
        <f>IFERROR('[1]Data Sheet'!G83,0)</f>
        <v>-6174.02</v>
      </c>
      <c r="I112" s="105">
        <f>IFERROR('[1]Data Sheet'!H83,0)</f>
        <v>5739.98</v>
      </c>
      <c r="J112" s="105">
        <f>IFERROR('[1]Data Sheet'!I83,0)</f>
        <v>-2238.4899999999998</v>
      </c>
      <c r="K112" s="105">
        <f>IFERROR('[1]Data Sheet'!J83,0)</f>
        <v>-5732.29</v>
      </c>
      <c r="L112" s="105">
        <f>IFERROR('[1]Data Sheet'!K83,0)</f>
        <v>1562.77</v>
      </c>
      <c r="M112" s="105">
        <f>IFERROR('[1]Data Sheet'!L83,0)</f>
        <v>0</v>
      </c>
    </row>
    <row r="113" spans="2:12" x14ac:dyDescent="0.3">
      <c r="B113" s="74"/>
    </row>
    <row r="114" spans="2:12" x14ac:dyDescent="0.3">
      <c r="B114" s="74" t="s">
        <v>253</v>
      </c>
      <c r="C114" s="105">
        <f>IFERROR('[1]Data Sheet'!B84,0)</f>
        <v>-4661.03</v>
      </c>
      <c r="D114" s="105">
        <f>IFERROR('[1]Data Sheet'!C84,0)</f>
        <v>-5612.52</v>
      </c>
      <c r="E114" s="105">
        <f>IFERROR('[1]Data Sheet'!D84,0)</f>
        <v>-7301.03</v>
      </c>
      <c r="F114" s="105">
        <f>IFERROR('[1]Data Sheet'!E84,0)</f>
        <v>-6221.13</v>
      </c>
      <c r="G114" s="105">
        <f>IFERROR('[1]Data Sheet'!F84,0)</f>
        <v>-6868.64</v>
      </c>
      <c r="H114" s="105">
        <f>IFERROR('[1]Data Sheet'!G84,0)</f>
        <v>-8181.48</v>
      </c>
      <c r="I114" s="105">
        <f>IFERROR('[1]Data Sheet'!H84,0)</f>
        <v>-18633.830000000002</v>
      </c>
      <c r="J114" s="105">
        <f>IFERROR('[1]Data Sheet'!I84,0)</f>
        <v>-13580.5</v>
      </c>
      <c r="K114" s="105">
        <f>IFERROR('[1]Data Sheet'!J84,0)</f>
        <v>-13006.03</v>
      </c>
      <c r="L114" s="105">
        <f>IFERROR('[1]Data Sheet'!K84,0)</f>
        <v>-18550.96</v>
      </c>
    </row>
    <row r="116" spans="2:12" x14ac:dyDescent="0.3">
      <c r="B116" s="79" t="s">
        <v>355</v>
      </c>
      <c r="C116" s="104">
        <f>IFERROR(SUM(C110,C112,C114),0)</f>
        <v>-93.259999999999309</v>
      </c>
      <c r="D116" s="104">
        <f t="shared" ref="D116:L116" si="29">IFERROR(SUM(D110,D112,D114),0)</f>
        <v>265.79000000000087</v>
      </c>
      <c r="E116" s="104">
        <f t="shared" si="29"/>
        <v>75.349999999999454</v>
      </c>
      <c r="F116" s="104">
        <f t="shared" si="29"/>
        <v>-165.6200000000008</v>
      </c>
      <c r="G116" s="104">
        <f t="shared" si="29"/>
        <v>169.08999999999924</v>
      </c>
      <c r="H116" s="104">
        <f t="shared" si="29"/>
        <v>334.15999999999985</v>
      </c>
      <c r="I116" s="104">
        <f t="shared" si="29"/>
        <v>-366.88000000000466</v>
      </c>
      <c r="J116" s="104">
        <f t="shared" si="29"/>
        <v>-43.479999999999563</v>
      </c>
      <c r="K116" s="104">
        <f t="shared" si="29"/>
        <v>139.22999999999774</v>
      </c>
      <c r="L116" s="104">
        <f t="shared" si="29"/>
        <v>190.67000000000189</v>
      </c>
    </row>
  </sheetData>
  <mergeCells count="1">
    <mergeCell ref="B2:L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1F3B5-3AD0-4878-9F71-D0F44D39B659}">
  <sheetPr>
    <tabColor rgb="FFFF0000"/>
  </sheetPr>
  <dimension ref="A1:K93"/>
  <sheetViews>
    <sheetView showGridLines="0" topLeftCell="A9" workbookViewId="0">
      <selection activeCell="H87" sqref="H87"/>
    </sheetView>
  </sheetViews>
  <sheetFormatPr defaultColWidth="8.88671875" defaultRowHeight="14.4" x14ac:dyDescent="0.3"/>
  <cols>
    <col min="1" max="1" width="27.6640625" style="70" bestFit="1" customWidth="1"/>
    <col min="2" max="11" width="13.44140625" style="70" bestFit="1" customWidth="1"/>
    <col min="12" max="16384" width="8.88671875" style="70"/>
  </cols>
  <sheetData>
    <row r="1" spans="1:11" s="69" customFormat="1" x14ac:dyDescent="0.3">
      <c r="A1" s="69" t="s">
        <v>204</v>
      </c>
      <c r="B1" s="69" t="s">
        <v>205</v>
      </c>
      <c r="E1" s="237" t="str">
        <f>IF(B2&lt;&gt;B3, "A NEW VERSION OF THE WORKSHEET IS AVAILABLE", "")</f>
        <v/>
      </c>
      <c r="F1" s="237"/>
      <c r="G1" s="237"/>
      <c r="H1" s="237"/>
      <c r="I1" s="237"/>
      <c r="J1" s="237"/>
      <c r="K1" s="237"/>
    </row>
    <row r="2" spans="1:11" x14ac:dyDescent="0.3">
      <c r="A2" s="69" t="s">
        <v>206</v>
      </c>
      <c r="B2" s="70">
        <v>2.1</v>
      </c>
      <c r="E2" s="238" t="s">
        <v>207</v>
      </c>
      <c r="F2" s="238"/>
      <c r="G2" s="238"/>
      <c r="H2" s="238"/>
      <c r="I2" s="238"/>
      <c r="J2" s="238"/>
      <c r="K2" s="238"/>
    </row>
    <row r="3" spans="1:11" x14ac:dyDescent="0.3">
      <c r="A3" s="69" t="s">
        <v>208</v>
      </c>
      <c r="B3" s="70">
        <v>2.1</v>
      </c>
    </row>
    <row r="4" spans="1:11" x14ac:dyDescent="0.3">
      <c r="A4" s="69"/>
    </row>
    <row r="5" spans="1:11" x14ac:dyDescent="0.3">
      <c r="A5" s="69" t="s">
        <v>209</v>
      </c>
    </row>
    <row r="6" spans="1:11" x14ac:dyDescent="0.3">
      <c r="A6" s="70" t="s">
        <v>210</v>
      </c>
      <c r="B6" s="70">
        <f>IF(B9&gt;0, B9/B8, 0)</f>
        <v>1251.6537099903007</v>
      </c>
    </row>
    <row r="7" spans="1:11" x14ac:dyDescent="0.3">
      <c r="A7" s="70" t="s">
        <v>211</v>
      </c>
      <c r="B7">
        <v>1</v>
      </c>
    </row>
    <row r="8" spans="1:11" x14ac:dyDescent="0.3">
      <c r="A8" s="70" t="s">
        <v>212</v>
      </c>
      <c r="B8">
        <v>412.4</v>
      </c>
    </row>
    <row r="9" spans="1:11" x14ac:dyDescent="0.3">
      <c r="A9" s="70" t="s">
        <v>32</v>
      </c>
      <c r="B9">
        <v>516181.99</v>
      </c>
    </row>
    <row r="15" spans="1:11" x14ac:dyDescent="0.3">
      <c r="A15" s="69" t="s">
        <v>213</v>
      </c>
    </row>
    <row r="16" spans="1:11" s="73" customFormat="1" x14ac:dyDescent="0.3">
      <c r="A16" s="71" t="s">
        <v>214</v>
      </c>
      <c r="B16" s="72">
        <v>42094</v>
      </c>
      <c r="C16" s="72">
        <v>42460</v>
      </c>
      <c r="D16" s="72">
        <v>42825</v>
      </c>
      <c r="E16" s="72">
        <v>43190</v>
      </c>
      <c r="F16" s="72">
        <v>43555</v>
      </c>
      <c r="G16" s="72">
        <v>43921</v>
      </c>
      <c r="H16" s="72">
        <v>44286</v>
      </c>
      <c r="I16" s="72">
        <v>44651</v>
      </c>
      <c r="J16" s="72">
        <v>45016</v>
      </c>
      <c r="K16" s="72">
        <v>45382</v>
      </c>
    </row>
    <row r="17" spans="1:11" s="74" customFormat="1" x14ac:dyDescent="0.3">
      <c r="A17" s="74" t="s">
        <v>215</v>
      </c>
      <c r="B17">
        <v>38817.15</v>
      </c>
      <c r="C17">
        <v>39192.1</v>
      </c>
      <c r="D17">
        <v>42767.6</v>
      </c>
      <c r="E17">
        <v>43448.94</v>
      </c>
      <c r="F17">
        <v>48339.58</v>
      </c>
      <c r="G17">
        <v>49387.7</v>
      </c>
      <c r="H17">
        <v>49257.45</v>
      </c>
      <c r="I17">
        <v>60644.54</v>
      </c>
      <c r="J17">
        <v>70919.03</v>
      </c>
      <c r="K17">
        <v>70866.22</v>
      </c>
    </row>
    <row r="18" spans="1:11" s="74" customFormat="1" x14ac:dyDescent="0.3">
      <c r="A18" s="70" t="s">
        <v>216</v>
      </c>
      <c r="B18">
        <v>15007.9</v>
      </c>
      <c r="C18">
        <v>13763.88</v>
      </c>
      <c r="D18">
        <v>15456.59</v>
      </c>
      <c r="E18">
        <v>14827.72</v>
      </c>
      <c r="F18">
        <v>17623.52</v>
      </c>
      <c r="G18">
        <v>18048.599999999999</v>
      </c>
      <c r="H18">
        <v>20776.71</v>
      </c>
      <c r="I18">
        <v>27071.07</v>
      </c>
      <c r="J18">
        <v>29364.36</v>
      </c>
      <c r="K18">
        <v>27835.9</v>
      </c>
    </row>
    <row r="19" spans="1:11" s="74" customFormat="1" x14ac:dyDescent="0.3">
      <c r="A19" s="70" t="s">
        <v>217</v>
      </c>
      <c r="B19">
        <v>235.72</v>
      </c>
      <c r="C19">
        <v>195.38</v>
      </c>
      <c r="D19">
        <v>-592.57000000000005</v>
      </c>
      <c r="E19">
        <v>-1027.76</v>
      </c>
      <c r="F19">
        <v>203.19</v>
      </c>
      <c r="G19">
        <v>703.13</v>
      </c>
      <c r="H19">
        <v>645.27</v>
      </c>
      <c r="I19">
        <v>686</v>
      </c>
      <c r="J19">
        <v>358.59</v>
      </c>
      <c r="K19">
        <v>588.69000000000005</v>
      </c>
    </row>
    <row r="20" spans="1:11" s="74" customFormat="1" x14ac:dyDescent="0.3">
      <c r="A20" s="70" t="s">
        <v>218</v>
      </c>
      <c r="B20">
        <v>610.66999999999996</v>
      </c>
      <c r="C20">
        <v>571.88</v>
      </c>
      <c r="D20">
        <v>584.33000000000004</v>
      </c>
      <c r="E20">
        <v>653.5</v>
      </c>
      <c r="F20">
        <v>746.73</v>
      </c>
      <c r="G20">
        <v>780.85</v>
      </c>
      <c r="H20">
        <v>699.56</v>
      </c>
      <c r="I20">
        <v>889.77</v>
      </c>
      <c r="J20">
        <v>1232.3399999999999</v>
      </c>
      <c r="K20">
        <v>1120.25</v>
      </c>
    </row>
    <row r="21" spans="1:11" s="74" customFormat="1" x14ac:dyDescent="0.3">
      <c r="A21" s="70" t="s">
        <v>219</v>
      </c>
      <c r="B21">
        <v>1533.25</v>
      </c>
      <c r="C21">
        <v>1581.59</v>
      </c>
      <c r="D21">
        <v>1683.9</v>
      </c>
      <c r="E21">
        <v>1697.62</v>
      </c>
      <c r="F21">
        <v>1871.01</v>
      </c>
      <c r="G21">
        <v>1908.29</v>
      </c>
      <c r="H21">
        <v>1587.18</v>
      </c>
      <c r="I21">
        <v>1887.67</v>
      </c>
      <c r="J21">
        <v>2327.8000000000002</v>
      </c>
      <c r="K21">
        <v>2513.67</v>
      </c>
    </row>
    <row r="22" spans="1:11" s="74" customFormat="1" x14ac:dyDescent="0.3">
      <c r="A22" s="70" t="s">
        <v>220</v>
      </c>
      <c r="B22">
        <v>2772.28</v>
      </c>
      <c r="C22">
        <v>3440.97</v>
      </c>
      <c r="D22">
        <v>3631.73</v>
      </c>
      <c r="E22">
        <v>3760.9</v>
      </c>
      <c r="F22">
        <v>4177.88</v>
      </c>
      <c r="G22">
        <v>4295.79</v>
      </c>
      <c r="H22">
        <v>4463.33</v>
      </c>
      <c r="I22">
        <v>4890.55</v>
      </c>
      <c r="J22">
        <v>5736.22</v>
      </c>
      <c r="K22">
        <v>6134.35</v>
      </c>
    </row>
    <row r="23" spans="1:11" s="74" customFormat="1" x14ac:dyDescent="0.3">
      <c r="A23" s="70" t="s">
        <v>221</v>
      </c>
      <c r="B23">
        <v>3876.19</v>
      </c>
      <c r="C23">
        <v>4261.78</v>
      </c>
      <c r="D23">
        <v>4179.74</v>
      </c>
      <c r="E23">
        <v>3954.87</v>
      </c>
      <c r="F23">
        <v>4546.3900000000003</v>
      </c>
      <c r="G23">
        <v>4488.63</v>
      </c>
      <c r="H23">
        <v>4236.7700000000004</v>
      </c>
      <c r="I23">
        <v>4858.38</v>
      </c>
      <c r="J23">
        <v>5604.08</v>
      </c>
      <c r="K23">
        <v>6178.63</v>
      </c>
    </row>
    <row r="24" spans="1:11" s="74" customFormat="1" x14ac:dyDescent="0.3">
      <c r="A24" s="70" t="s">
        <v>222</v>
      </c>
      <c r="B24">
        <v>1000.96</v>
      </c>
      <c r="C24">
        <v>1235.8900000000001</v>
      </c>
      <c r="D24">
        <v>1169.23</v>
      </c>
      <c r="E24">
        <v>1005.98</v>
      </c>
      <c r="F24">
        <v>1039.8499999999999</v>
      </c>
      <c r="G24">
        <v>1225.1300000000001</v>
      </c>
      <c r="H24">
        <v>1074.3900000000001</v>
      </c>
      <c r="I24">
        <v>1109.95</v>
      </c>
      <c r="J24">
        <v>1308.56</v>
      </c>
      <c r="K24">
        <v>1439.55</v>
      </c>
    </row>
    <row r="25" spans="1:11" s="74" customFormat="1" x14ac:dyDescent="0.3">
      <c r="A25" s="74" t="s">
        <v>223</v>
      </c>
      <c r="B25">
        <v>1229.3499999999999</v>
      </c>
      <c r="C25">
        <v>1483.11</v>
      </c>
      <c r="D25">
        <v>1758.63</v>
      </c>
      <c r="E25">
        <v>2239.81</v>
      </c>
      <c r="F25">
        <v>2080.44</v>
      </c>
      <c r="G25">
        <v>2417.3200000000002</v>
      </c>
      <c r="H25">
        <v>2576.9499999999998</v>
      </c>
      <c r="I25">
        <v>1909.72</v>
      </c>
      <c r="J25">
        <v>2097.64</v>
      </c>
      <c r="K25">
        <v>2803.77</v>
      </c>
    </row>
    <row r="26" spans="1:11" s="74" customFormat="1" x14ac:dyDescent="0.3">
      <c r="A26" s="74" t="s">
        <v>224</v>
      </c>
      <c r="B26">
        <v>1027.96</v>
      </c>
      <c r="C26">
        <v>1077.4000000000001</v>
      </c>
      <c r="D26">
        <v>1152.79</v>
      </c>
      <c r="E26">
        <v>1236.28</v>
      </c>
      <c r="F26">
        <v>1396.61</v>
      </c>
      <c r="G26">
        <v>1644.91</v>
      </c>
      <c r="H26">
        <v>1645.59</v>
      </c>
      <c r="I26">
        <v>1732.41</v>
      </c>
      <c r="J26">
        <v>1809.01</v>
      </c>
      <c r="K26">
        <v>1816.39</v>
      </c>
    </row>
    <row r="27" spans="1:11" s="74" customFormat="1" x14ac:dyDescent="0.3">
      <c r="A27" s="74" t="s">
        <v>225</v>
      </c>
      <c r="B27">
        <v>90.96</v>
      </c>
      <c r="C27">
        <v>78.13</v>
      </c>
      <c r="D27">
        <v>49.03</v>
      </c>
      <c r="E27">
        <v>115.01</v>
      </c>
      <c r="F27">
        <v>71.400000000000006</v>
      </c>
      <c r="G27">
        <v>81.38</v>
      </c>
      <c r="H27">
        <v>57.97</v>
      </c>
      <c r="I27">
        <v>59.99</v>
      </c>
      <c r="J27">
        <v>77.77</v>
      </c>
      <c r="K27">
        <v>80.06</v>
      </c>
    </row>
    <row r="28" spans="1:11" s="74" customFormat="1" x14ac:dyDescent="0.3">
      <c r="A28" s="74" t="s">
        <v>226</v>
      </c>
      <c r="B28">
        <v>14362.05</v>
      </c>
      <c r="C28">
        <v>14859.07</v>
      </c>
      <c r="D28">
        <v>16026.32</v>
      </c>
      <c r="E28">
        <v>17409.11</v>
      </c>
      <c r="F28">
        <v>19149.82</v>
      </c>
      <c r="G28">
        <v>20034.57</v>
      </c>
      <c r="H28">
        <v>17938.169999999998</v>
      </c>
      <c r="I28">
        <v>20740.47</v>
      </c>
      <c r="J28">
        <v>25915.119999999999</v>
      </c>
      <c r="K28">
        <v>27139.88</v>
      </c>
    </row>
    <row r="29" spans="1:11" s="74" customFormat="1" x14ac:dyDescent="0.3">
      <c r="A29" s="74" t="s">
        <v>227</v>
      </c>
      <c r="B29">
        <v>4596.42</v>
      </c>
      <c r="C29">
        <v>5358.21</v>
      </c>
      <c r="D29">
        <v>5549.09</v>
      </c>
      <c r="E29">
        <v>5916.43</v>
      </c>
      <c r="F29">
        <v>6313.92</v>
      </c>
      <c r="G29">
        <v>4441.79</v>
      </c>
      <c r="H29">
        <v>4555.29</v>
      </c>
      <c r="I29">
        <v>5237.34</v>
      </c>
      <c r="J29">
        <v>6438.4</v>
      </c>
      <c r="K29">
        <v>6388.52</v>
      </c>
    </row>
    <row r="30" spans="1:11" s="74" customFormat="1" x14ac:dyDescent="0.3">
      <c r="A30" s="74" t="s">
        <v>228</v>
      </c>
      <c r="B30">
        <v>9663.17</v>
      </c>
      <c r="C30">
        <v>9344.4500000000007</v>
      </c>
      <c r="D30">
        <v>10289.44</v>
      </c>
      <c r="E30">
        <v>11271.2</v>
      </c>
      <c r="F30">
        <v>12592.33</v>
      </c>
      <c r="G30">
        <v>15306.23</v>
      </c>
      <c r="H30">
        <v>13161.19</v>
      </c>
      <c r="I30">
        <v>15242.66</v>
      </c>
      <c r="J30">
        <v>19191.66</v>
      </c>
      <c r="K30">
        <v>20458.78</v>
      </c>
    </row>
    <row r="31" spans="1:11" s="74" customFormat="1" x14ac:dyDescent="0.3">
      <c r="A31" s="74" t="s">
        <v>229</v>
      </c>
      <c r="B31">
        <v>5009.6899999999996</v>
      </c>
      <c r="C31">
        <v>6840.12</v>
      </c>
      <c r="D31">
        <v>5770.02</v>
      </c>
      <c r="E31">
        <v>6285.21</v>
      </c>
      <c r="F31">
        <v>7048.7</v>
      </c>
      <c r="G31">
        <v>12476.58</v>
      </c>
      <c r="H31">
        <v>13231.96</v>
      </c>
      <c r="I31">
        <v>14171.8</v>
      </c>
      <c r="J31">
        <v>19263.400000000001</v>
      </c>
      <c r="K31">
        <v>17166.46</v>
      </c>
    </row>
    <row r="32" spans="1:11" s="74" customFormat="1" x14ac:dyDescent="0.3"/>
    <row r="33" spans="1:11" x14ac:dyDescent="0.3">
      <c r="A33" s="74"/>
    </row>
    <row r="34" spans="1:11" x14ac:dyDescent="0.3">
      <c r="A34" s="74"/>
    </row>
    <row r="35" spans="1:11" x14ac:dyDescent="0.3">
      <c r="A35" s="74"/>
    </row>
    <row r="36" spans="1:11" x14ac:dyDescent="0.3">
      <c r="A36" s="74"/>
    </row>
    <row r="37" spans="1:11" x14ac:dyDescent="0.3">
      <c r="A37" s="74"/>
    </row>
    <row r="38" spans="1:11" x14ac:dyDescent="0.3">
      <c r="A38" s="74"/>
    </row>
    <row r="39" spans="1:11" x14ac:dyDescent="0.3">
      <c r="A39" s="74"/>
    </row>
    <row r="40" spans="1:11" x14ac:dyDescent="0.3">
      <c r="A40" s="69" t="s">
        <v>230</v>
      </c>
    </row>
    <row r="41" spans="1:11" s="73" customFormat="1" x14ac:dyDescent="0.3">
      <c r="A41" s="71" t="s">
        <v>214</v>
      </c>
      <c r="B41" s="72">
        <v>44834</v>
      </c>
      <c r="C41" s="72">
        <v>44926</v>
      </c>
      <c r="D41" s="72">
        <v>45016</v>
      </c>
      <c r="E41" s="72">
        <v>45107</v>
      </c>
      <c r="F41" s="72">
        <v>45199</v>
      </c>
      <c r="G41" s="72">
        <v>45291</v>
      </c>
      <c r="H41" s="72">
        <v>45382</v>
      </c>
      <c r="I41" s="72">
        <v>45473</v>
      </c>
      <c r="J41" s="72">
        <v>45565</v>
      </c>
      <c r="K41" s="72">
        <v>45657</v>
      </c>
    </row>
    <row r="42" spans="1:11" s="74" customFormat="1" x14ac:dyDescent="0.3">
      <c r="A42" s="74" t="s">
        <v>215</v>
      </c>
      <c r="B42">
        <v>17107.990000000002</v>
      </c>
      <c r="C42">
        <v>17704.52</v>
      </c>
      <c r="D42">
        <v>17634.89</v>
      </c>
      <c r="E42">
        <v>17164.46</v>
      </c>
      <c r="F42">
        <v>17774.47</v>
      </c>
      <c r="G42">
        <v>17195.240000000002</v>
      </c>
      <c r="H42">
        <v>17922.7</v>
      </c>
      <c r="I42">
        <v>18457.330000000002</v>
      </c>
      <c r="J42">
        <v>19990.36</v>
      </c>
      <c r="K42">
        <v>18790.169999999998</v>
      </c>
    </row>
    <row r="43" spans="1:11" s="74" customFormat="1" x14ac:dyDescent="0.3">
      <c r="A43" s="74" t="s">
        <v>231</v>
      </c>
      <c r="B43">
        <v>10848.89</v>
      </c>
      <c r="C43">
        <v>10999.82</v>
      </c>
      <c r="D43">
        <v>11010.89</v>
      </c>
      <c r="E43">
        <v>10494.39</v>
      </c>
      <c r="F43">
        <v>11320.23</v>
      </c>
      <c r="G43">
        <v>10985.01</v>
      </c>
      <c r="H43">
        <v>11296.48</v>
      </c>
      <c r="I43">
        <v>11708.92</v>
      </c>
      <c r="J43">
        <v>13438.28</v>
      </c>
      <c r="K43">
        <v>12428.27</v>
      </c>
    </row>
    <row r="44" spans="1:11" s="74" customFormat="1" x14ac:dyDescent="0.3">
      <c r="A44" s="74" t="s">
        <v>223</v>
      </c>
      <c r="B44">
        <v>454.68</v>
      </c>
      <c r="C44">
        <v>595.42999999999995</v>
      </c>
      <c r="D44">
        <v>682.52</v>
      </c>
      <c r="E44">
        <v>722.3</v>
      </c>
      <c r="F44">
        <v>673.5</v>
      </c>
      <c r="G44">
        <v>820.26</v>
      </c>
      <c r="H44">
        <v>681.78</v>
      </c>
      <c r="I44">
        <v>699.46</v>
      </c>
      <c r="J44">
        <v>690.31</v>
      </c>
      <c r="K44">
        <v>803.4</v>
      </c>
    </row>
    <row r="45" spans="1:11" s="74" customFormat="1" x14ac:dyDescent="0.3">
      <c r="A45" s="74" t="s">
        <v>224</v>
      </c>
      <c r="B45">
        <v>462.38</v>
      </c>
      <c r="C45">
        <v>447.11</v>
      </c>
      <c r="D45">
        <v>461.4</v>
      </c>
      <c r="E45">
        <v>442.46</v>
      </c>
      <c r="F45">
        <v>453.04</v>
      </c>
      <c r="G45">
        <v>384.04</v>
      </c>
      <c r="H45">
        <v>461.44</v>
      </c>
      <c r="I45">
        <v>498.57</v>
      </c>
      <c r="J45">
        <v>416.18</v>
      </c>
      <c r="K45">
        <v>415.98</v>
      </c>
    </row>
    <row r="46" spans="1:11" s="74" customFormat="1" x14ac:dyDescent="0.3">
      <c r="A46" s="74" t="s">
        <v>225</v>
      </c>
      <c r="B46">
        <v>12.59</v>
      </c>
      <c r="C46">
        <v>9.2100000000000009</v>
      </c>
      <c r="D46">
        <v>12.15</v>
      </c>
      <c r="E46">
        <v>9.9</v>
      </c>
      <c r="F46">
        <v>9.8699999999999992</v>
      </c>
      <c r="G46">
        <v>11.94</v>
      </c>
      <c r="H46">
        <v>12.59</v>
      </c>
      <c r="I46">
        <v>11.25</v>
      </c>
      <c r="J46">
        <v>14.73</v>
      </c>
      <c r="K46">
        <v>9.82</v>
      </c>
    </row>
    <row r="47" spans="1:11" s="74" customFormat="1" x14ac:dyDescent="0.3">
      <c r="A47" s="74" t="s">
        <v>226</v>
      </c>
      <c r="B47">
        <v>6238.81</v>
      </c>
      <c r="C47">
        <v>6843.81</v>
      </c>
      <c r="D47">
        <v>6832.97</v>
      </c>
      <c r="E47">
        <v>6940.01</v>
      </c>
      <c r="F47">
        <v>6664.83</v>
      </c>
      <c r="G47">
        <v>6634.51</v>
      </c>
      <c r="H47">
        <v>6833.97</v>
      </c>
      <c r="I47">
        <v>6938.05</v>
      </c>
      <c r="J47">
        <v>6811.48</v>
      </c>
      <c r="K47">
        <v>6739.5</v>
      </c>
    </row>
    <row r="48" spans="1:11" s="74" customFormat="1" x14ac:dyDescent="0.3">
      <c r="A48" s="74" t="s">
        <v>227</v>
      </c>
      <c r="B48">
        <v>1568.49</v>
      </c>
      <c r="C48">
        <v>1773.72</v>
      </c>
      <c r="D48">
        <v>1607.95</v>
      </c>
      <c r="E48">
        <v>1759.89</v>
      </c>
      <c r="F48">
        <v>1700.31</v>
      </c>
      <c r="G48">
        <v>1227.99</v>
      </c>
      <c r="H48">
        <v>1646.75</v>
      </c>
      <c r="I48">
        <v>1761.06</v>
      </c>
      <c r="J48">
        <v>1757.05</v>
      </c>
      <c r="K48">
        <v>1726.32</v>
      </c>
    </row>
    <row r="49" spans="1:11" s="74" customFormat="1" x14ac:dyDescent="0.3">
      <c r="A49" s="74" t="s">
        <v>228</v>
      </c>
      <c r="B49">
        <v>4619.7700000000004</v>
      </c>
      <c r="C49">
        <v>5006.6499999999996</v>
      </c>
      <c r="D49">
        <v>5175.4799999999996</v>
      </c>
      <c r="E49">
        <v>5104.93</v>
      </c>
      <c r="F49">
        <v>4898.07</v>
      </c>
      <c r="G49">
        <v>5335.23</v>
      </c>
      <c r="H49">
        <v>5120.55</v>
      </c>
      <c r="I49">
        <v>5091.59</v>
      </c>
      <c r="J49">
        <v>4992.87</v>
      </c>
      <c r="K49">
        <v>4934.8</v>
      </c>
    </row>
    <row r="50" spans="1:11" x14ac:dyDescent="0.3">
      <c r="A50" s="74" t="s">
        <v>232</v>
      </c>
      <c r="B50">
        <v>6259.1</v>
      </c>
      <c r="C50">
        <v>6704.7</v>
      </c>
      <c r="D50">
        <v>6624</v>
      </c>
      <c r="E50">
        <v>6670.07</v>
      </c>
      <c r="F50">
        <v>6454.24</v>
      </c>
      <c r="G50">
        <v>6210.23</v>
      </c>
      <c r="H50">
        <v>6626.22</v>
      </c>
      <c r="I50">
        <v>6748.41</v>
      </c>
      <c r="J50">
        <v>6552.08</v>
      </c>
      <c r="K50">
        <v>6361.9</v>
      </c>
    </row>
    <row r="51" spans="1:11" x14ac:dyDescent="0.3">
      <c r="A51" s="74"/>
    </row>
    <row r="52" spans="1:11" x14ac:dyDescent="0.3">
      <c r="A52" s="74"/>
    </row>
    <row r="53" spans="1:11" x14ac:dyDescent="0.3">
      <c r="A53" s="74"/>
    </row>
    <row r="54" spans="1:11" x14ac:dyDescent="0.3">
      <c r="A54" s="74"/>
    </row>
    <row r="55" spans="1:11" x14ac:dyDescent="0.3">
      <c r="A55" s="69" t="s">
        <v>233</v>
      </c>
    </row>
    <row r="56" spans="1:11" s="73" customFormat="1" x14ac:dyDescent="0.3">
      <c r="A56" s="71" t="s">
        <v>214</v>
      </c>
      <c r="B56" s="72">
        <v>42094</v>
      </c>
      <c r="C56" s="72">
        <v>42460</v>
      </c>
      <c r="D56" s="72">
        <v>42825</v>
      </c>
      <c r="E56" s="72">
        <v>43190</v>
      </c>
      <c r="F56" s="72">
        <v>43555</v>
      </c>
      <c r="G56" s="72">
        <v>43921</v>
      </c>
      <c r="H56" s="72">
        <v>44286</v>
      </c>
      <c r="I56" s="72">
        <v>44651</v>
      </c>
      <c r="J56" s="72">
        <v>45016</v>
      </c>
      <c r="K56" s="72">
        <v>45382</v>
      </c>
    </row>
    <row r="57" spans="1:11" x14ac:dyDescent="0.3">
      <c r="A57" s="74" t="s">
        <v>234</v>
      </c>
      <c r="B57">
        <v>801.55</v>
      </c>
      <c r="C57">
        <v>804.72</v>
      </c>
      <c r="D57">
        <v>1214.74</v>
      </c>
      <c r="E57">
        <v>1220.43</v>
      </c>
      <c r="F57">
        <v>1225.8599999999999</v>
      </c>
      <c r="G57">
        <v>1229.22</v>
      </c>
      <c r="H57">
        <v>1230.8800000000001</v>
      </c>
      <c r="I57">
        <v>1232.33</v>
      </c>
      <c r="J57">
        <v>1242.8</v>
      </c>
      <c r="K57">
        <v>1248.47</v>
      </c>
    </row>
    <row r="58" spans="1:11" x14ac:dyDescent="0.3">
      <c r="A58" s="74" t="s">
        <v>235</v>
      </c>
      <c r="B58">
        <v>30933.94</v>
      </c>
      <c r="C58">
        <v>41874.800000000003</v>
      </c>
      <c r="D58">
        <v>45198.19</v>
      </c>
      <c r="E58">
        <v>51289.68</v>
      </c>
      <c r="F58">
        <v>57915.01</v>
      </c>
      <c r="G58">
        <v>64044.04</v>
      </c>
      <c r="H58">
        <v>59116.46</v>
      </c>
      <c r="I58">
        <v>61223.24</v>
      </c>
      <c r="J58">
        <v>67912.460000000006</v>
      </c>
      <c r="K58">
        <v>73258.53</v>
      </c>
    </row>
    <row r="59" spans="1:11" x14ac:dyDescent="0.3">
      <c r="A59" s="74" t="s">
        <v>236</v>
      </c>
      <c r="B59">
        <v>268.8</v>
      </c>
      <c r="C59">
        <v>83.78</v>
      </c>
      <c r="D59">
        <v>45.72</v>
      </c>
      <c r="E59">
        <v>35.92</v>
      </c>
      <c r="F59">
        <v>13.44</v>
      </c>
      <c r="G59">
        <v>277.45</v>
      </c>
      <c r="H59">
        <v>270.83</v>
      </c>
      <c r="I59">
        <v>249.44</v>
      </c>
      <c r="J59">
        <v>306.04000000000002</v>
      </c>
      <c r="K59">
        <v>303.43</v>
      </c>
    </row>
    <row r="60" spans="1:11" x14ac:dyDescent="0.3">
      <c r="A60" s="74" t="s">
        <v>237</v>
      </c>
      <c r="B60">
        <v>13947.93</v>
      </c>
      <c r="C60">
        <v>8888.0400000000009</v>
      </c>
      <c r="D60">
        <v>9439.67</v>
      </c>
      <c r="E60">
        <v>11694.85</v>
      </c>
      <c r="F60">
        <v>12584.73</v>
      </c>
      <c r="G60">
        <v>11760.04</v>
      </c>
      <c r="H60">
        <v>13142.59</v>
      </c>
      <c r="I60">
        <v>14491.01</v>
      </c>
      <c r="J60">
        <v>16369.66</v>
      </c>
      <c r="K60">
        <v>16943.54</v>
      </c>
    </row>
    <row r="61" spans="1:11" s="69" customFormat="1" x14ac:dyDescent="0.3">
      <c r="A61" s="69" t="s">
        <v>87</v>
      </c>
      <c r="B61">
        <v>45952.22</v>
      </c>
      <c r="C61">
        <v>51651.34</v>
      </c>
      <c r="D61">
        <v>55898.32</v>
      </c>
      <c r="E61">
        <v>64240.88</v>
      </c>
      <c r="F61">
        <v>71739.039999999994</v>
      </c>
      <c r="G61">
        <v>77310.75</v>
      </c>
      <c r="H61">
        <v>73760.759999999995</v>
      </c>
      <c r="I61">
        <v>77196.02</v>
      </c>
      <c r="J61">
        <v>85830.96</v>
      </c>
      <c r="K61">
        <v>91753.97</v>
      </c>
    </row>
    <row r="62" spans="1:11" x14ac:dyDescent="0.3">
      <c r="A62" s="74" t="s">
        <v>238</v>
      </c>
      <c r="B62">
        <v>15303.28</v>
      </c>
      <c r="C62">
        <v>15106.63</v>
      </c>
      <c r="D62">
        <v>15893.48</v>
      </c>
      <c r="E62">
        <v>16523.96</v>
      </c>
      <c r="F62">
        <v>19374.189999999999</v>
      </c>
      <c r="G62">
        <v>21713.34</v>
      </c>
      <c r="H62">
        <v>23298.48</v>
      </c>
      <c r="I62">
        <v>24231.59</v>
      </c>
      <c r="J62">
        <v>25851.27</v>
      </c>
      <c r="K62">
        <v>27820.22</v>
      </c>
    </row>
    <row r="63" spans="1:11" x14ac:dyDescent="0.3">
      <c r="A63" s="74" t="s">
        <v>239</v>
      </c>
      <c r="B63">
        <v>2700.2</v>
      </c>
      <c r="C63">
        <v>2559.7199999999998</v>
      </c>
      <c r="D63">
        <v>3729.89</v>
      </c>
      <c r="E63">
        <v>5508.33</v>
      </c>
      <c r="F63">
        <v>4136.42</v>
      </c>
      <c r="G63">
        <v>3256.46</v>
      </c>
      <c r="H63">
        <v>4011.29</v>
      </c>
      <c r="I63">
        <v>3225.54</v>
      </c>
      <c r="J63">
        <v>3003.3</v>
      </c>
      <c r="K63">
        <v>2860.78</v>
      </c>
    </row>
    <row r="64" spans="1:11" x14ac:dyDescent="0.3">
      <c r="A64" s="74" t="s">
        <v>240</v>
      </c>
      <c r="B64">
        <v>6942.77</v>
      </c>
      <c r="C64">
        <v>11747.59</v>
      </c>
      <c r="D64">
        <v>17581.38</v>
      </c>
      <c r="E64">
        <v>22052.86</v>
      </c>
      <c r="F64">
        <v>25043.49</v>
      </c>
      <c r="G64">
        <v>28663.35</v>
      </c>
      <c r="H64">
        <v>24870.87</v>
      </c>
      <c r="I64">
        <v>24841.01</v>
      </c>
      <c r="J64">
        <v>29415.02</v>
      </c>
      <c r="K64">
        <v>31114.02</v>
      </c>
    </row>
    <row r="65" spans="1:11" x14ac:dyDescent="0.3">
      <c r="A65" s="74" t="s">
        <v>241</v>
      </c>
      <c r="B65">
        <v>21005.97</v>
      </c>
      <c r="C65">
        <v>22237.4</v>
      </c>
      <c r="D65">
        <v>18693.57</v>
      </c>
      <c r="E65">
        <v>20155.73</v>
      </c>
      <c r="F65">
        <v>23184.94</v>
      </c>
      <c r="G65">
        <v>23677.599999999999</v>
      </c>
      <c r="H65">
        <v>21580.12</v>
      </c>
      <c r="I65">
        <v>24897.88</v>
      </c>
      <c r="J65">
        <v>27561.37</v>
      </c>
      <c r="K65">
        <v>29958.95</v>
      </c>
    </row>
    <row r="66" spans="1:11" s="69" customFormat="1" x14ac:dyDescent="0.3">
      <c r="A66" s="69" t="s">
        <v>87</v>
      </c>
      <c r="B66">
        <v>45952.22</v>
      </c>
      <c r="C66">
        <v>51651.34</v>
      </c>
      <c r="D66">
        <v>55898.32</v>
      </c>
      <c r="E66">
        <v>64240.88</v>
      </c>
      <c r="F66">
        <v>71739.039999999994</v>
      </c>
      <c r="G66">
        <v>77310.75</v>
      </c>
      <c r="H66">
        <v>73760.759999999995</v>
      </c>
      <c r="I66">
        <v>77196.02</v>
      </c>
      <c r="J66">
        <v>85830.96</v>
      </c>
      <c r="K66">
        <v>91753.97</v>
      </c>
    </row>
    <row r="67" spans="1:11" s="74" customFormat="1" x14ac:dyDescent="0.3">
      <c r="A67" s="74" t="s">
        <v>242</v>
      </c>
      <c r="B67">
        <v>1982.07</v>
      </c>
      <c r="C67">
        <v>1917.18</v>
      </c>
      <c r="D67">
        <v>2474.29</v>
      </c>
      <c r="E67">
        <v>2682.29</v>
      </c>
      <c r="F67">
        <v>4035.28</v>
      </c>
      <c r="G67">
        <v>2562.48</v>
      </c>
      <c r="H67">
        <v>2501.6999999999998</v>
      </c>
      <c r="I67">
        <v>2461.9</v>
      </c>
      <c r="J67">
        <v>2956.17</v>
      </c>
      <c r="K67">
        <v>4025.82</v>
      </c>
    </row>
    <row r="68" spans="1:11" x14ac:dyDescent="0.3">
      <c r="A68" s="74" t="s">
        <v>243</v>
      </c>
      <c r="B68">
        <v>8586.8700000000008</v>
      </c>
      <c r="C68">
        <v>9062.1</v>
      </c>
      <c r="D68">
        <v>8116.1</v>
      </c>
      <c r="E68">
        <v>7495.09</v>
      </c>
      <c r="F68">
        <v>7859.56</v>
      </c>
      <c r="G68">
        <v>8879.33</v>
      </c>
      <c r="H68">
        <v>10397.16</v>
      </c>
      <c r="I68">
        <v>10864.15</v>
      </c>
      <c r="J68">
        <v>11771.16</v>
      </c>
      <c r="K68">
        <v>14152.88</v>
      </c>
    </row>
    <row r="69" spans="1:11" x14ac:dyDescent="0.3">
      <c r="A69" s="70" t="s">
        <v>244</v>
      </c>
      <c r="B69">
        <v>7896.22</v>
      </c>
      <c r="C69">
        <v>6063.3</v>
      </c>
      <c r="D69">
        <v>2967.4</v>
      </c>
      <c r="E69">
        <v>2899.6</v>
      </c>
      <c r="F69">
        <v>4152.03</v>
      </c>
      <c r="G69">
        <v>7277.34</v>
      </c>
      <c r="H69">
        <v>4659.0200000000004</v>
      </c>
      <c r="I69">
        <v>4654.42</v>
      </c>
      <c r="J69">
        <v>4880.1899999999996</v>
      </c>
      <c r="K69">
        <v>7217.68</v>
      </c>
    </row>
    <row r="70" spans="1:11" x14ac:dyDescent="0.3">
      <c r="A70" s="70" t="s">
        <v>245</v>
      </c>
      <c r="B70">
        <v>8015519541</v>
      </c>
      <c r="C70">
        <v>8047206991</v>
      </c>
      <c r="D70">
        <v>12147383071</v>
      </c>
      <c r="E70">
        <v>12204294911</v>
      </c>
      <c r="F70">
        <v>12258631601</v>
      </c>
      <c r="G70">
        <v>12292231241</v>
      </c>
      <c r="H70">
        <v>12308844231</v>
      </c>
      <c r="I70">
        <v>12323255931</v>
      </c>
      <c r="J70">
        <v>12428017741</v>
      </c>
      <c r="K70">
        <v>12484700000</v>
      </c>
    </row>
    <row r="71" spans="1:11" x14ac:dyDescent="0.3">
      <c r="A71" s="70" t="s">
        <v>246</v>
      </c>
      <c r="D71">
        <v>4026657100</v>
      </c>
    </row>
    <row r="72" spans="1:11" x14ac:dyDescent="0.3">
      <c r="A72" s="70" t="s">
        <v>247</v>
      </c>
      <c r="B72">
        <v>1</v>
      </c>
      <c r="C72">
        <v>1</v>
      </c>
      <c r="D72">
        <v>1</v>
      </c>
      <c r="E72">
        <v>1</v>
      </c>
      <c r="F72">
        <v>1</v>
      </c>
      <c r="G72">
        <v>1</v>
      </c>
      <c r="H72">
        <v>1</v>
      </c>
      <c r="I72">
        <v>1</v>
      </c>
      <c r="J72">
        <v>1</v>
      </c>
      <c r="K72">
        <v>1</v>
      </c>
    </row>
    <row r="74" spans="1:11" x14ac:dyDescent="0.3">
      <c r="A74" s="69" t="s">
        <v>248</v>
      </c>
      <c r="B74" s="69">
        <f>B65-B67-B68-B69</f>
        <v>2540.8100000000004</v>
      </c>
      <c r="C74" s="69">
        <f t="shared" ref="C74:K74" si="0">C65-C67-C68-C69</f>
        <v>5194.8200000000006</v>
      </c>
      <c r="D74" s="69">
        <f t="shared" si="0"/>
        <v>5135.7799999999988</v>
      </c>
      <c r="E74" s="69">
        <f t="shared" si="0"/>
        <v>7078.7499999999982</v>
      </c>
      <c r="F74" s="69">
        <f t="shared" si="0"/>
        <v>7138.0699999999988</v>
      </c>
      <c r="G74" s="69">
        <f t="shared" si="0"/>
        <v>4958.4499999999989</v>
      </c>
      <c r="H74" s="69">
        <f t="shared" si="0"/>
        <v>4022.239999999998</v>
      </c>
      <c r="I74" s="69">
        <f t="shared" si="0"/>
        <v>6917.41</v>
      </c>
      <c r="J74" s="69">
        <f t="shared" si="0"/>
        <v>7953.8499999999976</v>
      </c>
      <c r="K74" s="69">
        <f t="shared" si="0"/>
        <v>4562.5700000000015</v>
      </c>
    </row>
    <row r="75" spans="1:11" x14ac:dyDescent="0.3">
      <c r="A75" s="69" t="s">
        <v>249</v>
      </c>
      <c r="B75" s="69">
        <f>SUM(B62+B63+B64+B67+B68+B69+B74)</f>
        <v>45952.22</v>
      </c>
      <c r="C75" s="69">
        <f t="shared" ref="C75:K75" si="1">SUM(C62+C63+C64+C67+C68+C69+C74)</f>
        <v>51651.340000000004</v>
      </c>
      <c r="D75" s="69">
        <f t="shared" si="1"/>
        <v>55898.32</v>
      </c>
      <c r="E75" s="69">
        <f t="shared" si="1"/>
        <v>64240.88</v>
      </c>
      <c r="F75" s="69">
        <f t="shared" si="1"/>
        <v>71739.039999999994</v>
      </c>
      <c r="G75" s="69">
        <f t="shared" si="1"/>
        <v>77310.75</v>
      </c>
      <c r="H75" s="69">
        <f t="shared" si="1"/>
        <v>73760.760000000009</v>
      </c>
      <c r="I75" s="69">
        <f t="shared" si="1"/>
        <v>77196.02</v>
      </c>
      <c r="J75" s="69">
        <f t="shared" si="1"/>
        <v>85830.959999999992</v>
      </c>
      <c r="K75" s="69">
        <f t="shared" si="1"/>
        <v>91753.97000000003</v>
      </c>
    </row>
    <row r="76" spans="1:11" x14ac:dyDescent="0.3">
      <c r="A76" s="74"/>
    </row>
    <row r="77" spans="1:11" x14ac:dyDescent="0.3">
      <c r="A77" s="74"/>
    </row>
    <row r="78" spans="1:11" x14ac:dyDescent="0.3">
      <c r="A78" s="74"/>
    </row>
    <row r="79" spans="1:11" x14ac:dyDescent="0.3">
      <c r="A79" s="74"/>
    </row>
    <row r="80" spans="1:11" x14ac:dyDescent="0.3">
      <c r="A80" s="69" t="s">
        <v>250</v>
      </c>
    </row>
    <row r="81" spans="1:11" s="73" customFormat="1" x14ac:dyDescent="0.3">
      <c r="A81" s="71" t="s">
        <v>214</v>
      </c>
      <c r="B81" s="72">
        <v>42094</v>
      </c>
      <c r="C81" s="72">
        <v>42460</v>
      </c>
      <c r="D81" s="72">
        <v>42825</v>
      </c>
      <c r="E81" s="72">
        <v>43190</v>
      </c>
      <c r="F81" s="72">
        <v>43555</v>
      </c>
      <c r="G81" s="72">
        <v>43921</v>
      </c>
      <c r="H81" s="72">
        <v>44286</v>
      </c>
      <c r="I81" s="72">
        <v>44651</v>
      </c>
      <c r="J81" s="72">
        <v>45016</v>
      </c>
      <c r="K81" s="72">
        <v>45382</v>
      </c>
    </row>
    <row r="82" spans="1:11" s="69" customFormat="1" x14ac:dyDescent="0.3">
      <c r="A82" s="74" t="s">
        <v>251</v>
      </c>
      <c r="B82">
        <v>9843.2000000000007</v>
      </c>
      <c r="C82">
        <v>9799.0400000000009</v>
      </c>
      <c r="D82">
        <v>10627.31</v>
      </c>
      <c r="E82">
        <v>13169.4</v>
      </c>
      <c r="F82">
        <v>12583.41</v>
      </c>
      <c r="G82">
        <v>14689.66</v>
      </c>
      <c r="H82">
        <v>12526.97</v>
      </c>
      <c r="I82">
        <v>15775.51</v>
      </c>
      <c r="J82">
        <v>18877.55</v>
      </c>
      <c r="K82">
        <v>17178.86</v>
      </c>
    </row>
    <row r="83" spans="1:11" s="74" customFormat="1" x14ac:dyDescent="0.3">
      <c r="A83" s="74" t="s">
        <v>252</v>
      </c>
      <c r="B83">
        <v>-5275.43</v>
      </c>
      <c r="C83">
        <v>-3920.73</v>
      </c>
      <c r="D83">
        <v>-3250.93</v>
      </c>
      <c r="E83">
        <v>-7113.89</v>
      </c>
      <c r="F83">
        <v>-5545.68</v>
      </c>
      <c r="G83">
        <v>-6174.02</v>
      </c>
      <c r="H83">
        <v>5739.98</v>
      </c>
      <c r="I83">
        <v>-2238.4899999999998</v>
      </c>
      <c r="J83">
        <v>-5732.29</v>
      </c>
      <c r="K83">
        <v>1562.77</v>
      </c>
    </row>
    <row r="84" spans="1:11" s="74" customFormat="1" x14ac:dyDescent="0.3">
      <c r="A84" s="74" t="s">
        <v>253</v>
      </c>
      <c r="B84">
        <v>-4661.03</v>
      </c>
      <c r="C84">
        <v>-5612.52</v>
      </c>
      <c r="D84">
        <v>-7301.03</v>
      </c>
      <c r="E84">
        <v>-6221.13</v>
      </c>
      <c r="F84">
        <v>-6868.64</v>
      </c>
      <c r="G84">
        <v>-8181.48</v>
      </c>
      <c r="H84">
        <v>-18633.830000000002</v>
      </c>
      <c r="I84">
        <v>-13580.5</v>
      </c>
      <c r="J84">
        <v>-13006.03</v>
      </c>
      <c r="K84">
        <v>-18550.96</v>
      </c>
    </row>
    <row r="85" spans="1:11" s="69" customFormat="1" x14ac:dyDescent="0.3">
      <c r="A85" s="74" t="s">
        <v>254</v>
      </c>
      <c r="B85">
        <v>-93.26</v>
      </c>
      <c r="C85">
        <v>265.79000000000002</v>
      </c>
      <c r="D85">
        <v>75.349999999999994</v>
      </c>
      <c r="E85">
        <v>-165.62</v>
      </c>
      <c r="F85">
        <v>169.09</v>
      </c>
      <c r="G85">
        <v>334.16</v>
      </c>
      <c r="H85">
        <v>-366.88</v>
      </c>
      <c r="I85">
        <v>-43.48</v>
      </c>
      <c r="J85">
        <v>139.22999999999999</v>
      </c>
      <c r="K85">
        <v>190.67</v>
      </c>
    </row>
    <row r="86" spans="1:11" x14ac:dyDescent="0.3">
      <c r="A86" s="74"/>
    </row>
    <row r="87" spans="1:11" x14ac:dyDescent="0.3">
      <c r="A87" s="74"/>
    </row>
    <row r="88" spans="1:11" x14ac:dyDescent="0.3">
      <c r="A88" s="74"/>
    </row>
    <row r="89" spans="1:11" x14ac:dyDescent="0.3">
      <c r="A89" s="74"/>
    </row>
    <row r="90" spans="1:11" s="69" customFormat="1" x14ac:dyDescent="0.3">
      <c r="A90" s="69" t="s">
        <v>255</v>
      </c>
      <c r="B90">
        <v>203.63</v>
      </c>
      <c r="C90">
        <v>205.13</v>
      </c>
      <c r="D90">
        <v>262.75</v>
      </c>
      <c r="E90">
        <v>239.5</v>
      </c>
      <c r="F90">
        <v>278.64</v>
      </c>
      <c r="G90">
        <v>160.94999999999999</v>
      </c>
      <c r="H90">
        <v>204.82</v>
      </c>
      <c r="I90">
        <v>234.96</v>
      </c>
      <c r="J90">
        <v>359.49</v>
      </c>
      <c r="K90">
        <v>401.53</v>
      </c>
    </row>
    <row r="92" spans="1:11" s="69" customFormat="1" x14ac:dyDescent="0.3">
      <c r="A92" s="69" t="s">
        <v>256</v>
      </c>
    </row>
    <row r="93" spans="1:11" x14ac:dyDescent="0.3">
      <c r="A93" s="70" t="s">
        <v>257</v>
      </c>
      <c r="B93" s="75">
        <v>1202.33</v>
      </c>
      <c r="C93" s="75">
        <v>1207.08</v>
      </c>
      <c r="D93" s="75">
        <v>1214.74</v>
      </c>
      <c r="E93" s="75">
        <v>1220.43</v>
      </c>
      <c r="F93" s="75">
        <v>1225.8599999999999</v>
      </c>
      <c r="G93" s="75">
        <v>1229.22</v>
      </c>
      <c r="H93" s="75">
        <v>1230.8800000000001</v>
      </c>
      <c r="I93" s="75">
        <v>1232.33</v>
      </c>
      <c r="J93" s="75">
        <v>1242.8</v>
      </c>
      <c r="K93" s="75">
        <v>1248.47</v>
      </c>
    </row>
  </sheetData>
  <mergeCells count="2">
    <mergeCell ref="E1:K1"/>
    <mergeCell ref="E2:K2"/>
  </mergeCells>
  <conditionalFormatting sqref="E1:K1">
    <cfRule type="cellIs" dxfId="0" priority="1" operator="notEqual">
      <formula>""</formula>
    </cfRule>
  </conditionalFormatting>
  <hyperlinks>
    <hyperlink ref="E1:K1" r:id="rId1" display="https://www.screener.in/excel/" xr:uid="{A747EF3C-5461-4410-A79F-1F59EC51714F}"/>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98F0F-E803-41BC-923B-F08EE4030CE5}">
  <sheetPr>
    <tabColor theme="4" tint="-0.249977111117893"/>
    <pageSetUpPr fitToPage="1"/>
  </sheetPr>
  <dimension ref="A2:XFD71"/>
  <sheetViews>
    <sheetView showGridLines="0" view="pageBreakPreview" topLeftCell="A26" zoomScale="72" zoomScaleNormal="100" zoomScaleSheetLayoutView="98" workbookViewId="0">
      <selection activeCell="P24" sqref="P24"/>
    </sheetView>
  </sheetViews>
  <sheetFormatPr defaultRowHeight="14.4" x14ac:dyDescent="0.3"/>
  <cols>
    <col min="1" max="1" width="1.88671875" customWidth="1"/>
    <col min="2" max="2" width="47.5546875" customWidth="1"/>
    <col min="3" max="3" width="10.5546875" customWidth="1"/>
    <col min="4" max="7" width="9.88671875" bestFit="1" customWidth="1"/>
    <col min="8" max="9" width="10.6640625" bestFit="1" customWidth="1"/>
  </cols>
  <sheetData>
    <row r="2" spans="2:10" x14ac:dyDescent="0.3">
      <c r="B2" s="192"/>
      <c r="C2" s="192"/>
      <c r="D2" s="192"/>
      <c r="E2" s="192"/>
      <c r="F2" s="192"/>
      <c r="G2" s="192"/>
      <c r="H2" s="192"/>
      <c r="I2" s="192"/>
      <c r="J2" s="3"/>
    </row>
    <row r="4" spans="2:10" ht="30" customHeight="1" x14ac:dyDescent="0.3">
      <c r="B4" s="185" t="str">
        <f>'DATA SHEET'!B1</f>
        <v>ITC LTD</v>
      </c>
    </row>
    <row r="5" spans="2:10" x14ac:dyDescent="0.3">
      <c r="B5" s="51" t="s">
        <v>481</v>
      </c>
    </row>
    <row r="6" spans="2:10" ht="23.25" customHeight="1" x14ac:dyDescent="0.35">
      <c r="B6" s="190" t="s">
        <v>465</v>
      </c>
    </row>
    <row r="7" spans="2:10" x14ac:dyDescent="0.3">
      <c r="B7" s="51" t="s">
        <v>466</v>
      </c>
    </row>
    <row r="8" spans="2:10" ht="15" customHeight="1" thickBot="1" x14ac:dyDescent="0.35">
      <c r="B8" s="232"/>
      <c r="C8" s="232"/>
      <c r="D8" s="232"/>
      <c r="E8" s="232"/>
      <c r="F8" s="232"/>
      <c r="G8" s="232"/>
      <c r="H8" s="232"/>
      <c r="I8" s="232"/>
    </row>
    <row r="9" spans="2:10" ht="19.5" customHeight="1" thickTop="1" x14ac:dyDescent="0.35">
      <c r="B9" s="239" t="s">
        <v>483</v>
      </c>
      <c r="C9" s="239"/>
      <c r="D9" s="239"/>
      <c r="E9" s="239"/>
      <c r="F9" s="239"/>
      <c r="G9" s="239"/>
      <c r="H9" s="239"/>
      <c r="I9" s="239"/>
    </row>
    <row r="10" spans="2:10" ht="15.75" customHeight="1" x14ac:dyDescent="0.3">
      <c r="B10" s="242" t="s">
        <v>468</v>
      </c>
      <c r="C10" s="242"/>
      <c r="D10" s="242"/>
      <c r="E10" s="242"/>
      <c r="F10" s="242"/>
      <c r="G10" s="242"/>
      <c r="H10" s="242"/>
      <c r="I10" s="242"/>
    </row>
    <row r="11" spans="2:10" ht="15" customHeight="1" x14ac:dyDescent="0.3">
      <c r="B11" s="242"/>
      <c r="C11" s="242"/>
      <c r="D11" s="242"/>
      <c r="E11" s="242"/>
      <c r="F11" s="242"/>
      <c r="G11" s="242"/>
      <c r="H11" s="242"/>
      <c r="I11" s="242"/>
    </row>
    <row r="12" spans="2:10" x14ac:dyDescent="0.3">
      <c r="B12" s="242"/>
      <c r="C12" s="242"/>
      <c r="D12" s="242"/>
      <c r="E12" s="242"/>
      <c r="F12" s="242"/>
      <c r="G12" s="242"/>
      <c r="H12" s="242"/>
      <c r="I12" s="242"/>
    </row>
    <row r="13" spans="2:10" ht="6.75" customHeight="1" x14ac:dyDescent="0.3"/>
    <row r="14" spans="2:10" ht="18" x14ac:dyDescent="0.35">
      <c r="B14" s="191" t="s">
        <v>480</v>
      </c>
    </row>
    <row r="15" spans="2:10" ht="18" x14ac:dyDescent="0.35">
      <c r="B15" s="191"/>
    </row>
    <row r="30" customFormat="1" x14ac:dyDescent="0.3"/>
    <row r="31" customFormat="1" x14ac:dyDescent="0.3"/>
    <row r="40" spans="2:10" x14ac:dyDescent="0.3">
      <c r="B40" s="192"/>
      <c r="C40" s="192"/>
      <c r="D40" s="192"/>
      <c r="E40" s="192"/>
      <c r="F40" s="192"/>
      <c r="G40" s="192"/>
      <c r="H40" s="192"/>
      <c r="I40" s="192"/>
      <c r="J40" s="3"/>
    </row>
    <row r="41" spans="2:10" ht="25.5" customHeight="1" x14ac:dyDescent="0.55000000000000004">
      <c r="B41" s="193" t="s">
        <v>484</v>
      </c>
    </row>
    <row r="42" spans="2:10" ht="3" customHeight="1" x14ac:dyDescent="0.55000000000000004">
      <c r="B42" s="193"/>
    </row>
    <row r="43" spans="2:10" ht="15.6" x14ac:dyDescent="0.3">
      <c r="B43" s="241" t="s">
        <v>485</v>
      </c>
      <c r="C43" s="241"/>
      <c r="D43" s="241"/>
      <c r="E43" s="241"/>
      <c r="F43" s="241"/>
      <c r="G43" s="241"/>
      <c r="H43" s="241"/>
      <c r="I43" s="241"/>
    </row>
    <row r="44" spans="2:10" x14ac:dyDescent="0.3">
      <c r="B44" s="76"/>
      <c r="C44" s="77">
        <f>'Historical FS'!F3</f>
        <v>43190</v>
      </c>
      <c r="D44" s="77">
        <f>'Historical FS'!G3</f>
        <v>43555</v>
      </c>
      <c r="E44" s="77">
        <f>'Historical FS'!H3</f>
        <v>43921</v>
      </c>
      <c r="F44" s="77">
        <f>'Historical FS'!I3</f>
        <v>44286</v>
      </c>
      <c r="G44" s="77">
        <f>'Historical FS'!J3</f>
        <v>44651</v>
      </c>
      <c r="H44" s="77">
        <f>'Historical FS'!K3</f>
        <v>45016</v>
      </c>
      <c r="I44" s="77">
        <f>'Historical FS'!L3</f>
        <v>45382</v>
      </c>
    </row>
    <row r="45" spans="2:10" x14ac:dyDescent="0.3">
      <c r="B45" t="s">
        <v>486</v>
      </c>
      <c r="C45" s="25">
        <f>'DATA SHEET'!E65-'DATA SHEET'!E60</f>
        <v>8460.8799999999992</v>
      </c>
      <c r="D45" s="25">
        <f>'DATA SHEET'!F65-'DATA SHEET'!F60</f>
        <v>10600.21</v>
      </c>
      <c r="E45" s="25">
        <f>'DATA SHEET'!G65-'DATA SHEET'!G60</f>
        <v>11917.559999999998</v>
      </c>
      <c r="F45" s="25">
        <f>'DATA SHEET'!H65-'DATA SHEET'!H60</f>
        <v>8437.5299999999988</v>
      </c>
      <c r="G45" s="25">
        <f>'DATA SHEET'!I65-'DATA SHEET'!I60</f>
        <v>10406.870000000001</v>
      </c>
      <c r="H45" s="25">
        <f>'DATA SHEET'!J65-'DATA SHEET'!J60</f>
        <v>11191.71</v>
      </c>
      <c r="I45" s="25">
        <f>'DATA SHEET'!K65-'DATA SHEET'!K60</f>
        <v>13015.41</v>
      </c>
    </row>
    <row r="46" spans="2:10" x14ac:dyDescent="0.3">
      <c r="B46" t="s">
        <v>289</v>
      </c>
      <c r="C46" s="25">
        <f>'DATA SHEET'!E61</f>
        <v>64240.88</v>
      </c>
      <c r="D46" s="25">
        <f>'DATA SHEET'!F61</f>
        <v>71739.039999999994</v>
      </c>
      <c r="E46" s="25">
        <f>'DATA SHEET'!G61</f>
        <v>77310.75</v>
      </c>
      <c r="F46" s="25">
        <f>'DATA SHEET'!H61</f>
        <v>73760.759999999995</v>
      </c>
      <c r="G46" s="25">
        <f>'DATA SHEET'!I61</f>
        <v>77196.02</v>
      </c>
      <c r="H46" s="25">
        <f>'DATA SHEET'!J61</f>
        <v>85830.96</v>
      </c>
      <c r="I46" s="25">
        <f>'DATA SHEET'!K61</f>
        <v>91753.97</v>
      </c>
    </row>
    <row r="47" spans="2:10" x14ac:dyDescent="0.3">
      <c r="B47" s="187" t="s">
        <v>496</v>
      </c>
      <c r="C47" s="188">
        <f>C45/C46</f>
        <v>0.13170554326154935</v>
      </c>
      <c r="D47" s="188">
        <f t="shared" ref="D47:I47" si="0">D45/D46</f>
        <v>0.14776068929832348</v>
      </c>
      <c r="E47" s="188">
        <f t="shared" si="0"/>
        <v>0.15415139550450613</v>
      </c>
      <c r="F47" s="188">
        <f t="shared" si="0"/>
        <v>0.11439049706103895</v>
      </c>
      <c r="G47" s="188">
        <f t="shared" si="0"/>
        <v>0.1348109656430474</v>
      </c>
      <c r="H47" s="188">
        <f t="shared" si="0"/>
        <v>0.13039245978374234</v>
      </c>
      <c r="I47" s="188">
        <f t="shared" si="0"/>
        <v>0.14185119183398823</v>
      </c>
    </row>
    <row r="49" spans="1:16384" customFormat="1" ht="15.6" x14ac:dyDescent="0.3">
      <c r="B49" s="241" t="s">
        <v>487</v>
      </c>
      <c r="C49" s="241"/>
      <c r="D49" s="241"/>
      <c r="E49" s="241"/>
      <c r="F49" s="241"/>
      <c r="G49" s="241"/>
      <c r="H49" s="241"/>
      <c r="I49" s="241"/>
    </row>
    <row r="50" spans="1:16384" customFormat="1" x14ac:dyDescent="0.3">
      <c r="B50" t="s">
        <v>488</v>
      </c>
      <c r="C50" s="25">
        <f>'Historical FS'!F36*'Historical FS'!F38*'Historical FS'!F44</f>
        <v>0</v>
      </c>
      <c r="D50" s="25">
        <f>'Historical FS'!G36*'Historical FS'!G38*'Historical FS'!G44</f>
        <v>0</v>
      </c>
      <c r="E50" s="25">
        <f>'Historical FS'!H36*'Historical FS'!H38*'Historical FS'!H44</f>
        <v>0</v>
      </c>
      <c r="F50" s="25">
        <f>'Historical FS'!I36*'Historical FS'!I38*'Historical FS'!I44</f>
        <v>0</v>
      </c>
      <c r="G50" s="25">
        <f>'Historical FS'!J36*'Historical FS'!J38*'Historical FS'!J44</f>
        <v>0</v>
      </c>
      <c r="H50" s="25">
        <f>'Historical FS'!K36*'Historical FS'!K38*'Historical FS'!K44</f>
        <v>0</v>
      </c>
      <c r="I50" s="25">
        <f>'Historical FS'!L36*'Historical FS'!L38*'Historical FS'!L44</f>
        <v>0</v>
      </c>
    </row>
    <row r="51" spans="1:16384" customFormat="1" x14ac:dyDescent="0.3">
      <c r="B51" t="s">
        <v>289</v>
      </c>
      <c r="C51" s="25">
        <f t="shared" ref="C51:I51" si="1">C46</f>
        <v>64240.88</v>
      </c>
      <c r="D51" s="25">
        <f t="shared" si="1"/>
        <v>71739.039999999994</v>
      </c>
      <c r="E51" s="25">
        <f t="shared" si="1"/>
        <v>77310.75</v>
      </c>
      <c r="F51" s="25">
        <f t="shared" si="1"/>
        <v>73760.759999999995</v>
      </c>
      <c r="G51" s="25">
        <f t="shared" si="1"/>
        <v>77196.02</v>
      </c>
      <c r="H51" s="25">
        <f t="shared" si="1"/>
        <v>85830.96</v>
      </c>
      <c r="I51" s="25">
        <f t="shared" si="1"/>
        <v>91753.97</v>
      </c>
    </row>
    <row r="52" spans="1:16384" customFormat="1" x14ac:dyDescent="0.3">
      <c r="B52" s="187" t="s">
        <v>497</v>
      </c>
      <c r="C52" s="188">
        <f t="shared" ref="C52:H52" si="2">C50/C51</f>
        <v>0</v>
      </c>
      <c r="D52" s="188">
        <f t="shared" si="2"/>
        <v>0</v>
      </c>
      <c r="E52" s="188">
        <f t="shared" si="2"/>
        <v>0</v>
      </c>
      <c r="F52" s="188">
        <f t="shared" si="2"/>
        <v>0</v>
      </c>
      <c r="G52" s="188">
        <f t="shared" si="2"/>
        <v>0</v>
      </c>
      <c r="H52" s="188">
        <f t="shared" si="2"/>
        <v>0</v>
      </c>
      <c r="I52" s="188">
        <f>I50/I51</f>
        <v>0</v>
      </c>
    </row>
    <row r="53" spans="1:16384" customFormat="1" ht="15.6" x14ac:dyDescent="0.3">
      <c r="A53" s="240"/>
      <c r="B53" s="240"/>
      <c r="C53" s="240"/>
      <c r="D53" s="240"/>
      <c r="E53" s="240"/>
      <c r="F53" s="240"/>
      <c r="G53" s="240"/>
      <c r="H53" s="240"/>
      <c r="I53" s="240"/>
      <c r="J53" s="240"/>
      <c r="K53" s="240"/>
      <c r="L53" s="240"/>
      <c r="M53" s="240"/>
      <c r="N53" s="240"/>
      <c r="O53" s="240"/>
      <c r="P53" s="240"/>
      <c r="Q53" s="240"/>
      <c r="R53" s="240"/>
      <c r="S53" s="240"/>
      <c r="T53" s="240"/>
      <c r="U53" s="240"/>
      <c r="V53" s="240"/>
      <c r="W53" s="240"/>
      <c r="X53" s="240"/>
      <c r="Y53" s="240"/>
      <c r="Z53" s="240"/>
      <c r="AA53" s="240"/>
      <c r="AB53" s="240"/>
      <c r="AC53" s="240"/>
      <c r="AD53" s="240"/>
      <c r="AE53" s="240"/>
      <c r="AF53" s="240"/>
      <c r="AG53" s="241"/>
      <c r="AH53" s="241"/>
      <c r="AI53" s="241"/>
      <c r="AJ53" s="241"/>
      <c r="AK53" s="241"/>
      <c r="AL53" s="241"/>
      <c r="AM53" s="241"/>
      <c r="AN53" s="241"/>
      <c r="AO53" s="241" t="s">
        <v>487</v>
      </c>
      <c r="AP53" s="241"/>
      <c r="AQ53" s="241"/>
      <c r="AR53" s="241"/>
      <c r="AS53" s="241"/>
      <c r="AT53" s="241"/>
      <c r="AU53" s="241"/>
      <c r="AV53" s="241"/>
      <c r="AW53" s="241" t="s">
        <v>487</v>
      </c>
      <c r="AX53" s="241"/>
      <c r="AY53" s="241"/>
      <c r="AZ53" s="241"/>
      <c r="BA53" s="241"/>
      <c r="BB53" s="241"/>
      <c r="BC53" s="241"/>
      <c r="BD53" s="241"/>
      <c r="BE53" s="241" t="s">
        <v>487</v>
      </c>
      <c r="BF53" s="241"/>
      <c r="BG53" s="241"/>
      <c r="BH53" s="241"/>
      <c r="BI53" s="241"/>
      <c r="BJ53" s="241"/>
      <c r="BK53" s="241"/>
      <c r="BL53" s="241"/>
      <c r="BM53" s="241" t="s">
        <v>487</v>
      </c>
      <c r="BN53" s="241"/>
      <c r="BO53" s="241"/>
      <c r="BP53" s="241"/>
      <c r="BQ53" s="241"/>
      <c r="BR53" s="241"/>
      <c r="BS53" s="241"/>
      <c r="BT53" s="241"/>
      <c r="BU53" s="241" t="s">
        <v>487</v>
      </c>
      <c r="BV53" s="241"/>
      <c r="BW53" s="241"/>
      <c r="BX53" s="241"/>
      <c r="BY53" s="241"/>
      <c r="BZ53" s="241"/>
      <c r="CA53" s="241"/>
      <c r="CB53" s="241"/>
      <c r="CC53" s="241" t="s">
        <v>487</v>
      </c>
      <c r="CD53" s="241"/>
      <c r="CE53" s="241"/>
      <c r="CF53" s="241"/>
      <c r="CG53" s="241"/>
      <c r="CH53" s="241"/>
      <c r="CI53" s="241"/>
      <c r="CJ53" s="241"/>
      <c r="CK53" s="241" t="s">
        <v>487</v>
      </c>
      <c r="CL53" s="241"/>
      <c r="CM53" s="241"/>
      <c r="CN53" s="241"/>
      <c r="CO53" s="241"/>
      <c r="CP53" s="241"/>
      <c r="CQ53" s="241"/>
      <c r="CR53" s="241"/>
      <c r="CS53" s="241" t="s">
        <v>487</v>
      </c>
      <c r="CT53" s="241"/>
      <c r="CU53" s="241"/>
      <c r="CV53" s="241"/>
      <c r="CW53" s="241"/>
      <c r="CX53" s="241"/>
      <c r="CY53" s="241"/>
      <c r="CZ53" s="241"/>
      <c r="DA53" s="241" t="s">
        <v>487</v>
      </c>
      <c r="DB53" s="241"/>
      <c r="DC53" s="241"/>
      <c r="DD53" s="241"/>
      <c r="DE53" s="241"/>
      <c r="DF53" s="241"/>
      <c r="DG53" s="241"/>
      <c r="DH53" s="241"/>
      <c r="DI53" s="241" t="s">
        <v>487</v>
      </c>
      <c r="DJ53" s="241"/>
      <c r="DK53" s="241"/>
      <c r="DL53" s="241"/>
      <c r="DM53" s="241"/>
      <c r="DN53" s="241"/>
      <c r="DO53" s="241"/>
      <c r="DP53" s="241"/>
      <c r="DQ53" s="241" t="s">
        <v>487</v>
      </c>
      <c r="DR53" s="241"/>
      <c r="DS53" s="241"/>
      <c r="DT53" s="241"/>
      <c r="DU53" s="241"/>
      <c r="DV53" s="241"/>
      <c r="DW53" s="241"/>
      <c r="DX53" s="241"/>
      <c r="DY53" s="241" t="s">
        <v>487</v>
      </c>
      <c r="DZ53" s="241"/>
      <c r="EA53" s="241"/>
      <c r="EB53" s="241"/>
      <c r="EC53" s="241"/>
      <c r="ED53" s="241"/>
      <c r="EE53" s="241"/>
      <c r="EF53" s="241"/>
      <c r="EG53" s="241" t="s">
        <v>487</v>
      </c>
      <c r="EH53" s="241"/>
      <c r="EI53" s="241"/>
      <c r="EJ53" s="241"/>
      <c r="EK53" s="241"/>
      <c r="EL53" s="241"/>
      <c r="EM53" s="241"/>
      <c r="EN53" s="241"/>
      <c r="EO53" s="241" t="s">
        <v>487</v>
      </c>
      <c r="EP53" s="241"/>
      <c r="EQ53" s="241"/>
      <c r="ER53" s="241"/>
      <c r="ES53" s="241"/>
      <c r="ET53" s="241"/>
      <c r="EU53" s="241"/>
      <c r="EV53" s="241"/>
      <c r="EW53" s="241" t="s">
        <v>487</v>
      </c>
      <c r="EX53" s="241"/>
      <c r="EY53" s="241"/>
      <c r="EZ53" s="241"/>
      <c r="FA53" s="241"/>
      <c r="FB53" s="241"/>
      <c r="FC53" s="241"/>
      <c r="FD53" s="241"/>
      <c r="FE53" s="241" t="s">
        <v>487</v>
      </c>
      <c r="FF53" s="241"/>
      <c r="FG53" s="241"/>
      <c r="FH53" s="241"/>
      <c r="FI53" s="241"/>
      <c r="FJ53" s="241"/>
      <c r="FK53" s="241"/>
      <c r="FL53" s="241"/>
      <c r="FM53" s="241" t="s">
        <v>487</v>
      </c>
      <c r="FN53" s="241"/>
      <c r="FO53" s="241"/>
      <c r="FP53" s="241"/>
      <c r="FQ53" s="241"/>
      <c r="FR53" s="241"/>
      <c r="FS53" s="241"/>
      <c r="FT53" s="241"/>
      <c r="FU53" s="241" t="s">
        <v>487</v>
      </c>
      <c r="FV53" s="241"/>
      <c r="FW53" s="241"/>
      <c r="FX53" s="241"/>
      <c r="FY53" s="241"/>
      <c r="FZ53" s="241"/>
      <c r="GA53" s="241"/>
      <c r="GB53" s="241"/>
      <c r="GC53" s="241" t="s">
        <v>487</v>
      </c>
      <c r="GD53" s="241"/>
      <c r="GE53" s="241"/>
      <c r="GF53" s="241"/>
      <c r="GG53" s="241"/>
      <c r="GH53" s="241"/>
      <c r="GI53" s="241"/>
      <c r="GJ53" s="241"/>
      <c r="GK53" s="241" t="s">
        <v>487</v>
      </c>
      <c r="GL53" s="241"/>
      <c r="GM53" s="241"/>
      <c r="GN53" s="241"/>
      <c r="GO53" s="241"/>
      <c r="GP53" s="241"/>
      <c r="GQ53" s="241"/>
      <c r="GR53" s="241"/>
      <c r="GS53" s="241" t="s">
        <v>487</v>
      </c>
      <c r="GT53" s="241"/>
      <c r="GU53" s="241"/>
      <c r="GV53" s="241"/>
      <c r="GW53" s="241"/>
      <c r="GX53" s="241"/>
      <c r="GY53" s="241"/>
      <c r="GZ53" s="241"/>
      <c r="HA53" s="241" t="s">
        <v>487</v>
      </c>
      <c r="HB53" s="241"/>
      <c r="HC53" s="241"/>
      <c r="HD53" s="241"/>
      <c r="HE53" s="241"/>
      <c r="HF53" s="241"/>
      <c r="HG53" s="241"/>
      <c r="HH53" s="241"/>
      <c r="HI53" s="241" t="s">
        <v>487</v>
      </c>
      <c r="HJ53" s="241"/>
      <c r="HK53" s="241"/>
      <c r="HL53" s="241"/>
      <c r="HM53" s="241"/>
      <c r="HN53" s="241"/>
      <c r="HO53" s="241"/>
      <c r="HP53" s="241"/>
      <c r="HQ53" s="241" t="s">
        <v>487</v>
      </c>
      <c r="HR53" s="241"/>
      <c r="HS53" s="241"/>
      <c r="HT53" s="241"/>
      <c r="HU53" s="241"/>
      <c r="HV53" s="241"/>
      <c r="HW53" s="241"/>
      <c r="HX53" s="241"/>
      <c r="HY53" s="241" t="s">
        <v>487</v>
      </c>
      <c r="HZ53" s="241"/>
      <c r="IA53" s="241"/>
      <c r="IB53" s="241"/>
      <c r="IC53" s="241"/>
      <c r="ID53" s="241"/>
      <c r="IE53" s="241"/>
      <c r="IF53" s="241"/>
      <c r="IG53" s="241" t="s">
        <v>487</v>
      </c>
      <c r="IH53" s="241"/>
      <c r="II53" s="241"/>
      <c r="IJ53" s="241"/>
      <c r="IK53" s="241"/>
      <c r="IL53" s="241"/>
      <c r="IM53" s="241"/>
      <c r="IN53" s="241"/>
      <c r="IO53" s="241" t="s">
        <v>487</v>
      </c>
      <c r="IP53" s="241"/>
      <c r="IQ53" s="241"/>
      <c r="IR53" s="241"/>
      <c r="IS53" s="241"/>
      <c r="IT53" s="241"/>
      <c r="IU53" s="241"/>
      <c r="IV53" s="241"/>
      <c r="IW53" s="241" t="s">
        <v>487</v>
      </c>
      <c r="IX53" s="241"/>
      <c r="IY53" s="241"/>
      <c r="IZ53" s="241"/>
      <c r="JA53" s="241"/>
      <c r="JB53" s="241"/>
      <c r="JC53" s="241"/>
      <c r="JD53" s="241"/>
      <c r="JE53" s="241" t="s">
        <v>487</v>
      </c>
      <c r="JF53" s="241"/>
      <c r="JG53" s="241"/>
      <c r="JH53" s="241"/>
      <c r="JI53" s="241"/>
      <c r="JJ53" s="241"/>
      <c r="JK53" s="241"/>
      <c r="JL53" s="241"/>
      <c r="JM53" s="241" t="s">
        <v>487</v>
      </c>
      <c r="JN53" s="241"/>
      <c r="JO53" s="241"/>
      <c r="JP53" s="241"/>
      <c r="JQ53" s="241"/>
      <c r="JR53" s="241"/>
      <c r="JS53" s="241"/>
      <c r="JT53" s="241"/>
      <c r="JU53" s="241" t="s">
        <v>487</v>
      </c>
      <c r="JV53" s="241"/>
      <c r="JW53" s="241"/>
      <c r="JX53" s="241"/>
      <c r="JY53" s="241"/>
      <c r="JZ53" s="241"/>
      <c r="KA53" s="241"/>
      <c r="KB53" s="241"/>
      <c r="KC53" s="241" t="s">
        <v>487</v>
      </c>
      <c r="KD53" s="241"/>
      <c r="KE53" s="241"/>
      <c r="KF53" s="241"/>
      <c r="KG53" s="241"/>
      <c r="KH53" s="241"/>
      <c r="KI53" s="241"/>
      <c r="KJ53" s="241"/>
      <c r="KK53" s="241" t="s">
        <v>487</v>
      </c>
      <c r="KL53" s="241"/>
      <c r="KM53" s="241"/>
      <c r="KN53" s="241"/>
      <c r="KO53" s="241"/>
      <c r="KP53" s="241"/>
      <c r="KQ53" s="241"/>
      <c r="KR53" s="241"/>
      <c r="KS53" s="241" t="s">
        <v>487</v>
      </c>
      <c r="KT53" s="241"/>
      <c r="KU53" s="241"/>
      <c r="KV53" s="241"/>
      <c r="KW53" s="241"/>
      <c r="KX53" s="241"/>
      <c r="KY53" s="241"/>
      <c r="KZ53" s="241"/>
      <c r="LA53" s="241" t="s">
        <v>487</v>
      </c>
      <c r="LB53" s="241"/>
      <c r="LC53" s="241"/>
      <c r="LD53" s="241"/>
      <c r="LE53" s="241"/>
      <c r="LF53" s="241"/>
      <c r="LG53" s="241"/>
      <c r="LH53" s="241"/>
      <c r="LI53" s="241" t="s">
        <v>487</v>
      </c>
      <c r="LJ53" s="241"/>
      <c r="LK53" s="241"/>
      <c r="LL53" s="241"/>
      <c r="LM53" s="241"/>
      <c r="LN53" s="241"/>
      <c r="LO53" s="241"/>
      <c r="LP53" s="241"/>
      <c r="LQ53" s="241" t="s">
        <v>487</v>
      </c>
      <c r="LR53" s="241"/>
      <c r="LS53" s="241"/>
      <c r="LT53" s="241"/>
      <c r="LU53" s="241"/>
      <c r="LV53" s="241"/>
      <c r="LW53" s="241"/>
      <c r="LX53" s="241"/>
      <c r="LY53" s="241" t="s">
        <v>487</v>
      </c>
      <c r="LZ53" s="241"/>
      <c r="MA53" s="241"/>
      <c r="MB53" s="241"/>
      <c r="MC53" s="241"/>
      <c r="MD53" s="241"/>
      <c r="ME53" s="241"/>
      <c r="MF53" s="241"/>
      <c r="MG53" s="241" t="s">
        <v>487</v>
      </c>
      <c r="MH53" s="241"/>
      <c r="MI53" s="241"/>
      <c r="MJ53" s="241"/>
      <c r="MK53" s="241"/>
      <c r="ML53" s="241"/>
      <c r="MM53" s="241"/>
      <c r="MN53" s="241"/>
      <c r="MO53" s="241" t="s">
        <v>487</v>
      </c>
      <c r="MP53" s="241"/>
      <c r="MQ53" s="241"/>
      <c r="MR53" s="241"/>
      <c r="MS53" s="241"/>
      <c r="MT53" s="241"/>
      <c r="MU53" s="241"/>
      <c r="MV53" s="241"/>
      <c r="MW53" s="241" t="s">
        <v>487</v>
      </c>
      <c r="MX53" s="241"/>
      <c r="MY53" s="241"/>
      <c r="MZ53" s="241"/>
      <c r="NA53" s="241"/>
      <c r="NB53" s="241"/>
      <c r="NC53" s="241"/>
      <c r="ND53" s="241"/>
      <c r="NE53" s="241" t="s">
        <v>487</v>
      </c>
      <c r="NF53" s="241"/>
      <c r="NG53" s="241"/>
      <c r="NH53" s="241"/>
      <c r="NI53" s="241"/>
      <c r="NJ53" s="241"/>
      <c r="NK53" s="241"/>
      <c r="NL53" s="241"/>
      <c r="NM53" s="241" t="s">
        <v>487</v>
      </c>
      <c r="NN53" s="241"/>
      <c r="NO53" s="241"/>
      <c r="NP53" s="241"/>
      <c r="NQ53" s="241"/>
      <c r="NR53" s="241"/>
      <c r="NS53" s="241"/>
      <c r="NT53" s="241"/>
      <c r="NU53" s="241" t="s">
        <v>487</v>
      </c>
      <c r="NV53" s="241"/>
      <c r="NW53" s="241"/>
      <c r="NX53" s="241"/>
      <c r="NY53" s="241"/>
      <c r="NZ53" s="241"/>
      <c r="OA53" s="241"/>
      <c r="OB53" s="241"/>
      <c r="OC53" s="241" t="s">
        <v>487</v>
      </c>
      <c r="OD53" s="241"/>
      <c r="OE53" s="241"/>
      <c r="OF53" s="241"/>
      <c r="OG53" s="241"/>
      <c r="OH53" s="241"/>
      <c r="OI53" s="241"/>
      <c r="OJ53" s="241"/>
      <c r="OK53" s="241" t="s">
        <v>487</v>
      </c>
      <c r="OL53" s="241"/>
      <c r="OM53" s="241"/>
      <c r="ON53" s="241"/>
      <c r="OO53" s="241"/>
      <c r="OP53" s="241"/>
      <c r="OQ53" s="241"/>
      <c r="OR53" s="241"/>
      <c r="OS53" s="241" t="s">
        <v>487</v>
      </c>
      <c r="OT53" s="241"/>
      <c r="OU53" s="241"/>
      <c r="OV53" s="241"/>
      <c r="OW53" s="241"/>
      <c r="OX53" s="241"/>
      <c r="OY53" s="241"/>
      <c r="OZ53" s="241"/>
      <c r="PA53" s="241" t="s">
        <v>487</v>
      </c>
      <c r="PB53" s="241"/>
      <c r="PC53" s="241"/>
      <c r="PD53" s="241"/>
      <c r="PE53" s="241"/>
      <c r="PF53" s="241"/>
      <c r="PG53" s="241"/>
      <c r="PH53" s="241"/>
      <c r="PI53" s="241" t="s">
        <v>487</v>
      </c>
      <c r="PJ53" s="241"/>
      <c r="PK53" s="241"/>
      <c r="PL53" s="241"/>
      <c r="PM53" s="241"/>
      <c r="PN53" s="241"/>
      <c r="PO53" s="241"/>
      <c r="PP53" s="241"/>
      <c r="PQ53" s="241" t="s">
        <v>487</v>
      </c>
      <c r="PR53" s="241"/>
      <c r="PS53" s="241"/>
      <c r="PT53" s="241"/>
      <c r="PU53" s="241"/>
      <c r="PV53" s="241"/>
      <c r="PW53" s="241"/>
      <c r="PX53" s="241"/>
      <c r="PY53" s="241" t="s">
        <v>487</v>
      </c>
      <c r="PZ53" s="241"/>
      <c r="QA53" s="241"/>
      <c r="QB53" s="241"/>
      <c r="QC53" s="241"/>
      <c r="QD53" s="241"/>
      <c r="QE53" s="241"/>
      <c r="QF53" s="241"/>
      <c r="QG53" s="241" t="s">
        <v>487</v>
      </c>
      <c r="QH53" s="241"/>
      <c r="QI53" s="241"/>
      <c r="QJ53" s="241"/>
      <c r="QK53" s="241"/>
      <c r="QL53" s="241"/>
      <c r="QM53" s="241"/>
      <c r="QN53" s="241"/>
      <c r="QO53" s="241" t="s">
        <v>487</v>
      </c>
      <c r="QP53" s="241"/>
      <c r="QQ53" s="241"/>
      <c r="QR53" s="241"/>
      <c r="QS53" s="241"/>
      <c r="QT53" s="241"/>
      <c r="QU53" s="241"/>
      <c r="QV53" s="241"/>
      <c r="QW53" s="241" t="s">
        <v>487</v>
      </c>
      <c r="QX53" s="241"/>
      <c r="QY53" s="241"/>
      <c r="QZ53" s="241"/>
      <c r="RA53" s="241"/>
      <c r="RB53" s="241"/>
      <c r="RC53" s="241"/>
      <c r="RD53" s="241"/>
      <c r="RE53" s="241" t="s">
        <v>487</v>
      </c>
      <c r="RF53" s="241"/>
      <c r="RG53" s="241"/>
      <c r="RH53" s="241"/>
      <c r="RI53" s="241"/>
      <c r="RJ53" s="241"/>
      <c r="RK53" s="241"/>
      <c r="RL53" s="241"/>
      <c r="RM53" s="241" t="s">
        <v>487</v>
      </c>
      <c r="RN53" s="241"/>
      <c r="RO53" s="241"/>
      <c r="RP53" s="241"/>
      <c r="RQ53" s="241"/>
      <c r="RR53" s="241"/>
      <c r="RS53" s="241"/>
      <c r="RT53" s="241"/>
      <c r="RU53" s="241" t="s">
        <v>487</v>
      </c>
      <c r="RV53" s="241"/>
      <c r="RW53" s="241"/>
      <c r="RX53" s="241"/>
      <c r="RY53" s="241"/>
      <c r="RZ53" s="241"/>
      <c r="SA53" s="241"/>
      <c r="SB53" s="241"/>
      <c r="SC53" s="241" t="s">
        <v>487</v>
      </c>
      <c r="SD53" s="241"/>
      <c r="SE53" s="241"/>
      <c r="SF53" s="241"/>
      <c r="SG53" s="241"/>
      <c r="SH53" s="241"/>
      <c r="SI53" s="241"/>
      <c r="SJ53" s="241"/>
      <c r="SK53" s="241" t="s">
        <v>487</v>
      </c>
      <c r="SL53" s="241"/>
      <c r="SM53" s="241"/>
      <c r="SN53" s="241"/>
      <c r="SO53" s="241"/>
      <c r="SP53" s="241"/>
      <c r="SQ53" s="241"/>
      <c r="SR53" s="241"/>
      <c r="SS53" s="241" t="s">
        <v>487</v>
      </c>
      <c r="ST53" s="241"/>
      <c r="SU53" s="241"/>
      <c r="SV53" s="241"/>
      <c r="SW53" s="241"/>
      <c r="SX53" s="241"/>
      <c r="SY53" s="241"/>
      <c r="SZ53" s="241"/>
      <c r="TA53" s="241" t="s">
        <v>487</v>
      </c>
      <c r="TB53" s="241"/>
      <c r="TC53" s="241"/>
      <c r="TD53" s="241"/>
      <c r="TE53" s="241"/>
      <c r="TF53" s="241"/>
      <c r="TG53" s="241"/>
      <c r="TH53" s="241"/>
      <c r="TI53" s="241" t="s">
        <v>487</v>
      </c>
      <c r="TJ53" s="241"/>
      <c r="TK53" s="241"/>
      <c r="TL53" s="241"/>
      <c r="TM53" s="241"/>
      <c r="TN53" s="241"/>
      <c r="TO53" s="241"/>
      <c r="TP53" s="241"/>
      <c r="TQ53" s="241" t="s">
        <v>487</v>
      </c>
      <c r="TR53" s="241"/>
      <c r="TS53" s="241"/>
      <c r="TT53" s="241"/>
      <c r="TU53" s="241"/>
      <c r="TV53" s="241"/>
      <c r="TW53" s="241"/>
      <c r="TX53" s="241"/>
      <c r="TY53" s="241" t="s">
        <v>487</v>
      </c>
      <c r="TZ53" s="241"/>
      <c r="UA53" s="241"/>
      <c r="UB53" s="241"/>
      <c r="UC53" s="241"/>
      <c r="UD53" s="241"/>
      <c r="UE53" s="241"/>
      <c r="UF53" s="241"/>
      <c r="UG53" s="241" t="s">
        <v>487</v>
      </c>
      <c r="UH53" s="241"/>
      <c r="UI53" s="241"/>
      <c r="UJ53" s="241"/>
      <c r="UK53" s="241"/>
      <c r="UL53" s="241"/>
      <c r="UM53" s="241"/>
      <c r="UN53" s="241"/>
      <c r="UO53" s="241" t="s">
        <v>487</v>
      </c>
      <c r="UP53" s="241"/>
      <c r="UQ53" s="241"/>
      <c r="UR53" s="241"/>
      <c r="US53" s="241"/>
      <c r="UT53" s="241"/>
      <c r="UU53" s="241"/>
      <c r="UV53" s="241"/>
      <c r="UW53" s="241" t="s">
        <v>487</v>
      </c>
      <c r="UX53" s="241"/>
      <c r="UY53" s="241"/>
      <c r="UZ53" s="241"/>
      <c r="VA53" s="241"/>
      <c r="VB53" s="241"/>
      <c r="VC53" s="241"/>
      <c r="VD53" s="241"/>
      <c r="VE53" s="241" t="s">
        <v>487</v>
      </c>
      <c r="VF53" s="241"/>
      <c r="VG53" s="241"/>
      <c r="VH53" s="241"/>
      <c r="VI53" s="241"/>
      <c r="VJ53" s="241"/>
      <c r="VK53" s="241"/>
      <c r="VL53" s="241"/>
      <c r="VM53" s="241" t="s">
        <v>487</v>
      </c>
      <c r="VN53" s="241"/>
      <c r="VO53" s="241"/>
      <c r="VP53" s="241"/>
      <c r="VQ53" s="241"/>
      <c r="VR53" s="241"/>
      <c r="VS53" s="241"/>
      <c r="VT53" s="241"/>
      <c r="VU53" s="241" t="s">
        <v>487</v>
      </c>
      <c r="VV53" s="241"/>
      <c r="VW53" s="241"/>
      <c r="VX53" s="241"/>
      <c r="VY53" s="241"/>
      <c r="VZ53" s="241"/>
      <c r="WA53" s="241"/>
      <c r="WB53" s="241"/>
      <c r="WC53" s="241" t="s">
        <v>487</v>
      </c>
      <c r="WD53" s="241"/>
      <c r="WE53" s="241"/>
      <c r="WF53" s="241"/>
      <c r="WG53" s="241"/>
      <c r="WH53" s="241"/>
      <c r="WI53" s="241"/>
      <c r="WJ53" s="241"/>
      <c r="WK53" s="241" t="s">
        <v>487</v>
      </c>
      <c r="WL53" s="241"/>
      <c r="WM53" s="241"/>
      <c r="WN53" s="241"/>
      <c r="WO53" s="241"/>
      <c r="WP53" s="241"/>
      <c r="WQ53" s="241"/>
      <c r="WR53" s="241"/>
      <c r="WS53" s="241" t="s">
        <v>487</v>
      </c>
      <c r="WT53" s="241"/>
      <c r="WU53" s="241"/>
      <c r="WV53" s="241"/>
      <c r="WW53" s="241"/>
      <c r="WX53" s="241"/>
      <c r="WY53" s="241"/>
      <c r="WZ53" s="241"/>
      <c r="XA53" s="241" t="s">
        <v>487</v>
      </c>
      <c r="XB53" s="241"/>
      <c r="XC53" s="241"/>
      <c r="XD53" s="241"/>
      <c r="XE53" s="241"/>
      <c r="XF53" s="241"/>
      <c r="XG53" s="241"/>
      <c r="XH53" s="241"/>
      <c r="XI53" s="241" t="s">
        <v>487</v>
      </c>
      <c r="XJ53" s="241"/>
      <c r="XK53" s="241"/>
      <c r="XL53" s="241"/>
      <c r="XM53" s="241"/>
      <c r="XN53" s="241"/>
      <c r="XO53" s="241"/>
      <c r="XP53" s="241"/>
      <c r="XQ53" s="241" t="s">
        <v>487</v>
      </c>
      <c r="XR53" s="241"/>
      <c r="XS53" s="241"/>
      <c r="XT53" s="241"/>
      <c r="XU53" s="241"/>
      <c r="XV53" s="241"/>
      <c r="XW53" s="241"/>
      <c r="XX53" s="241"/>
      <c r="XY53" s="241" t="s">
        <v>487</v>
      </c>
      <c r="XZ53" s="241"/>
      <c r="YA53" s="241"/>
      <c r="YB53" s="241"/>
      <c r="YC53" s="241"/>
      <c r="YD53" s="241"/>
      <c r="YE53" s="241"/>
      <c r="YF53" s="241"/>
      <c r="YG53" s="241" t="s">
        <v>487</v>
      </c>
      <c r="YH53" s="241"/>
      <c r="YI53" s="241"/>
      <c r="YJ53" s="241"/>
      <c r="YK53" s="241"/>
      <c r="YL53" s="241"/>
      <c r="YM53" s="241"/>
      <c r="YN53" s="241"/>
      <c r="YO53" s="241" t="s">
        <v>487</v>
      </c>
      <c r="YP53" s="241"/>
      <c r="YQ53" s="241"/>
      <c r="YR53" s="241"/>
      <c r="YS53" s="241"/>
      <c r="YT53" s="241"/>
      <c r="YU53" s="241"/>
      <c r="YV53" s="241"/>
      <c r="YW53" s="241" t="s">
        <v>487</v>
      </c>
      <c r="YX53" s="241"/>
      <c r="YY53" s="241"/>
      <c r="YZ53" s="241"/>
      <c r="ZA53" s="241"/>
      <c r="ZB53" s="241"/>
      <c r="ZC53" s="241"/>
      <c r="ZD53" s="241"/>
      <c r="ZE53" s="241" t="s">
        <v>487</v>
      </c>
      <c r="ZF53" s="241"/>
      <c r="ZG53" s="241"/>
      <c r="ZH53" s="241"/>
      <c r="ZI53" s="241"/>
      <c r="ZJ53" s="241"/>
      <c r="ZK53" s="241"/>
      <c r="ZL53" s="241"/>
      <c r="ZM53" s="241" t="s">
        <v>487</v>
      </c>
      <c r="ZN53" s="241"/>
      <c r="ZO53" s="241"/>
      <c r="ZP53" s="241"/>
      <c r="ZQ53" s="241"/>
      <c r="ZR53" s="241"/>
      <c r="ZS53" s="241"/>
      <c r="ZT53" s="241"/>
      <c r="ZU53" s="241" t="s">
        <v>487</v>
      </c>
      <c r="ZV53" s="241"/>
      <c r="ZW53" s="241"/>
      <c r="ZX53" s="241"/>
      <c r="ZY53" s="241"/>
      <c r="ZZ53" s="241"/>
      <c r="AAA53" s="241"/>
      <c r="AAB53" s="241"/>
      <c r="AAC53" s="241" t="s">
        <v>487</v>
      </c>
      <c r="AAD53" s="241"/>
      <c r="AAE53" s="241"/>
      <c r="AAF53" s="241"/>
      <c r="AAG53" s="241"/>
      <c r="AAH53" s="241"/>
      <c r="AAI53" s="241"/>
      <c r="AAJ53" s="241"/>
      <c r="AAK53" s="241" t="s">
        <v>487</v>
      </c>
      <c r="AAL53" s="241"/>
      <c r="AAM53" s="241"/>
      <c r="AAN53" s="241"/>
      <c r="AAO53" s="241"/>
      <c r="AAP53" s="241"/>
      <c r="AAQ53" s="241"/>
      <c r="AAR53" s="241"/>
      <c r="AAS53" s="241" t="s">
        <v>487</v>
      </c>
      <c r="AAT53" s="241"/>
      <c r="AAU53" s="241"/>
      <c r="AAV53" s="241"/>
      <c r="AAW53" s="241"/>
      <c r="AAX53" s="241"/>
      <c r="AAY53" s="241"/>
      <c r="AAZ53" s="241"/>
      <c r="ABA53" s="241" t="s">
        <v>487</v>
      </c>
      <c r="ABB53" s="241"/>
      <c r="ABC53" s="241"/>
      <c r="ABD53" s="241"/>
      <c r="ABE53" s="241"/>
      <c r="ABF53" s="241"/>
      <c r="ABG53" s="241"/>
      <c r="ABH53" s="241"/>
      <c r="ABI53" s="241" t="s">
        <v>487</v>
      </c>
      <c r="ABJ53" s="241"/>
      <c r="ABK53" s="241"/>
      <c r="ABL53" s="241"/>
      <c r="ABM53" s="241"/>
      <c r="ABN53" s="241"/>
      <c r="ABO53" s="241"/>
      <c r="ABP53" s="241"/>
      <c r="ABQ53" s="241" t="s">
        <v>487</v>
      </c>
      <c r="ABR53" s="241"/>
      <c r="ABS53" s="241"/>
      <c r="ABT53" s="241"/>
      <c r="ABU53" s="241"/>
      <c r="ABV53" s="241"/>
      <c r="ABW53" s="241"/>
      <c r="ABX53" s="241"/>
      <c r="ABY53" s="241" t="s">
        <v>487</v>
      </c>
      <c r="ABZ53" s="241"/>
      <c r="ACA53" s="241"/>
      <c r="ACB53" s="241"/>
      <c r="ACC53" s="241"/>
      <c r="ACD53" s="241"/>
      <c r="ACE53" s="241"/>
      <c r="ACF53" s="241"/>
      <c r="ACG53" s="241" t="s">
        <v>487</v>
      </c>
      <c r="ACH53" s="241"/>
      <c r="ACI53" s="241"/>
      <c r="ACJ53" s="241"/>
      <c r="ACK53" s="241"/>
      <c r="ACL53" s="241"/>
      <c r="ACM53" s="241"/>
      <c r="ACN53" s="241"/>
      <c r="ACO53" s="241" t="s">
        <v>487</v>
      </c>
      <c r="ACP53" s="241"/>
      <c r="ACQ53" s="241"/>
      <c r="ACR53" s="241"/>
      <c r="ACS53" s="241"/>
      <c r="ACT53" s="241"/>
      <c r="ACU53" s="241"/>
      <c r="ACV53" s="241"/>
      <c r="ACW53" s="241" t="s">
        <v>487</v>
      </c>
      <c r="ACX53" s="241"/>
      <c r="ACY53" s="241"/>
      <c r="ACZ53" s="241"/>
      <c r="ADA53" s="241"/>
      <c r="ADB53" s="241"/>
      <c r="ADC53" s="241"/>
      <c r="ADD53" s="241"/>
      <c r="ADE53" s="241" t="s">
        <v>487</v>
      </c>
      <c r="ADF53" s="241"/>
      <c r="ADG53" s="241"/>
      <c r="ADH53" s="241"/>
      <c r="ADI53" s="241"/>
      <c r="ADJ53" s="241"/>
      <c r="ADK53" s="241"/>
      <c r="ADL53" s="241"/>
      <c r="ADM53" s="241" t="s">
        <v>487</v>
      </c>
      <c r="ADN53" s="241"/>
      <c r="ADO53" s="241"/>
      <c r="ADP53" s="241"/>
      <c r="ADQ53" s="241"/>
      <c r="ADR53" s="241"/>
      <c r="ADS53" s="241"/>
      <c r="ADT53" s="241"/>
      <c r="ADU53" s="241" t="s">
        <v>487</v>
      </c>
      <c r="ADV53" s="241"/>
      <c r="ADW53" s="241"/>
      <c r="ADX53" s="241"/>
      <c r="ADY53" s="241"/>
      <c r="ADZ53" s="241"/>
      <c r="AEA53" s="241"/>
      <c r="AEB53" s="241"/>
      <c r="AEC53" s="241" t="s">
        <v>487</v>
      </c>
      <c r="AED53" s="241"/>
      <c r="AEE53" s="241"/>
      <c r="AEF53" s="241"/>
      <c r="AEG53" s="241"/>
      <c r="AEH53" s="241"/>
      <c r="AEI53" s="241"/>
      <c r="AEJ53" s="241"/>
      <c r="AEK53" s="241" t="s">
        <v>487</v>
      </c>
      <c r="AEL53" s="241"/>
      <c r="AEM53" s="241"/>
      <c r="AEN53" s="241"/>
      <c r="AEO53" s="241"/>
      <c r="AEP53" s="241"/>
      <c r="AEQ53" s="241"/>
      <c r="AER53" s="241"/>
      <c r="AES53" s="241" t="s">
        <v>487</v>
      </c>
      <c r="AET53" s="241"/>
      <c r="AEU53" s="241"/>
      <c r="AEV53" s="241"/>
      <c r="AEW53" s="241"/>
      <c r="AEX53" s="241"/>
      <c r="AEY53" s="241"/>
      <c r="AEZ53" s="241"/>
      <c r="AFA53" s="241" t="s">
        <v>487</v>
      </c>
      <c r="AFB53" s="241"/>
      <c r="AFC53" s="241"/>
      <c r="AFD53" s="241"/>
      <c r="AFE53" s="241"/>
      <c r="AFF53" s="241"/>
      <c r="AFG53" s="241"/>
      <c r="AFH53" s="241"/>
      <c r="AFI53" s="241" t="s">
        <v>487</v>
      </c>
      <c r="AFJ53" s="241"/>
      <c r="AFK53" s="241"/>
      <c r="AFL53" s="241"/>
      <c r="AFM53" s="241"/>
      <c r="AFN53" s="241"/>
      <c r="AFO53" s="241"/>
      <c r="AFP53" s="241"/>
      <c r="AFQ53" s="241" t="s">
        <v>487</v>
      </c>
      <c r="AFR53" s="241"/>
      <c r="AFS53" s="241"/>
      <c r="AFT53" s="241"/>
      <c r="AFU53" s="241"/>
      <c r="AFV53" s="241"/>
      <c r="AFW53" s="241"/>
      <c r="AFX53" s="241"/>
      <c r="AFY53" s="241" t="s">
        <v>487</v>
      </c>
      <c r="AFZ53" s="241"/>
      <c r="AGA53" s="241"/>
      <c r="AGB53" s="241"/>
      <c r="AGC53" s="241"/>
      <c r="AGD53" s="241"/>
      <c r="AGE53" s="241"/>
      <c r="AGF53" s="241"/>
      <c r="AGG53" s="241" t="s">
        <v>487</v>
      </c>
      <c r="AGH53" s="241"/>
      <c r="AGI53" s="241"/>
      <c r="AGJ53" s="241"/>
      <c r="AGK53" s="241"/>
      <c r="AGL53" s="241"/>
      <c r="AGM53" s="241"/>
      <c r="AGN53" s="241"/>
      <c r="AGO53" s="241" t="s">
        <v>487</v>
      </c>
      <c r="AGP53" s="241"/>
      <c r="AGQ53" s="241"/>
      <c r="AGR53" s="241"/>
      <c r="AGS53" s="241"/>
      <c r="AGT53" s="241"/>
      <c r="AGU53" s="241"/>
      <c r="AGV53" s="241"/>
      <c r="AGW53" s="241" t="s">
        <v>487</v>
      </c>
      <c r="AGX53" s="241"/>
      <c r="AGY53" s="241"/>
      <c r="AGZ53" s="241"/>
      <c r="AHA53" s="241"/>
      <c r="AHB53" s="241"/>
      <c r="AHC53" s="241"/>
      <c r="AHD53" s="241"/>
      <c r="AHE53" s="241" t="s">
        <v>487</v>
      </c>
      <c r="AHF53" s="241"/>
      <c r="AHG53" s="241"/>
      <c r="AHH53" s="241"/>
      <c r="AHI53" s="241"/>
      <c r="AHJ53" s="241"/>
      <c r="AHK53" s="241"/>
      <c r="AHL53" s="241"/>
      <c r="AHM53" s="241" t="s">
        <v>487</v>
      </c>
      <c r="AHN53" s="241"/>
      <c r="AHO53" s="241"/>
      <c r="AHP53" s="241"/>
      <c r="AHQ53" s="241"/>
      <c r="AHR53" s="241"/>
      <c r="AHS53" s="241"/>
      <c r="AHT53" s="241"/>
      <c r="AHU53" s="241" t="s">
        <v>487</v>
      </c>
      <c r="AHV53" s="241"/>
      <c r="AHW53" s="241"/>
      <c r="AHX53" s="241"/>
      <c r="AHY53" s="241"/>
      <c r="AHZ53" s="241"/>
      <c r="AIA53" s="241"/>
      <c r="AIB53" s="241"/>
      <c r="AIC53" s="241" t="s">
        <v>487</v>
      </c>
      <c r="AID53" s="241"/>
      <c r="AIE53" s="241"/>
      <c r="AIF53" s="241"/>
      <c r="AIG53" s="241"/>
      <c r="AIH53" s="241"/>
      <c r="AII53" s="241"/>
      <c r="AIJ53" s="241"/>
      <c r="AIK53" s="241" t="s">
        <v>487</v>
      </c>
      <c r="AIL53" s="241"/>
      <c r="AIM53" s="241"/>
      <c r="AIN53" s="241"/>
      <c r="AIO53" s="241"/>
      <c r="AIP53" s="241"/>
      <c r="AIQ53" s="241"/>
      <c r="AIR53" s="241"/>
      <c r="AIS53" s="241" t="s">
        <v>487</v>
      </c>
      <c r="AIT53" s="241"/>
      <c r="AIU53" s="241"/>
      <c r="AIV53" s="241"/>
      <c r="AIW53" s="241"/>
      <c r="AIX53" s="241"/>
      <c r="AIY53" s="241"/>
      <c r="AIZ53" s="241"/>
      <c r="AJA53" s="241" t="s">
        <v>487</v>
      </c>
      <c r="AJB53" s="241"/>
      <c r="AJC53" s="241"/>
      <c r="AJD53" s="241"/>
      <c r="AJE53" s="241"/>
      <c r="AJF53" s="241"/>
      <c r="AJG53" s="241"/>
      <c r="AJH53" s="241"/>
      <c r="AJI53" s="241" t="s">
        <v>487</v>
      </c>
      <c r="AJJ53" s="241"/>
      <c r="AJK53" s="241"/>
      <c r="AJL53" s="241"/>
      <c r="AJM53" s="241"/>
      <c r="AJN53" s="241"/>
      <c r="AJO53" s="241"/>
      <c r="AJP53" s="241"/>
      <c r="AJQ53" s="241" t="s">
        <v>487</v>
      </c>
      <c r="AJR53" s="241"/>
      <c r="AJS53" s="241"/>
      <c r="AJT53" s="241"/>
      <c r="AJU53" s="241"/>
      <c r="AJV53" s="241"/>
      <c r="AJW53" s="241"/>
      <c r="AJX53" s="241"/>
      <c r="AJY53" s="241" t="s">
        <v>487</v>
      </c>
      <c r="AJZ53" s="241"/>
      <c r="AKA53" s="241"/>
      <c r="AKB53" s="241"/>
      <c r="AKC53" s="241"/>
      <c r="AKD53" s="241"/>
      <c r="AKE53" s="241"/>
      <c r="AKF53" s="241"/>
      <c r="AKG53" s="241" t="s">
        <v>487</v>
      </c>
      <c r="AKH53" s="241"/>
      <c r="AKI53" s="241"/>
      <c r="AKJ53" s="241"/>
      <c r="AKK53" s="241"/>
      <c r="AKL53" s="241"/>
      <c r="AKM53" s="241"/>
      <c r="AKN53" s="241"/>
      <c r="AKO53" s="241" t="s">
        <v>487</v>
      </c>
      <c r="AKP53" s="241"/>
      <c r="AKQ53" s="241"/>
      <c r="AKR53" s="241"/>
      <c r="AKS53" s="241"/>
      <c r="AKT53" s="241"/>
      <c r="AKU53" s="241"/>
      <c r="AKV53" s="241"/>
      <c r="AKW53" s="241" t="s">
        <v>487</v>
      </c>
      <c r="AKX53" s="241"/>
      <c r="AKY53" s="241"/>
      <c r="AKZ53" s="241"/>
      <c r="ALA53" s="241"/>
      <c r="ALB53" s="241"/>
      <c r="ALC53" s="241"/>
      <c r="ALD53" s="241"/>
      <c r="ALE53" s="241" t="s">
        <v>487</v>
      </c>
      <c r="ALF53" s="241"/>
      <c r="ALG53" s="241"/>
      <c r="ALH53" s="241"/>
      <c r="ALI53" s="241"/>
      <c r="ALJ53" s="241"/>
      <c r="ALK53" s="241"/>
      <c r="ALL53" s="241"/>
      <c r="ALM53" s="241" t="s">
        <v>487</v>
      </c>
      <c r="ALN53" s="241"/>
      <c r="ALO53" s="241"/>
      <c r="ALP53" s="241"/>
      <c r="ALQ53" s="241"/>
      <c r="ALR53" s="241"/>
      <c r="ALS53" s="241"/>
      <c r="ALT53" s="241"/>
      <c r="ALU53" s="241" t="s">
        <v>487</v>
      </c>
      <c r="ALV53" s="241"/>
      <c r="ALW53" s="241"/>
      <c r="ALX53" s="241"/>
      <c r="ALY53" s="241"/>
      <c r="ALZ53" s="241"/>
      <c r="AMA53" s="241"/>
      <c r="AMB53" s="241"/>
      <c r="AMC53" s="241" t="s">
        <v>487</v>
      </c>
      <c r="AMD53" s="241"/>
      <c r="AME53" s="241"/>
      <c r="AMF53" s="241"/>
      <c r="AMG53" s="241"/>
      <c r="AMH53" s="241"/>
      <c r="AMI53" s="241"/>
      <c r="AMJ53" s="241"/>
      <c r="AMK53" s="241" t="s">
        <v>487</v>
      </c>
      <c r="AML53" s="241"/>
      <c r="AMM53" s="241"/>
      <c r="AMN53" s="241"/>
      <c r="AMO53" s="241"/>
      <c r="AMP53" s="241"/>
      <c r="AMQ53" s="241"/>
      <c r="AMR53" s="241"/>
      <c r="AMS53" s="241" t="s">
        <v>487</v>
      </c>
      <c r="AMT53" s="241"/>
      <c r="AMU53" s="241"/>
      <c r="AMV53" s="241"/>
      <c r="AMW53" s="241"/>
      <c r="AMX53" s="241"/>
      <c r="AMY53" s="241"/>
      <c r="AMZ53" s="241"/>
      <c r="ANA53" s="241" t="s">
        <v>487</v>
      </c>
      <c r="ANB53" s="241"/>
      <c r="ANC53" s="241"/>
      <c r="AND53" s="241"/>
      <c r="ANE53" s="241"/>
      <c r="ANF53" s="241"/>
      <c r="ANG53" s="241"/>
      <c r="ANH53" s="241"/>
      <c r="ANI53" s="241" t="s">
        <v>487</v>
      </c>
      <c r="ANJ53" s="241"/>
      <c r="ANK53" s="241"/>
      <c r="ANL53" s="241"/>
      <c r="ANM53" s="241"/>
      <c r="ANN53" s="241"/>
      <c r="ANO53" s="241"/>
      <c r="ANP53" s="241"/>
      <c r="ANQ53" s="241" t="s">
        <v>487</v>
      </c>
      <c r="ANR53" s="241"/>
      <c r="ANS53" s="241"/>
      <c r="ANT53" s="241"/>
      <c r="ANU53" s="241"/>
      <c r="ANV53" s="241"/>
      <c r="ANW53" s="241"/>
      <c r="ANX53" s="241"/>
      <c r="ANY53" s="241" t="s">
        <v>487</v>
      </c>
      <c r="ANZ53" s="241"/>
      <c r="AOA53" s="241"/>
      <c r="AOB53" s="241"/>
      <c r="AOC53" s="241"/>
      <c r="AOD53" s="241"/>
      <c r="AOE53" s="241"/>
      <c r="AOF53" s="241"/>
      <c r="AOG53" s="241" t="s">
        <v>487</v>
      </c>
      <c r="AOH53" s="241"/>
      <c r="AOI53" s="241"/>
      <c r="AOJ53" s="241"/>
      <c r="AOK53" s="241"/>
      <c r="AOL53" s="241"/>
      <c r="AOM53" s="241"/>
      <c r="AON53" s="241"/>
      <c r="AOO53" s="241" t="s">
        <v>487</v>
      </c>
      <c r="AOP53" s="241"/>
      <c r="AOQ53" s="241"/>
      <c r="AOR53" s="241"/>
      <c r="AOS53" s="241"/>
      <c r="AOT53" s="241"/>
      <c r="AOU53" s="241"/>
      <c r="AOV53" s="241"/>
      <c r="AOW53" s="241" t="s">
        <v>487</v>
      </c>
      <c r="AOX53" s="241"/>
      <c r="AOY53" s="241"/>
      <c r="AOZ53" s="241"/>
      <c r="APA53" s="241"/>
      <c r="APB53" s="241"/>
      <c r="APC53" s="241"/>
      <c r="APD53" s="241"/>
      <c r="APE53" s="241" t="s">
        <v>487</v>
      </c>
      <c r="APF53" s="241"/>
      <c r="APG53" s="241"/>
      <c r="APH53" s="241"/>
      <c r="API53" s="241"/>
      <c r="APJ53" s="241"/>
      <c r="APK53" s="241"/>
      <c r="APL53" s="241"/>
      <c r="APM53" s="241" t="s">
        <v>487</v>
      </c>
      <c r="APN53" s="241"/>
      <c r="APO53" s="241"/>
      <c r="APP53" s="241"/>
      <c r="APQ53" s="241"/>
      <c r="APR53" s="241"/>
      <c r="APS53" s="241"/>
      <c r="APT53" s="241"/>
      <c r="APU53" s="241" t="s">
        <v>487</v>
      </c>
      <c r="APV53" s="241"/>
      <c r="APW53" s="241"/>
      <c r="APX53" s="241"/>
      <c r="APY53" s="241"/>
      <c r="APZ53" s="241"/>
      <c r="AQA53" s="241"/>
      <c r="AQB53" s="241"/>
      <c r="AQC53" s="241" t="s">
        <v>487</v>
      </c>
      <c r="AQD53" s="241"/>
      <c r="AQE53" s="241"/>
      <c r="AQF53" s="241"/>
      <c r="AQG53" s="241"/>
      <c r="AQH53" s="241"/>
      <c r="AQI53" s="241"/>
      <c r="AQJ53" s="241"/>
      <c r="AQK53" s="241" t="s">
        <v>487</v>
      </c>
      <c r="AQL53" s="241"/>
      <c r="AQM53" s="241"/>
      <c r="AQN53" s="241"/>
      <c r="AQO53" s="241"/>
      <c r="AQP53" s="241"/>
      <c r="AQQ53" s="241"/>
      <c r="AQR53" s="241"/>
      <c r="AQS53" s="241" t="s">
        <v>487</v>
      </c>
      <c r="AQT53" s="241"/>
      <c r="AQU53" s="241"/>
      <c r="AQV53" s="241"/>
      <c r="AQW53" s="241"/>
      <c r="AQX53" s="241"/>
      <c r="AQY53" s="241"/>
      <c r="AQZ53" s="241"/>
      <c r="ARA53" s="241" t="s">
        <v>487</v>
      </c>
      <c r="ARB53" s="241"/>
      <c r="ARC53" s="241"/>
      <c r="ARD53" s="241"/>
      <c r="ARE53" s="241"/>
      <c r="ARF53" s="241"/>
      <c r="ARG53" s="241"/>
      <c r="ARH53" s="241"/>
      <c r="ARI53" s="241" t="s">
        <v>487</v>
      </c>
      <c r="ARJ53" s="241"/>
      <c r="ARK53" s="241"/>
      <c r="ARL53" s="241"/>
      <c r="ARM53" s="241"/>
      <c r="ARN53" s="241"/>
      <c r="ARO53" s="241"/>
      <c r="ARP53" s="241"/>
      <c r="ARQ53" s="241" t="s">
        <v>487</v>
      </c>
      <c r="ARR53" s="241"/>
      <c r="ARS53" s="241"/>
      <c r="ART53" s="241"/>
      <c r="ARU53" s="241"/>
      <c r="ARV53" s="241"/>
      <c r="ARW53" s="241"/>
      <c r="ARX53" s="241"/>
      <c r="ARY53" s="241" t="s">
        <v>487</v>
      </c>
      <c r="ARZ53" s="241"/>
      <c r="ASA53" s="241"/>
      <c r="ASB53" s="241"/>
      <c r="ASC53" s="241"/>
      <c r="ASD53" s="241"/>
      <c r="ASE53" s="241"/>
      <c r="ASF53" s="241"/>
      <c r="ASG53" s="241" t="s">
        <v>487</v>
      </c>
      <c r="ASH53" s="241"/>
      <c r="ASI53" s="241"/>
      <c r="ASJ53" s="241"/>
      <c r="ASK53" s="241"/>
      <c r="ASL53" s="241"/>
      <c r="ASM53" s="241"/>
      <c r="ASN53" s="241"/>
      <c r="ASO53" s="241" t="s">
        <v>487</v>
      </c>
      <c r="ASP53" s="241"/>
      <c r="ASQ53" s="241"/>
      <c r="ASR53" s="241"/>
      <c r="ASS53" s="241"/>
      <c r="AST53" s="241"/>
      <c r="ASU53" s="241"/>
      <c r="ASV53" s="241"/>
      <c r="ASW53" s="241" t="s">
        <v>487</v>
      </c>
      <c r="ASX53" s="241"/>
      <c r="ASY53" s="241"/>
      <c r="ASZ53" s="241"/>
      <c r="ATA53" s="241"/>
      <c r="ATB53" s="241"/>
      <c r="ATC53" s="241"/>
      <c r="ATD53" s="241"/>
      <c r="ATE53" s="241" t="s">
        <v>487</v>
      </c>
      <c r="ATF53" s="241"/>
      <c r="ATG53" s="241"/>
      <c r="ATH53" s="241"/>
      <c r="ATI53" s="241"/>
      <c r="ATJ53" s="241"/>
      <c r="ATK53" s="241"/>
      <c r="ATL53" s="241"/>
      <c r="ATM53" s="241" t="s">
        <v>487</v>
      </c>
      <c r="ATN53" s="241"/>
      <c r="ATO53" s="241"/>
      <c r="ATP53" s="241"/>
      <c r="ATQ53" s="241"/>
      <c r="ATR53" s="241"/>
      <c r="ATS53" s="241"/>
      <c r="ATT53" s="241"/>
      <c r="ATU53" s="241" t="s">
        <v>487</v>
      </c>
      <c r="ATV53" s="241"/>
      <c r="ATW53" s="241"/>
      <c r="ATX53" s="241"/>
      <c r="ATY53" s="241"/>
      <c r="ATZ53" s="241"/>
      <c r="AUA53" s="241"/>
      <c r="AUB53" s="241"/>
      <c r="AUC53" s="241" t="s">
        <v>487</v>
      </c>
      <c r="AUD53" s="241"/>
      <c r="AUE53" s="241"/>
      <c r="AUF53" s="241"/>
      <c r="AUG53" s="241"/>
      <c r="AUH53" s="241"/>
      <c r="AUI53" s="241"/>
      <c r="AUJ53" s="241"/>
      <c r="AUK53" s="241" t="s">
        <v>487</v>
      </c>
      <c r="AUL53" s="241"/>
      <c r="AUM53" s="241"/>
      <c r="AUN53" s="241"/>
      <c r="AUO53" s="241"/>
      <c r="AUP53" s="241"/>
      <c r="AUQ53" s="241"/>
      <c r="AUR53" s="241"/>
      <c r="AUS53" s="241" t="s">
        <v>487</v>
      </c>
      <c r="AUT53" s="241"/>
      <c r="AUU53" s="241"/>
      <c r="AUV53" s="241"/>
      <c r="AUW53" s="241"/>
      <c r="AUX53" s="241"/>
      <c r="AUY53" s="241"/>
      <c r="AUZ53" s="241"/>
      <c r="AVA53" s="241" t="s">
        <v>487</v>
      </c>
      <c r="AVB53" s="241"/>
      <c r="AVC53" s="241"/>
      <c r="AVD53" s="241"/>
      <c r="AVE53" s="241"/>
      <c r="AVF53" s="241"/>
      <c r="AVG53" s="241"/>
      <c r="AVH53" s="241"/>
      <c r="AVI53" s="241" t="s">
        <v>487</v>
      </c>
      <c r="AVJ53" s="241"/>
      <c r="AVK53" s="241"/>
      <c r="AVL53" s="241"/>
      <c r="AVM53" s="241"/>
      <c r="AVN53" s="241"/>
      <c r="AVO53" s="241"/>
      <c r="AVP53" s="241"/>
      <c r="AVQ53" s="241" t="s">
        <v>487</v>
      </c>
      <c r="AVR53" s="241"/>
      <c r="AVS53" s="241"/>
      <c r="AVT53" s="241"/>
      <c r="AVU53" s="241"/>
      <c r="AVV53" s="241"/>
      <c r="AVW53" s="241"/>
      <c r="AVX53" s="241"/>
      <c r="AVY53" s="241" t="s">
        <v>487</v>
      </c>
      <c r="AVZ53" s="241"/>
      <c r="AWA53" s="241"/>
      <c r="AWB53" s="241"/>
      <c r="AWC53" s="241"/>
      <c r="AWD53" s="241"/>
      <c r="AWE53" s="241"/>
      <c r="AWF53" s="241"/>
      <c r="AWG53" s="241" t="s">
        <v>487</v>
      </c>
      <c r="AWH53" s="241"/>
      <c r="AWI53" s="241"/>
      <c r="AWJ53" s="241"/>
      <c r="AWK53" s="241"/>
      <c r="AWL53" s="241"/>
      <c r="AWM53" s="241"/>
      <c r="AWN53" s="241"/>
      <c r="AWO53" s="241" t="s">
        <v>487</v>
      </c>
      <c r="AWP53" s="241"/>
      <c r="AWQ53" s="241"/>
      <c r="AWR53" s="241"/>
      <c r="AWS53" s="241"/>
      <c r="AWT53" s="241"/>
      <c r="AWU53" s="241"/>
      <c r="AWV53" s="241"/>
      <c r="AWW53" s="241" t="s">
        <v>487</v>
      </c>
      <c r="AWX53" s="241"/>
      <c r="AWY53" s="241"/>
      <c r="AWZ53" s="241"/>
      <c r="AXA53" s="241"/>
      <c r="AXB53" s="241"/>
      <c r="AXC53" s="241"/>
      <c r="AXD53" s="241"/>
      <c r="AXE53" s="241" t="s">
        <v>487</v>
      </c>
      <c r="AXF53" s="241"/>
      <c r="AXG53" s="241"/>
      <c r="AXH53" s="241"/>
      <c r="AXI53" s="241"/>
      <c r="AXJ53" s="241"/>
      <c r="AXK53" s="241"/>
      <c r="AXL53" s="241"/>
      <c r="AXM53" s="241" t="s">
        <v>487</v>
      </c>
      <c r="AXN53" s="241"/>
      <c r="AXO53" s="241"/>
      <c r="AXP53" s="241"/>
      <c r="AXQ53" s="241"/>
      <c r="AXR53" s="241"/>
      <c r="AXS53" s="241"/>
      <c r="AXT53" s="241"/>
      <c r="AXU53" s="241" t="s">
        <v>487</v>
      </c>
      <c r="AXV53" s="241"/>
      <c r="AXW53" s="241"/>
      <c r="AXX53" s="241"/>
      <c r="AXY53" s="241"/>
      <c r="AXZ53" s="241"/>
      <c r="AYA53" s="241"/>
      <c r="AYB53" s="241"/>
      <c r="AYC53" s="241" t="s">
        <v>487</v>
      </c>
      <c r="AYD53" s="241"/>
      <c r="AYE53" s="241"/>
      <c r="AYF53" s="241"/>
      <c r="AYG53" s="241"/>
      <c r="AYH53" s="241"/>
      <c r="AYI53" s="241"/>
      <c r="AYJ53" s="241"/>
      <c r="AYK53" s="241" t="s">
        <v>487</v>
      </c>
      <c r="AYL53" s="241"/>
      <c r="AYM53" s="241"/>
      <c r="AYN53" s="241"/>
      <c r="AYO53" s="241"/>
      <c r="AYP53" s="241"/>
      <c r="AYQ53" s="241"/>
      <c r="AYR53" s="241"/>
      <c r="AYS53" s="241" t="s">
        <v>487</v>
      </c>
      <c r="AYT53" s="241"/>
      <c r="AYU53" s="241"/>
      <c r="AYV53" s="241"/>
      <c r="AYW53" s="241"/>
      <c r="AYX53" s="241"/>
      <c r="AYY53" s="241"/>
      <c r="AYZ53" s="241"/>
      <c r="AZA53" s="241" t="s">
        <v>487</v>
      </c>
      <c r="AZB53" s="241"/>
      <c r="AZC53" s="241"/>
      <c r="AZD53" s="241"/>
      <c r="AZE53" s="241"/>
      <c r="AZF53" s="241"/>
      <c r="AZG53" s="241"/>
      <c r="AZH53" s="241"/>
      <c r="AZI53" s="241" t="s">
        <v>487</v>
      </c>
      <c r="AZJ53" s="241"/>
      <c r="AZK53" s="241"/>
      <c r="AZL53" s="241"/>
      <c r="AZM53" s="241"/>
      <c r="AZN53" s="241"/>
      <c r="AZO53" s="241"/>
      <c r="AZP53" s="241"/>
      <c r="AZQ53" s="241" t="s">
        <v>487</v>
      </c>
      <c r="AZR53" s="241"/>
      <c r="AZS53" s="241"/>
      <c r="AZT53" s="241"/>
      <c r="AZU53" s="241"/>
      <c r="AZV53" s="241"/>
      <c r="AZW53" s="241"/>
      <c r="AZX53" s="241"/>
      <c r="AZY53" s="241" t="s">
        <v>487</v>
      </c>
      <c r="AZZ53" s="241"/>
      <c r="BAA53" s="241"/>
      <c r="BAB53" s="241"/>
      <c r="BAC53" s="241"/>
      <c r="BAD53" s="241"/>
      <c r="BAE53" s="241"/>
      <c r="BAF53" s="241"/>
      <c r="BAG53" s="241" t="s">
        <v>487</v>
      </c>
      <c r="BAH53" s="241"/>
      <c r="BAI53" s="241"/>
      <c r="BAJ53" s="241"/>
      <c r="BAK53" s="241"/>
      <c r="BAL53" s="241"/>
      <c r="BAM53" s="241"/>
      <c r="BAN53" s="241"/>
      <c r="BAO53" s="241" t="s">
        <v>487</v>
      </c>
      <c r="BAP53" s="241"/>
      <c r="BAQ53" s="241"/>
      <c r="BAR53" s="241"/>
      <c r="BAS53" s="241"/>
      <c r="BAT53" s="241"/>
      <c r="BAU53" s="241"/>
      <c r="BAV53" s="241"/>
      <c r="BAW53" s="241" t="s">
        <v>487</v>
      </c>
      <c r="BAX53" s="241"/>
      <c r="BAY53" s="241"/>
      <c r="BAZ53" s="241"/>
      <c r="BBA53" s="241"/>
      <c r="BBB53" s="241"/>
      <c r="BBC53" s="241"/>
      <c r="BBD53" s="241"/>
      <c r="BBE53" s="241" t="s">
        <v>487</v>
      </c>
      <c r="BBF53" s="241"/>
      <c r="BBG53" s="241"/>
      <c r="BBH53" s="241"/>
      <c r="BBI53" s="241"/>
      <c r="BBJ53" s="241"/>
      <c r="BBK53" s="241"/>
      <c r="BBL53" s="241"/>
      <c r="BBM53" s="241" t="s">
        <v>487</v>
      </c>
      <c r="BBN53" s="241"/>
      <c r="BBO53" s="241"/>
      <c r="BBP53" s="241"/>
      <c r="BBQ53" s="241"/>
      <c r="BBR53" s="241"/>
      <c r="BBS53" s="241"/>
      <c r="BBT53" s="241"/>
      <c r="BBU53" s="241" t="s">
        <v>487</v>
      </c>
      <c r="BBV53" s="241"/>
      <c r="BBW53" s="241"/>
      <c r="BBX53" s="241"/>
      <c r="BBY53" s="241"/>
      <c r="BBZ53" s="241"/>
      <c r="BCA53" s="241"/>
      <c r="BCB53" s="241"/>
      <c r="BCC53" s="241" t="s">
        <v>487</v>
      </c>
      <c r="BCD53" s="241"/>
      <c r="BCE53" s="241"/>
      <c r="BCF53" s="241"/>
      <c r="BCG53" s="241"/>
      <c r="BCH53" s="241"/>
      <c r="BCI53" s="241"/>
      <c r="BCJ53" s="241"/>
      <c r="BCK53" s="241" t="s">
        <v>487</v>
      </c>
      <c r="BCL53" s="241"/>
      <c r="BCM53" s="241"/>
      <c r="BCN53" s="241"/>
      <c r="BCO53" s="241"/>
      <c r="BCP53" s="241"/>
      <c r="BCQ53" s="241"/>
      <c r="BCR53" s="241"/>
      <c r="BCS53" s="241" t="s">
        <v>487</v>
      </c>
      <c r="BCT53" s="241"/>
      <c r="BCU53" s="241"/>
      <c r="BCV53" s="241"/>
      <c r="BCW53" s="241"/>
      <c r="BCX53" s="241"/>
      <c r="BCY53" s="241"/>
      <c r="BCZ53" s="241"/>
      <c r="BDA53" s="241" t="s">
        <v>487</v>
      </c>
      <c r="BDB53" s="241"/>
      <c r="BDC53" s="241"/>
      <c r="BDD53" s="241"/>
      <c r="BDE53" s="241"/>
      <c r="BDF53" s="241"/>
      <c r="BDG53" s="241"/>
      <c r="BDH53" s="241"/>
      <c r="BDI53" s="241" t="s">
        <v>487</v>
      </c>
      <c r="BDJ53" s="241"/>
      <c r="BDK53" s="241"/>
      <c r="BDL53" s="241"/>
      <c r="BDM53" s="241"/>
      <c r="BDN53" s="241"/>
      <c r="BDO53" s="241"/>
      <c r="BDP53" s="241"/>
      <c r="BDQ53" s="241" t="s">
        <v>487</v>
      </c>
      <c r="BDR53" s="241"/>
      <c r="BDS53" s="241"/>
      <c r="BDT53" s="241"/>
      <c r="BDU53" s="241"/>
      <c r="BDV53" s="241"/>
      <c r="BDW53" s="241"/>
      <c r="BDX53" s="241"/>
      <c r="BDY53" s="241" t="s">
        <v>487</v>
      </c>
      <c r="BDZ53" s="241"/>
      <c r="BEA53" s="241"/>
      <c r="BEB53" s="241"/>
      <c r="BEC53" s="241"/>
      <c r="BED53" s="241"/>
      <c r="BEE53" s="241"/>
      <c r="BEF53" s="241"/>
      <c r="BEG53" s="241" t="s">
        <v>487</v>
      </c>
      <c r="BEH53" s="241"/>
      <c r="BEI53" s="241"/>
      <c r="BEJ53" s="241"/>
      <c r="BEK53" s="241"/>
      <c r="BEL53" s="241"/>
      <c r="BEM53" s="241"/>
      <c r="BEN53" s="241"/>
      <c r="BEO53" s="241" t="s">
        <v>487</v>
      </c>
      <c r="BEP53" s="241"/>
      <c r="BEQ53" s="241"/>
      <c r="BER53" s="241"/>
      <c r="BES53" s="241"/>
      <c r="BET53" s="241"/>
      <c r="BEU53" s="241"/>
      <c r="BEV53" s="241"/>
      <c r="BEW53" s="241" t="s">
        <v>487</v>
      </c>
      <c r="BEX53" s="241"/>
      <c r="BEY53" s="241"/>
      <c r="BEZ53" s="241"/>
      <c r="BFA53" s="241"/>
      <c r="BFB53" s="241"/>
      <c r="BFC53" s="241"/>
      <c r="BFD53" s="241"/>
      <c r="BFE53" s="241" t="s">
        <v>487</v>
      </c>
      <c r="BFF53" s="241"/>
      <c r="BFG53" s="241"/>
      <c r="BFH53" s="241"/>
      <c r="BFI53" s="241"/>
      <c r="BFJ53" s="241"/>
      <c r="BFK53" s="241"/>
      <c r="BFL53" s="241"/>
      <c r="BFM53" s="241" t="s">
        <v>487</v>
      </c>
      <c r="BFN53" s="241"/>
      <c r="BFO53" s="241"/>
      <c r="BFP53" s="241"/>
      <c r="BFQ53" s="241"/>
      <c r="BFR53" s="241"/>
      <c r="BFS53" s="241"/>
      <c r="BFT53" s="241"/>
      <c r="BFU53" s="241" t="s">
        <v>487</v>
      </c>
      <c r="BFV53" s="241"/>
      <c r="BFW53" s="241"/>
      <c r="BFX53" s="241"/>
      <c r="BFY53" s="241"/>
      <c r="BFZ53" s="241"/>
      <c r="BGA53" s="241"/>
      <c r="BGB53" s="241"/>
      <c r="BGC53" s="241" t="s">
        <v>487</v>
      </c>
      <c r="BGD53" s="241"/>
      <c r="BGE53" s="241"/>
      <c r="BGF53" s="241"/>
      <c r="BGG53" s="241"/>
      <c r="BGH53" s="241"/>
      <c r="BGI53" s="241"/>
      <c r="BGJ53" s="241"/>
      <c r="BGK53" s="241" t="s">
        <v>487</v>
      </c>
      <c r="BGL53" s="241"/>
      <c r="BGM53" s="241"/>
      <c r="BGN53" s="241"/>
      <c r="BGO53" s="241"/>
      <c r="BGP53" s="241"/>
      <c r="BGQ53" s="241"/>
      <c r="BGR53" s="241"/>
      <c r="BGS53" s="241" t="s">
        <v>487</v>
      </c>
      <c r="BGT53" s="241"/>
      <c r="BGU53" s="241"/>
      <c r="BGV53" s="241"/>
      <c r="BGW53" s="241"/>
      <c r="BGX53" s="241"/>
      <c r="BGY53" s="241"/>
      <c r="BGZ53" s="241"/>
      <c r="BHA53" s="241" t="s">
        <v>487</v>
      </c>
      <c r="BHB53" s="241"/>
      <c r="BHC53" s="241"/>
      <c r="BHD53" s="241"/>
      <c r="BHE53" s="241"/>
      <c r="BHF53" s="241"/>
      <c r="BHG53" s="241"/>
      <c r="BHH53" s="241"/>
      <c r="BHI53" s="241" t="s">
        <v>487</v>
      </c>
      <c r="BHJ53" s="241"/>
      <c r="BHK53" s="241"/>
      <c r="BHL53" s="241"/>
      <c r="BHM53" s="241"/>
      <c r="BHN53" s="241"/>
      <c r="BHO53" s="241"/>
      <c r="BHP53" s="241"/>
      <c r="BHQ53" s="241" t="s">
        <v>487</v>
      </c>
      <c r="BHR53" s="241"/>
      <c r="BHS53" s="241"/>
      <c r="BHT53" s="241"/>
      <c r="BHU53" s="241"/>
      <c r="BHV53" s="241"/>
      <c r="BHW53" s="241"/>
      <c r="BHX53" s="241"/>
      <c r="BHY53" s="241" t="s">
        <v>487</v>
      </c>
      <c r="BHZ53" s="241"/>
      <c r="BIA53" s="241"/>
      <c r="BIB53" s="241"/>
      <c r="BIC53" s="241"/>
      <c r="BID53" s="241"/>
      <c r="BIE53" s="241"/>
      <c r="BIF53" s="241"/>
      <c r="BIG53" s="241" t="s">
        <v>487</v>
      </c>
      <c r="BIH53" s="241"/>
      <c r="BII53" s="241"/>
      <c r="BIJ53" s="241"/>
      <c r="BIK53" s="241"/>
      <c r="BIL53" s="241"/>
      <c r="BIM53" s="241"/>
      <c r="BIN53" s="241"/>
      <c r="BIO53" s="241" t="s">
        <v>487</v>
      </c>
      <c r="BIP53" s="241"/>
      <c r="BIQ53" s="241"/>
      <c r="BIR53" s="241"/>
      <c r="BIS53" s="241"/>
      <c r="BIT53" s="241"/>
      <c r="BIU53" s="241"/>
      <c r="BIV53" s="241"/>
      <c r="BIW53" s="241" t="s">
        <v>487</v>
      </c>
      <c r="BIX53" s="241"/>
      <c r="BIY53" s="241"/>
      <c r="BIZ53" s="241"/>
      <c r="BJA53" s="241"/>
      <c r="BJB53" s="241"/>
      <c r="BJC53" s="241"/>
      <c r="BJD53" s="241"/>
      <c r="BJE53" s="241" t="s">
        <v>487</v>
      </c>
      <c r="BJF53" s="241"/>
      <c r="BJG53" s="241"/>
      <c r="BJH53" s="241"/>
      <c r="BJI53" s="241"/>
      <c r="BJJ53" s="241"/>
      <c r="BJK53" s="241"/>
      <c r="BJL53" s="241"/>
      <c r="BJM53" s="241" t="s">
        <v>487</v>
      </c>
      <c r="BJN53" s="241"/>
      <c r="BJO53" s="241"/>
      <c r="BJP53" s="241"/>
      <c r="BJQ53" s="241"/>
      <c r="BJR53" s="241"/>
      <c r="BJS53" s="241"/>
      <c r="BJT53" s="241"/>
      <c r="BJU53" s="241" t="s">
        <v>487</v>
      </c>
      <c r="BJV53" s="241"/>
      <c r="BJW53" s="241"/>
      <c r="BJX53" s="241"/>
      <c r="BJY53" s="241"/>
      <c r="BJZ53" s="241"/>
      <c r="BKA53" s="241"/>
      <c r="BKB53" s="241"/>
      <c r="BKC53" s="241" t="s">
        <v>487</v>
      </c>
      <c r="BKD53" s="241"/>
      <c r="BKE53" s="241"/>
      <c r="BKF53" s="241"/>
      <c r="BKG53" s="241"/>
      <c r="BKH53" s="241"/>
      <c r="BKI53" s="241"/>
      <c r="BKJ53" s="241"/>
      <c r="BKK53" s="241" t="s">
        <v>487</v>
      </c>
      <c r="BKL53" s="241"/>
      <c r="BKM53" s="241"/>
      <c r="BKN53" s="241"/>
      <c r="BKO53" s="241"/>
      <c r="BKP53" s="241"/>
      <c r="BKQ53" s="241"/>
      <c r="BKR53" s="241"/>
      <c r="BKS53" s="241" t="s">
        <v>487</v>
      </c>
      <c r="BKT53" s="241"/>
      <c r="BKU53" s="241"/>
      <c r="BKV53" s="241"/>
      <c r="BKW53" s="241"/>
      <c r="BKX53" s="241"/>
      <c r="BKY53" s="241"/>
      <c r="BKZ53" s="241"/>
      <c r="BLA53" s="241" t="s">
        <v>487</v>
      </c>
      <c r="BLB53" s="241"/>
      <c r="BLC53" s="241"/>
      <c r="BLD53" s="241"/>
      <c r="BLE53" s="241"/>
      <c r="BLF53" s="241"/>
      <c r="BLG53" s="241"/>
      <c r="BLH53" s="241"/>
      <c r="BLI53" s="241" t="s">
        <v>487</v>
      </c>
      <c r="BLJ53" s="241"/>
      <c r="BLK53" s="241"/>
      <c r="BLL53" s="241"/>
      <c r="BLM53" s="241"/>
      <c r="BLN53" s="241"/>
      <c r="BLO53" s="241"/>
      <c r="BLP53" s="241"/>
      <c r="BLQ53" s="241" t="s">
        <v>487</v>
      </c>
      <c r="BLR53" s="241"/>
      <c r="BLS53" s="241"/>
      <c r="BLT53" s="241"/>
      <c r="BLU53" s="241"/>
      <c r="BLV53" s="241"/>
      <c r="BLW53" s="241"/>
      <c r="BLX53" s="241"/>
      <c r="BLY53" s="241" t="s">
        <v>487</v>
      </c>
      <c r="BLZ53" s="241"/>
      <c r="BMA53" s="241"/>
      <c r="BMB53" s="241"/>
      <c r="BMC53" s="241"/>
      <c r="BMD53" s="241"/>
      <c r="BME53" s="241"/>
      <c r="BMF53" s="241"/>
      <c r="BMG53" s="241" t="s">
        <v>487</v>
      </c>
      <c r="BMH53" s="241"/>
      <c r="BMI53" s="241"/>
      <c r="BMJ53" s="241"/>
      <c r="BMK53" s="241"/>
      <c r="BML53" s="241"/>
      <c r="BMM53" s="241"/>
      <c r="BMN53" s="241"/>
      <c r="BMO53" s="241" t="s">
        <v>487</v>
      </c>
      <c r="BMP53" s="241"/>
      <c r="BMQ53" s="241"/>
      <c r="BMR53" s="241"/>
      <c r="BMS53" s="241"/>
      <c r="BMT53" s="241"/>
      <c r="BMU53" s="241"/>
      <c r="BMV53" s="241"/>
      <c r="BMW53" s="241" t="s">
        <v>487</v>
      </c>
      <c r="BMX53" s="241"/>
      <c r="BMY53" s="241"/>
      <c r="BMZ53" s="241"/>
      <c r="BNA53" s="241"/>
      <c r="BNB53" s="241"/>
      <c r="BNC53" s="241"/>
      <c r="BND53" s="241"/>
      <c r="BNE53" s="241" t="s">
        <v>487</v>
      </c>
      <c r="BNF53" s="241"/>
      <c r="BNG53" s="241"/>
      <c r="BNH53" s="241"/>
      <c r="BNI53" s="241"/>
      <c r="BNJ53" s="241"/>
      <c r="BNK53" s="241"/>
      <c r="BNL53" s="241"/>
      <c r="BNM53" s="241" t="s">
        <v>487</v>
      </c>
      <c r="BNN53" s="241"/>
      <c r="BNO53" s="241"/>
      <c r="BNP53" s="241"/>
      <c r="BNQ53" s="241"/>
      <c r="BNR53" s="241"/>
      <c r="BNS53" s="241"/>
      <c r="BNT53" s="241"/>
      <c r="BNU53" s="241" t="s">
        <v>487</v>
      </c>
      <c r="BNV53" s="241"/>
      <c r="BNW53" s="241"/>
      <c r="BNX53" s="241"/>
      <c r="BNY53" s="241"/>
      <c r="BNZ53" s="241"/>
      <c r="BOA53" s="241"/>
      <c r="BOB53" s="241"/>
      <c r="BOC53" s="241" t="s">
        <v>487</v>
      </c>
      <c r="BOD53" s="241"/>
      <c r="BOE53" s="241"/>
      <c r="BOF53" s="241"/>
      <c r="BOG53" s="241"/>
      <c r="BOH53" s="241"/>
      <c r="BOI53" s="241"/>
      <c r="BOJ53" s="241"/>
      <c r="BOK53" s="241" t="s">
        <v>487</v>
      </c>
      <c r="BOL53" s="241"/>
      <c r="BOM53" s="241"/>
      <c r="BON53" s="241"/>
      <c r="BOO53" s="241"/>
      <c r="BOP53" s="241"/>
      <c r="BOQ53" s="241"/>
      <c r="BOR53" s="241"/>
      <c r="BOS53" s="241" t="s">
        <v>487</v>
      </c>
      <c r="BOT53" s="241"/>
      <c r="BOU53" s="241"/>
      <c r="BOV53" s="241"/>
      <c r="BOW53" s="241"/>
      <c r="BOX53" s="241"/>
      <c r="BOY53" s="241"/>
      <c r="BOZ53" s="241"/>
      <c r="BPA53" s="241" t="s">
        <v>487</v>
      </c>
      <c r="BPB53" s="241"/>
      <c r="BPC53" s="241"/>
      <c r="BPD53" s="241"/>
      <c r="BPE53" s="241"/>
      <c r="BPF53" s="241"/>
      <c r="BPG53" s="241"/>
      <c r="BPH53" s="241"/>
      <c r="BPI53" s="241" t="s">
        <v>487</v>
      </c>
      <c r="BPJ53" s="241"/>
      <c r="BPK53" s="241"/>
      <c r="BPL53" s="241"/>
      <c r="BPM53" s="241"/>
      <c r="BPN53" s="241"/>
      <c r="BPO53" s="241"/>
      <c r="BPP53" s="241"/>
      <c r="BPQ53" s="241" t="s">
        <v>487</v>
      </c>
      <c r="BPR53" s="241"/>
      <c r="BPS53" s="241"/>
      <c r="BPT53" s="241"/>
      <c r="BPU53" s="241"/>
      <c r="BPV53" s="241"/>
      <c r="BPW53" s="241"/>
      <c r="BPX53" s="241"/>
      <c r="BPY53" s="241" t="s">
        <v>487</v>
      </c>
      <c r="BPZ53" s="241"/>
      <c r="BQA53" s="241"/>
      <c r="BQB53" s="241"/>
      <c r="BQC53" s="241"/>
      <c r="BQD53" s="241"/>
      <c r="BQE53" s="241"/>
      <c r="BQF53" s="241"/>
      <c r="BQG53" s="241" t="s">
        <v>487</v>
      </c>
      <c r="BQH53" s="241"/>
      <c r="BQI53" s="241"/>
      <c r="BQJ53" s="241"/>
      <c r="BQK53" s="241"/>
      <c r="BQL53" s="241"/>
      <c r="BQM53" s="241"/>
      <c r="BQN53" s="241"/>
      <c r="BQO53" s="241" t="s">
        <v>487</v>
      </c>
      <c r="BQP53" s="241"/>
      <c r="BQQ53" s="241"/>
      <c r="BQR53" s="241"/>
      <c r="BQS53" s="241"/>
      <c r="BQT53" s="241"/>
      <c r="BQU53" s="241"/>
      <c r="BQV53" s="241"/>
      <c r="BQW53" s="241" t="s">
        <v>487</v>
      </c>
      <c r="BQX53" s="241"/>
      <c r="BQY53" s="241"/>
      <c r="BQZ53" s="241"/>
      <c r="BRA53" s="241"/>
      <c r="BRB53" s="241"/>
      <c r="BRC53" s="241"/>
      <c r="BRD53" s="241"/>
      <c r="BRE53" s="241" t="s">
        <v>487</v>
      </c>
      <c r="BRF53" s="241"/>
      <c r="BRG53" s="241"/>
      <c r="BRH53" s="241"/>
      <c r="BRI53" s="241"/>
      <c r="BRJ53" s="241"/>
      <c r="BRK53" s="241"/>
      <c r="BRL53" s="241"/>
      <c r="BRM53" s="241" t="s">
        <v>487</v>
      </c>
      <c r="BRN53" s="241"/>
      <c r="BRO53" s="241"/>
      <c r="BRP53" s="241"/>
      <c r="BRQ53" s="241"/>
      <c r="BRR53" s="241"/>
      <c r="BRS53" s="241"/>
      <c r="BRT53" s="241"/>
      <c r="BRU53" s="241" t="s">
        <v>487</v>
      </c>
      <c r="BRV53" s="241"/>
      <c r="BRW53" s="241"/>
      <c r="BRX53" s="241"/>
      <c r="BRY53" s="241"/>
      <c r="BRZ53" s="241"/>
      <c r="BSA53" s="241"/>
      <c r="BSB53" s="241"/>
      <c r="BSC53" s="241" t="s">
        <v>487</v>
      </c>
      <c r="BSD53" s="241"/>
      <c r="BSE53" s="241"/>
      <c r="BSF53" s="241"/>
      <c r="BSG53" s="241"/>
      <c r="BSH53" s="241"/>
      <c r="BSI53" s="241"/>
      <c r="BSJ53" s="241"/>
      <c r="BSK53" s="241" t="s">
        <v>487</v>
      </c>
      <c r="BSL53" s="241"/>
      <c r="BSM53" s="241"/>
      <c r="BSN53" s="241"/>
      <c r="BSO53" s="241"/>
      <c r="BSP53" s="241"/>
      <c r="BSQ53" s="241"/>
      <c r="BSR53" s="241"/>
      <c r="BSS53" s="241" t="s">
        <v>487</v>
      </c>
      <c r="BST53" s="241"/>
      <c r="BSU53" s="241"/>
      <c r="BSV53" s="241"/>
      <c r="BSW53" s="241"/>
      <c r="BSX53" s="241"/>
      <c r="BSY53" s="241"/>
      <c r="BSZ53" s="241"/>
      <c r="BTA53" s="241" t="s">
        <v>487</v>
      </c>
      <c r="BTB53" s="241"/>
      <c r="BTC53" s="241"/>
      <c r="BTD53" s="241"/>
      <c r="BTE53" s="241"/>
      <c r="BTF53" s="241"/>
      <c r="BTG53" s="241"/>
      <c r="BTH53" s="241"/>
      <c r="BTI53" s="241" t="s">
        <v>487</v>
      </c>
      <c r="BTJ53" s="241"/>
      <c r="BTK53" s="241"/>
      <c r="BTL53" s="241"/>
      <c r="BTM53" s="241"/>
      <c r="BTN53" s="241"/>
      <c r="BTO53" s="241"/>
      <c r="BTP53" s="241"/>
      <c r="BTQ53" s="241" t="s">
        <v>487</v>
      </c>
      <c r="BTR53" s="241"/>
      <c r="BTS53" s="241"/>
      <c r="BTT53" s="241"/>
      <c r="BTU53" s="241"/>
      <c r="BTV53" s="241"/>
      <c r="BTW53" s="241"/>
      <c r="BTX53" s="241"/>
      <c r="BTY53" s="241" t="s">
        <v>487</v>
      </c>
      <c r="BTZ53" s="241"/>
      <c r="BUA53" s="241"/>
      <c r="BUB53" s="241"/>
      <c r="BUC53" s="241"/>
      <c r="BUD53" s="241"/>
      <c r="BUE53" s="241"/>
      <c r="BUF53" s="241"/>
      <c r="BUG53" s="241" t="s">
        <v>487</v>
      </c>
      <c r="BUH53" s="241"/>
      <c r="BUI53" s="241"/>
      <c r="BUJ53" s="241"/>
      <c r="BUK53" s="241"/>
      <c r="BUL53" s="241"/>
      <c r="BUM53" s="241"/>
      <c r="BUN53" s="241"/>
      <c r="BUO53" s="241" t="s">
        <v>487</v>
      </c>
      <c r="BUP53" s="241"/>
      <c r="BUQ53" s="241"/>
      <c r="BUR53" s="241"/>
      <c r="BUS53" s="241"/>
      <c r="BUT53" s="241"/>
      <c r="BUU53" s="241"/>
      <c r="BUV53" s="241"/>
      <c r="BUW53" s="241" t="s">
        <v>487</v>
      </c>
      <c r="BUX53" s="241"/>
      <c r="BUY53" s="241"/>
      <c r="BUZ53" s="241"/>
      <c r="BVA53" s="241"/>
      <c r="BVB53" s="241"/>
      <c r="BVC53" s="241"/>
      <c r="BVD53" s="241"/>
      <c r="BVE53" s="241" t="s">
        <v>487</v>
      </c>
      <c r="BVF53" s="241"/>
      <c r="BVG53" s="241"/>
      <c r="BVH53" s="241"/>
      <c r="BVI53" s="241"/>
      <c r="BVJ53" s="241"/>
      <c r="BVK53" s="241"/>
      <c r="BVL53" s="241"/>
      <c r="BVM53" s="241" t="s">
        <v>487</v>
      </c>
      <c r="BVN53" s="241"/>
      <c r="BVO53" s="241"/>
      <c r="BVP53" s="241"/>
      <c r="BVQ53" s="241"/>
      <c r="BVR53" s="241"/>
      <c r="BVS53" s="241"/>
      <c r="BVT53" s="241"/>
      <c r="BVU53" s="241" t="s">
        <v>487</v>
      </c>
      <c r="BVV53" s="241"/>
      <c r="BVW53" s="241"/>
      <c r="BVX53" s="241"/>
      <c r="BVY53" s="241"/>
      <c r="BVZ53" s="241"/>
      <c r="BWA53" s="241"/>
      <c r="BWB53" s="241"/>
      <c r="BWC53" s="241" t="s">
        <v>487</v>
      </c>
      <c r="BWD53" s="241"/>
      <c r="BWE53" s="241"/>
      <c r="BWF53" s="241"/>
      <c r="BWG53" s="241"/>
      <c r="BWH53" s="241"/>
      <c r="BWI53" s="241"/>
      <c r="BWJ53" s="241"/>
      <c r="BWK53" s="241" t="s">
        <v>487</v>
      </c>
      <c r="BWL53" s="241"/>
      <c r="BWM53" s="241"/>
      <c r="BWN53" s="241"/>
      <c r="BWO53" s="241"/>
      <c r="BWP53" s="241"/>
      <c r="BWQ53" s="241"/>
      <c r="BWR53" s="241"/>
      <c r="BWS53" s="241" t="s">
        <v>487</v>
      </c>
      <c r="BWT53" s="241"/>
      <c r="BWU53" s="241"/>
      <c r="BWV53" s="241"/>
      <c r="BWW53" s="241"/>
      <c r="BWX53" s="241"/>
      <c r="BWY53" s="241"/>
      <c r="BWZ53" s="241"/>
      <c r="BXA53" s="241" t="s">
        <v>487</v>
      </c>
      <c r="BXB53" s="241"/>
      <c r="BXC53" s="241"/>
      <c r="BXD53" s="241"/>
      <c r="BXE53" s="241"/>
      <c r="BXF53" s="241"/>
      <c r="BXG53" s="241"/>
      <c r="BXH53" s="241"/>
      <c r="BXI53" s="241" t="s">
        <v>487</v>
      </c>
      <c r="BXJ53" s="241"/>
      <c r="BXK53" s="241"/>
      <c r="BXL53" s="241"/>
      <c r="BXM53" s="241"/>
      <c r="BXN53" s="241"/>
      <c r="BXO53" s="241"/>
      <c r="BXP53" s="241"/>
      <c r="BXQ53" s="241" t="s">
        <v>487</v>
      </c>
      <c r="BXR53" s="241"/>
      <c r="BXS53" s="241"/>
      <c r="BXT53" s="241"/>
      <c r="BXU53" s="241"/>
      <c r="BXV53" s="241"/>
      <c r="BXW53" s="241"/>
      <c r="BXX53" s="241"/>
      <c r="BXY53" s="241" t="s">
        <v>487</v>
      </c>
      <c r="BXZ53" s="241"/>
      <c r="BYA53" s="241"/>
      <c r="BYB53" s="241"/>
      <c r="BYC53" s="241"/>
      <c r="BYD53" s="241"/>
      <c r="BYE53" s="241"/>
      <c r="BYF53" s="241"/>
      <c r="BYG53" s="241" t="s">
        <v>487</v>
      </c>
      <c r="BYH53" s="241"/>
      <c r="BYI53" s="241"/>
      <c r="BYJ53" s="241"/>
      <c r="BYK53" s="241"/>
      <c r="BYL53" s="241"/>
      <c r="BYM53" s="241"/>
      <c r="BYN53" s="241"/>
      <c r="BYO53" s="241" t="s">
        <v>487</v>
      </c>
      <c r="BYP53" s="241"/>
      <c r="BYQ53" s="241"/>
      <c r="BYR53" s="241"/>
      <c r="BYS53" s="241"/>
      <c r="BYT53" s="241"/>
      <c r="BYU53" s="241"/>
      <c r="BYV53" s="241"/>
      <c r="BYW53" s="241" t="s">
        <v>487</v>
      </c>
      <c r="BYX53" s="241"/>
      <c r="BYY53" s="241"/>
      <c r="BYZ53" s="241"/>
      <c r="BZA53" s="241"/>
      <c r="BZB53" s="241"/>
      <c r="BZC53" s="241"/>
      <c r="BZD53" s="241"/>
      <c r="BZE53" s="241" t="s">
        <v>487</v>
      </c>
      <c r="BZF53" s="241"/>
      <c r="BZG53" s="241"/>
      <c r="BZH53" s="241"/>
      <c r="BZI53" s="241"/>
      <c r="BZJ53" s="241"/>
      <c r="BZK53" s="241"/>
      <c r="BZL53" s="241"/>
      <c r="BZM53" s="241" t="s">
        <v>487</v>
      </c>
      <c r="BZN53" s="241"/>
      <c r="BZO53" s="241"/>
      <c r="BZP53" s="241"/>
      <c r="BZQ53" s="241"/>
      <c r="BZR53" s="241"/>
      <c r="BZS53" s="241"/>
      <c r="BZT53" s="241"/>
      <c r="BZU53" s="241" t="s">
        <v>487</v>
      </c>
      <c r="BZV53" s="241"/>
      <c r="BZW53" s="241"/>
      <c r="BZX53" s="241"/>
      <c r="BZY53" s="241"/>
      <c r="BZZ53" s="241"/>
      <c r="CAA53" s="241"/>
      <c r="CAB53" s="241"/>
      <c r="CAC53" s="241" t="s">
        <v>487</v>
      </c>
      <c r="CAD53" s="241"/>
      <c r="CAE53" s="241"/>
      <c r="CAF53" s="241"/>
      <c r="CAG53" s="241"/>
      <c r="CAH53" s="241"/>
      <c r="CAI53" s="241"/>
      <c r="CAJ53" s="241"/>
      <c r="CAK53" s="241" t="s">
        <v>487</v>
      </c>
      <c r="CAL53" s="241"/>
      <c r="CAM53" s="241"/>
      <c r="CAN53" s="241"/>
      <c r="CAO53" s="241"/>
      <c r="CAP53" s="241"/>
      <c r="CAQ53" s="241"/>
      <c r="CAR53" s="241"/>
      <c r="CAS53" s="241" t="s">
        <v>487</v>
      </c>
      <c r="CAT53" s="241"/>
      <c r="CAU53" s="241"/>
      <c r="CAV53" s="241"/>
      <c r="CAW53" s="241"/>
      <c r="CAX53" s="241"/>
      <c r="CAY53" s="241"/>
      <c r="CAZ53" s="241"/>
      <c r="CBA53" s="241" t="s">
        <v>487</v>
      </c>
      <c r="CBB53" s="241"/>
      <c r="CBC53" s="241"/>
      <c r="CBD53" s="241"/>
      <c r="CBE53" s="241"/>
      <c r="CBF53" s="241"/>
      <c r="CBG53" s="241"/>
      <c r="CBH53" s="241"/>
      <c r="CBI53" s="241" t="s">
        <v>487</v>
      </c>
      <c r="CBJ53" s="241"/>
      <c r="CBK53" s="241"/>
      <c r="CBL53" s="241"/>
      <c r="CBM53" s="241"/>
      <c r="CBN53" s="241"/>
      <c r="CBO53" s="241"/>
      <c r="CBP53" s="241"/>
      <c r="CBQ53" s="241" t="s">
        <v>487</v>
      </c>
      <c r="CBR53" s="241"/>
      <c r="CBS53" s="241"/>
      <c r="CBT53" s="241"/>
      <c r="CBU53" s="241"/>
      <c r="CBV53" s="241"/>
      <c r="CBW53" s="241"/>
      <c r="CBX53" s="241"/>
      <c r="CBY53" s="241" t="s">
        <v>487</v>
      </c>
      <c r="CBZ53" s="241"/>
      <c r="CCA53" s="241"/>
      <c r="CCB53" s="241"/>
      <c r="CCC53" s="241"/>
      <c r="CCD53" s="241"/>
      <c r="CCE53" s="241"/>
      <c r="CCF53" s="241"/>
      <c r="CCG53" s="241" t="s">
        <v>487</v>
      </c>
      <c r="CCH53" s="241"/>
      <c r="CCI53" s="241"/>
      <c r="CCJ53" s="241"/>
      <c r="CCK53" s="241"/>
      <c r="CCL53" s="241"/>
      <c r="CCM53" s="241"/>
      <c r="CCN53" s="241"/>
      <c r="CCO53" s="241" t="s">
        <v>487</v>
      </c>
      <c r="CCP53" s="241"/>
      <c r="CCQ53" s="241"/>
      <c r="CCR53" s="241"/>
      <c r="CCS53" s="241"/>
      <c r="CCT53" s="241"/>
      <c r="CCU53" s="241"/>
      <c r="CCV53" s="241"/>
      <c r="CCW53" s="241" t="s">
        <v>487</v>
      </c>
      <c r="CCX53" s="241"/>
      <c r="CCY53" s="241"/>
      <c r="CCZ53" s="241"/>
      <c r="CDA53" s="241"/>
      <c r="CDB53" s="241"/>
      <c r="CDC53" s="241"/>
      <c r="CDD53" s="241"/>
      <c r="CDE53" s="241" t="s">
        <v>487</v>
      </c>
      <c r="CDF53" s="241"/>
      <c r="CDG53" s="241"/>
      <c r="CDH53" s="241"/>
      <c r="CDI53" s="241"/>
      <c r="CDJ53" s="241"/>
      <c r="CDK53" s="241"/>
      <c r="CDL53" s="241"/>
      <c r="CDM53" s="241" t="s">
        <v>487</v>
      </c>
      <c r="CDN53" s="241"/>
      <c r="CDO53" s="241"/>
      <c r="CDP53" s="241"/>
      <c r="CDQ53" s="241"/>
      <c r="CDR53" s="241"/>
      <c r="CDS53" s="241"/>
      <c r="CDT53" s="241"/>
      <c r="CDU53" s="241" t="s">
        <v>487</v>
      </c>
      <c r="CDV53" s="241"/>
      <c r="CDW53" s="241"/>
      <c r="CDX53" s="241"/>
      <c r="CDY53" s="241"/>
      <c r="CDZ53" s="241"/>
      <c r="CEA53" s="241"/>
      <c r="CEB53" s="241"/>
      <c r="CEC53" s="241" t="s">
        <v>487</v>
      </c>
      <c r="CED53" s="241"/>
      <c r="CEE53" s="241"/>
      <c r="CEF53" s="241"/>
      <c r="CEG53" s="241"/>
      <c r="CEH53" s="241"/>
      <c r="CEI53" s="241"/>
      <c r="CEJ53" s="241"/>
      <c r="CEK53" s="241" t="s">
        <v>487</v>
      </c>
      <c r="CEL53" s="241"/>
      <c r="CEM53" s="241"/>
      <c r="CEN53" s="241"/>
      <c r="CEO53" s="241"/>
      <c r="CEP53" s="241"/>
      <c r="CEQ53" s="241"/>
      <c r="CER53" s="241"/>
      <c r="CES53" s="241" t="s">
        <v>487</v>
      </c>
      <c r="CET53" s="241"/>
      <c r="CEU53" s="241"/>
      <c r="CEV53" s="241"/>
      <c r="CEW53" s="241"/>
      <c r="CEX53" s="241"/>
      <c r="CEY53" s="241"/>
      <c r="CEZ53" s="241"/>
      <c r="CFA53" s="241" t="s">
        <v>487</v>
      </c>
      <c r="CFB53" s="241"/>
      <c r="CFC53" s="241"/>
      <c r="CFD53" s="241"/>
      <c r="CFE53" s="241"/>
      <c r="CFF53" s="241"/>
      <c r="CFG53" s="241"/>
      <c r="CFH53" s="241"/>
      <c r="CFI53" s="241" t="s">
        <v>487</v>
      </c>
      <c r="CFJ53" s="241"/>
      <c r="CFK53" s="241"/>
      <c r="CFL53" s="241"/>
      <c r="CFM53" s="241"/>
      <c r="CFN53" s="241"/>
      <c r="CFO53" s="241"/>
      <c r="CFP53" s="241"/>
      <c r="CFQ53" s="241" t="s">
        <v>487</v>
      </c>
      <c r="CFR53" s="241"/>
      <c r="CFS53" s="241"/>
      <c r="CFT53" s="241"/>
      <c r="CFU53" s="241"/>
      <c r="CFV53" s="241"/>
      <c r="CFW53" s="241"/>
      <c r="CFX53" s="241"/>
      <c r="CFY53" s="241" t="s">
        <v>487</v>
      </c>
      <c r="CFZ53" s="241"/>
      <c r="CGA53" s="241"/>
      <c r="CGB53" s="241"/>
      <c r="CGC53" s="241"/>
      <c r="CGD53" s="241"/>
      <c r="CGE53" s="241"/>
      <c r="CGF53" s="241"/>
      <c r="CGG53" s="241" t="s">
        <v>487</v>
      </c>
      <c r="CGH53" s="241"/>
      <c r="CGI53" s="241"/>
      <c r="CGJ53" s="241"/>
      <c r="CGK53" s="241"/>
      <c r="CGL53" s="241"/>
      <c r="CGM53" s="241"/>
      <c r="CGN53" s="241"/>
      <c r="CGO53" s="241" t="s">
        <v>487</v>
      </c>
      <c r="CGP53" s="241"/>
      <c r="CGQ53" s="241"/>
      <c r="CGR53" s="241"/>
      <c r="CGS53" s="241"/>
      <c r="CGT53" s="241"/>
      <c r="CGU53" s="241"/>
      <c r="CGV53" s="241"/>
      <c r="CGW53" s="241" t="s">
        <v>487</v>
      </c>
      <c r="CGX53" s="241"/>
      <c r="CGY53" s="241"/>
      <c r="CGZ53" s="241"/>
      <c r="CHA53" s="241"/>
      <c r="CHB53" s="241"/>
      <c r="CHC53" s="241"/>
      <c r="CHD53" s="241"/>
      <c r="CHE53" s="241" t="s">
        <v>487</v>
      </c>
      <c r="CHF53" s="241"/>
      <c r="CHG53" s="241"/>
      <c r="CHH53" s="241"/>
      <c r="CHI53" s="241"/>
      <c r="CHJ53" s="241"/>
      <c r="CHK53" s="241"/>
      <c r="CHL53" s="241"/>
      <c r="CHM53" s="241" t="s">
        <v>487</v>
      </c>
      <c r="CHN53" s="241"/>
      <c r="CHO53" s="241"/>
      <c r="CHP53" s="241"/>
      <c r="CHQ53" s="241"/>
      <c r="CHR53" s="241"/>
      <c r="CHS53" s="241"/>
      <c r="CHT53" s="241"/>
      <c r="CHU53" s="241" t="s">
        <v>487</v>
      </c>
      <c r="CHV53" s="241"/>
      <c r="CHW53" s="241"/>
      <c r="CHX53" s="241"/>
      <c r="CHY53" s="241"/>
      <c r="CHZ53" s="241"/>
      <c r="CIA53" s="241"/>
      <c r="CIB53" s="241"/>
      <c r="CIC53" s="241" t="s">
        <v>487</v>
      </c>
      <c r="CID53" s="241"/>
      <c r="CIE53" s="241"/>
      <c r="CIF53" s="241"/>
      <c r="CIG53" s="241"/>
      <c r="CIH53" s="241"/>
      <c r="CII53" s="241"/>
      <c r="CIJ53" s="241"/>
      <c r="CIK53" s="241" t="s">
        <v>487</v>
      </c>
      <c r="CIL53" s="241"/>
      <c r="CIM53" s="241"/>
      <c r="CIN53" s="241"/>
      <c r="CIO53" s="241"/>
      <c r="CIP53" s="241"/>
      <c r="CIQ53" s="241"/>
      <c r="CIR53" s="241"/>
      <c r="CIS53" s="241" t="s">
        <v>487</v>
      </c>
      <c r="CIT53" s="241"/>
      <c r="CIU53" s="241"/>
      <c r="CIV53" s="241"/>
      <c r="CIW53" s="241"/>
      <c r="CIX53" s="241"/>
      <c r="CIY53" s="241"/>
      <c r="CIZ53" s="241"/>
      <c r="CJA53" s="241" t="s">
        <v>487</v>
      </c>
      <c r="CJB53" s="241"/>
      <c r="CJC53" s="241"/>
      <c r="CJD53" s="241"/>
      <c r="CJE53" s="241"/>
      <c r="CJF53" s="241"/>
      <c r="CJG53" s="241"/>
      <c r="CJH53" s="241"/>
      <c r="CJI53" s="241" t="s">
        <v>487</v>
      </c>
      <c r="CJJ53" s="241"/>
      <c r="CJK53" s="241"/>
      <c r="CJL53" s="241"/>
      <c r="CJM53" s="241"/>
      <c r="CJN53" s="241"/>
      <c r="CJO53" s="241"/>
      <c r="CJP53" s="241"/>
      <c r="CJQ53" s="241" t="s">
        <v>487</v>
      </c>
      <c r="CJR53" s="241"/>
      <c r="CJS53" s="241"/>
      <c r="CJT53" s="241"/>
      <c r="CJU53" s="241"/>
      <c r="CJV53" s="241"/>
      <c r="CJW53" s="241"/>
      <c r="CJX53" s="241"/>
      <c r="CJY53" s="241" t="s">
        <v>487</v>
      </c>
      <c r="CJZ53" s="241"/>
      <c r="CKA53" s="241"/>
      <c r="CKB53" s="241"/>
      <c r="CKC53" s="241"/>
      <c r="CKD53" s="241"/>
      <c r="CKE53" s="241"/>
      <c r="CKF53" s="241"/>
      <c r="CKG53" s="241" t="s">
        <v>487</v>
      </c>
      <c r="CKH53" s="241"/>
      <c r="CKI53" s="241"/>
      <c r="CKJ53" s="241"/>
      <c r="CKK53" s="241"/>
      <c r="CKL53" s="241"/>
      <c r="CKM53" s="241"/>
      <c r="CKN53" s="241"/>
      <c r="CKO53" s="241" t="s">
        <v>487</v>
      </c>
      <c r="CKP53" s="241"/>
      <c r="CKQ53" s="241"/>
      <c r="CKR53" s="241"/>
      <c r="CKS53" s="241"/>
      <c r="CKT53" s="241"/>
      <c r="CKU53" s="241"/>
      <c r="CKV53" s="241"/>
      <c r="CKW53" s="241" t="s">
        <v>487</v>
      </c>
      <c r="CKX53" s="241"/>
      <c r="CKY53" s="241"/>
      <c r="CKZ53" s="241"/>
      <c r="CLA53" s="241"/>
      <c r="CLB53" s="241"/>
      <c r="CLC53" s="241"/>
      <c r="CLD53" s="241"/>
      <c r="CLE53" s="241" t="s">
        <v>487</v>
      </c>
      <c r="CLF53" s="241"/>
      <c r="CLG53" s="241"/>
      <c r="CLH53" s="241"/>
      <c r="CLI53" s="241"/>
      <c r="CLJ53" s="241"/>
      <c r="CLK53" s="241"/>
      <c r="CLL53" s="241"/>
      <c r="CLM53" s="241" t="s">
        <v>487</v>
      </c>
      <c r="CLN53" s="241"/>
      <c r="CLO53" s="241"/>
      <c r="CLP53" s="241"/>
      <c r="CLQ53" s="241"/>
      <c r="CLR53" s="241"/>
      <c r="CLS53" s="241"/>
      <c r="CLT53" s="241"/>
      <c r="CLU53" s="241" t="s">
        <v>487</v>
      </c>
      <c r="CLV53" s="241"/>
      <c r="CLW53" s="241"/>
      <c r="CLX53" s="241"/>
      <c r="CLY53" s="241"/>
      <c r="CLZ53" s="241"/>
      <c r="CMA53" s="241"/>
      <c r="CMB53" s="241"/>
      <c r="CMC53" s="241" t="s">
        <v>487</v>
      </c>
      <c r="CMD53" s="241"/>
      <c r="CME53" s="241"/>
      <c r="CMF53" s="241"/>
      <c r="CMG53" s="241"/>
      <c r="CMH53" s="241"/>
      <c r="CMI53" s="241"/>
      <c r="CMJ53" s="241"/>
      <c r="CMK53" s="241" t="s">
        <v>487</v>
      </c>
      <c r="CML53" s="241"/>
      <c r="CMM53" s="241"/>
      <c r="CMN53" s="241"/>
      <c r="CMO53" s="241"/>
      <c r="CMP53" s="241"/>
      <c r="CMQ53" s="241"/>
      <c r="CMR53" s="241"/>
      <c r="CMS53" s="241" t="s">
        <v>487</v>
      </c>
      <c r="CMT53" s="241"/>
      <c r="CMU53" s="241"/>
      <c r="CMV53" s="241"/>
      <c r="CMW53" s="241"/>
      <c r="CMX53" s="241"/>
      <c r="CMY53" s="241"/>
      <c r="CMZ53" s="241"/>
      <c r="CNA53" s="241" t="s">
        <v>487</v>
      </c>
      <c r="CNB53" s="241"/>
      <c r="CNC53" s="241"/>
      <c r="CND53" s="241"/>
      <c r="CNE53" s="241"/>
      <c r="CNF53" s="241"/>
      <c r="CNG53" s="241"/>
      <c r="CNH53" s="241"/>
      <c r="CNI53" s="241" t="s">
        <v>487</v>
      </c>
      <c r="CNJ53" s="241"/>
      <c r="CNK53" s="241"/>
      <c r="CNL53" s="241"/>
      <c r="CNM53" s="241"/>
      <c r="CNN53" s="241"/>
      <c r="CNO53" s="241"/>
      <c r="CNP53" s="241"/>
      <c r="CNQ53" s="241" t="s">
        <v>487</v>
      </c>
      <c r="CNR53" s="241"/>
      <c r="CNS53" s="241"/>
      <c r="CNT53" s="241"/>
      <c r="CNU53" s="241"/>
      <c r="CNV53" s="241"/>
      <c r="CNW53" s="241"/>
      <c r="CNX53" s="241"/>
      <c r="CNY53" s="241" t="s">
        <v>487</v>
      </c>
      <c r="CNZ53" s="241"/>
      <c r="COA53" s="241"/>
      <c r="COB53" s="241"/>
      <c r="COC53" s="241"/>
      <c r="COD53" s="241"/>
      <c r="COE53" s="241"/>
      <c r="COF53" s="241"/>
      <c r="COG53" s="241" t="s">
        <v>487</v>
      </c>
      <c r="COH53" s="241"/>
      <c r="COI53" s="241"/>
      <c r="COJ53" s="241"/>
      <c r="COK53" s="241"/>
      <c r="COL53" s="241"/>
      <c r="COM53" s="241"/>
      <c r="CON53" s="241"/>
      <c r="COO53" s="241" t="s">
        <v>487</v>
      </c>
      <c r="COP53" s="241"/>
      <c r="COQ53" s="241"/>
      <c r="COR53" s="241"/>
      <c r="COS53" s="241"/>
      <c r="COT53" s="241"/>
      <c r="COU53" s="241"/>
      <c r="COV53" s="241"/>
      <c r="COW53" s="241" t="s">
        <v>487</v>
      </c>
      <c r="COX53" s="241"/>
      <c r="COY53" s="241"/>
      <c r="COZ53" s="241"/>
      <c r="CPA53" s="241"/>
      <c r="CPB53" s="241"/>
      <c r="CPC53" s="241"/>
      <c r="CPD53" s="241"/>
      <c r="CPE53" s="241" t="s">
        <v>487</v>
      </c>
      <c r="CPF53" s="241"/>
      <c r="CPG53" s="241"/>
      <c r="CPH53" s="241"/>
      <c r="CPI53" s="241"/>
      <c r="CPJ53" s="241"/>
      <c r="CPK53" s="241"/>
      <c r="CPL53" s="241"/>
      <c r="CPM53" s="241" t="s">
        <v>487</v>
      </c>
      <c r="CPN53" s="241"/>
      <c r="CPO53" s="241"/>
      <c r="CPP53" s="241"/>
      <c r="CPQ53" s="241"/>
      <c r="CPR53" s="241"/>
      <c r="CPS53" s="241"/>
      <c r="CPT53" s="241"/>
      <c r="CPU53" s="241" t="s">
        <v>487</v>
      </c>
      <c r="CPV53" s="241"/>
      <c r="CPW53" s="241"/>
      <c r="CPX53" s="241"/>
      <c r="CPY53" s="241"/>
      <c r="CPZ53" s="241"/>
      <c r="CQA53" s="241"/>
      <c r="CQB53" s="241"/>
      <c r="CQC53" s="241" t="s">
        <v>487</v>
      </c>
      <c r="CQD53" s="241"/>
      <c r="CQE53" s="241"/>
      <c r="CQF53" s="241"/>
      <c r="CQG53" s="241"/>
      <c r="CQH53" s="241"/>
      <c r="CQI53" s="241"/>
      <c r="CQJ53" s="241"/>
      <c r="CQK53" s="241" t="s">
        <v>487</v>
      </c>
      <c r="CQL53" s="241"/>
      <c r="CQM53" s="241"/>
      <c r="CQN53" s="241"/>
      <c r="CQO53" s="241"/>
      <c r="CQP53" s="241"/>
      <c r="CQQ53" s="241"/>
      <c r="CQR53" s="241"/>
      <c r="CQS53" s="241" t="s">
        <v>487</v>
      </c>
      <c r="CQT53" s="241"/>
      <c r="CQU53" s="241"/>
      <c r="CQV53" s="241"/>
      <c r="CQW53" s="241"/>
      <c r="CQX53" s="241"/>
      <c r="CQY53" s="241"/>
      <c r="CQZ53" s="241"/>
      <c r="CRA53" s="241" t="s">
        <v>487</v>
      </c>
      <c r="CRB53" s="241"/>
      <c r="CRC53" s="241"/>
      <c r="CRD53" s="241"/>
      <c r="CRE53" s="241"/>
      <c r="CRF53" s="241"/>
      <c r="CRG53" s="241"/>
      <c r="CRH53" s="241"/>
      <c r="CRI53" s="241" t="s">
        <v>487</v>
      </c>
      <c r="CRJ53" s="241"/>
      <c r="CRK53" s="241"/>
      <c r="CRL53" s="241"/>
      <c r="CRM53" s="241"/>
      <c r="CRN53" s="241"/>
      <c r="CRO53" s="241"/>
      <c r="CRP53" s="241"/>
      <c r="CRQ53" s="241" t="s">
        <v>487</v>
      </c>
      <c r="CRR53" s="241"/>
      <c r="CRS53" s="241"/>
      <c r="CRT53" s="241"/>
      <c r="CRU53" s="241"/>
      <c r="CRV53" s="241"/>
      <c r="CRW53" s="241"/>
      <c r="CRX53" s="241"/>
      <c r="CRY53" s="241" t="s">
        <v>487</v>
      </c>
      <c r="CRZ53" s="241"/>
      <c r="CSA53" s="241"/>
      <c r="CSB53" s="241"/>
      <c r="CSC53" s="241"/>
      <c r="CSD53" s="241"/>
      <c r="CSE53" s="241"/>
      <c r="CSF53" s="241"/>
      <c r="CSG53" s="241" t="s">
        <v>487</v>
      </c>
      <c r="CSH53" s="241"/>
      <c r="CSI53" s="241"/>
      <c r="CSJ53" s="241"/>
      <c r="CSK53" s="241"/>
      <c r="CSL53" s="241"/>
      <c r="CSM53" s="241"/>
      <c r="CSN53" s="241"/>
      <c r="CSO53" s="241" t="s">
        <v>487</v>
      </c>
      <c r="CSP53" s="241"/>
      <c r="CSQ53" s="241"/>
      <c r="CSR53" s="241"/>
      <c r="CSS53" s="241"/>
      <c r="CST53" s="241"/>
      <c r="CSU53" s="241"/>
      <c r="CSV53" s="241"/>
      <c r="CSW53" s="241" t="s">
        <v>487</v>
      </c>
      <c r="CSX53" s="241"/>
      <c r="CSY53" s="241"/>
      <c r="CSZ53" s="241"/>
      <c r="CTA53" s="241"/>
      <c r="CTB53" s="241"/>
      <c r="CTC53" s="241"/>
      <c r="CTD53" s="241"/>
      <c r="CTE53" s="241" t="s">
        <v>487</v>
      </c>
      <c r="CTF53" s="241"/>
      <c r="CTG53" s="241"/>
      <c r="CTH53" s="241"/>
      <c r="CTI53" s="241"/>
      <c r="CTJ53" s="241"/>
      <c r="CTK53" s="241"/>
      <c r="CTL53" s="241"/>
      <c r="CTM53" s="241" t="s">
        <v>487</v>
      </c>
      <c r="CTN53" s="241"/>
      <c r="CTO53" s="241"/>
      <c r="CTP53" s="241"/>
      <c r="CTQ53" s="241"/>
      <c r="CTR53" s="241"/>
      <c r="CTS53" s="241"/>
      <c r="CTT53" s="241"/>
      <c r="CTU53" s="241" t="s">
        <v>487</v>
      </c>
      <c r="CTV53" s="241"/>
      <c r="CTW53" s="241"/>
      <c r="CTX53" s="241"/>
      <c r="CTY53" s="241"/>
      <c r="CTZ53" s="241"/>
      <c r="CUA53" s="241"/>
      <c r="CUB53" s="241"/>
      <c r="CUC53" s="241" t="s">
        <v>487</v>
      </c>
      <c r="CUD53" s="241"/>
      <c r="CUE53" s="241"/>
      <c r="CUF53" s="241"/>
      <c r="CUG53" s="241"/>
      <c r="CUH53" s="241"/>
      <c r="CUI53" s="241"/>
      <c r="CUJ53" s="241"/>
      <c r="CUK53" s="241" t="s">
        <v>487</v>
      </c>
      <c r="CUL53" s="241"/>
      <c r="CUM53" s="241"/>
      <c r="CUN53" s="241"/>
      <c r="CUO53" s="241"/>
      <c r="CUP53" s="241"/>
      <c r="CUQ53" s="241"/>
      <c r="CUR53" s="241"/>
      <c r="CUS53" s="241" t="s">
        <v>487</v>
      </c>
      <c r="CUT53" s="241"/>
      <c r="CUU53" s="241"/>
      <c r="CUV53" s="241"/>
      <c r="CUW53" s="241"/>
      <c r="CUX53" s="241"/>
      <c r="CUY53" s="241"/>
      <c r="CUZ53" s="241"/>
      <c r="CVA53" s="241" t="s">
        <v>487</v>
      </c>
      <c r="CVB53" s="241"/>
      <c r="CVC53" s="241"/>
      <c r="CVD53" s="241"/>
      <c r="CVE53" s="241"/>
      <c r="CVF53" s="241"/>
      <c r="CVG53" s="241"/>
      <c r="CVH53" s="241"/>
      <c r="CVI53" s="241" t="s">
        <v>487</v>
      </c>
      <c r="CVJ53" s="241"/>
      <c r="CVK53" s="241"/>
      <c r="CVL53" s="241"/>
      <c r="CVM53" s="241"/>
      <c r="CVN53" s="241"/>
      <c r="CVO53" s="241"/>
      <c r="CVP53" s="241"/>
      <c r="CVQ53" s="241" t="s">
        <v>487</v>
      </c>
      <c r="CVR53" s="241"/>
      <c r="CVS53" s="241"/>
      <c r="CVT53" s="241"/>
      <c r="CVU53" s="241"/>
      <c r="CVV53" s="241"/>
      <c r="CVW53" s="241"/>
      <c r="CVX53" s="241"/>
      <c r="CVY53" s="241" t="s">
        <v>487</v>
      </c>
      <c r="CVZ53" s="241"/>
      <c r="CWA53" s="241"/>
      <c r="CWB53" s="241"/>
      <c r="CWC53" s="241"/>
      <c r="CWD53" s="241"/>
      <c r="CWE53" s="241"/>
      <c r="CWF53" s="241"/>
      <c r="CWG53" s="241" t="s">
        <v>487</v>
      </c>
      <c r="CWH53" s="241"/>
      <c r="CWI53" s="241"/>
      <c r="CWJ53" s="241"/>
      <c r="CWK53" s="241"/>
      <c r="CWL53" s="241"/>
      <c r="CWM53" s="241"/>
      <c r="CWN53" s="241"/>
      <c r="CWO53" s="241" t="s">
        <v>487</v>
      </c>
      <c r="CWP53" s="241"/>
      <c r="CWQ53" s="241"/>
      <c r="CWR53" s="241"/>
      <c r="CWS53" s="241"/>
      <c r="CWT53" s="241"/>
      <c r="CWU53" s="241"/>
      <c r="CWV53" s="241"/>
      <c r="CWW53" s="241" t="s">
        <v>487</v>
      </c>
      <c r="CWX53" s="241"/>
      <c r="CWY53" s="241"/>
      <c r="CWZ53" s="241"/>
      <c r="CXA53" s="241"/>
      <c r="CXB53" s="241"/>
      <c r="CXC53" s="241"/>
      <c r="CXD53" s="241"/>
      <c r="CXE53" s="241" t="s">
        <v>487</v>
      </c>
      <c r="CXF53" s="241"/>
      <c r="CXG53" s="241"/>
      <c r="CXH53" s="241"/>
      <c r="CXI53" s="241"/>
      <c r="CXJ53" s="241"/>
      <c r="CXK53" s="241"/>
      <c r="CXL53" s="241"/>
      <c r="CXM53" s="241" t="s">
        <v>487</v>
      </c>
      <c r="CXN53" s="241"/>
      <c r="CXO53" s="241"/>
      <c r="CXP53" s="241"/>
      <c r="CXQ53" s="241"/>
      <c r="CXR53" s="241"/>
      <c r="CXS53" s="241"/>
      <c r="CXT53" s="241"/>
      <c r="CXU53" s="241" t="s">
        <v>487</v>
      </c>
      <c r="CXV53" s="241"/>
      <c r="CXW53" s="241"/>
      <c r="CXX53" s="241"/>
      <c r="CXY53" s="241"/>
      <c r="CXZ53" s="241"/>
      <c r="CYA53" s="241"/>
      <c r="CYB53" s="241"/>
      <c r="CYC53" s="241" t="s">
        <v>487</v>
      </c>
      <c r="CYD53" s="241"/>
      <c r="CYE53" s="241"/>
      <c r="CYF53" s="241"/>
      <c r="CYG53" s="241"/>
      <c r="CYH53" s="241"/>
      <c r="CYI53" s="241"/>
      <c r="CYJ53" s="241"/>
      <c r="CYK53" s="241" t="s">
        <v>487</v>
      </c>
      <c r="CYL53" s="241"/>
      <c r="CYM53" s="241"/>
      <c r="CYN53" s="241"/>
      <c r="CYO53" s="241"/>
      <c r="CYP53" s="241"/>
      <c r="CYQ53" s="241"/>
      <c r="CYR53" s="241"/>
      <c r="CYS53" s="241" t="s">
        <v>487</v>
      </c>
      <c r="CYT53" s="241"/>
      <c r="CYU53" s="241"/>
      <c r="CYV53" s="241"/>
      <c r="CYW53" s="241"/>
      <c r="CYX53" s="241"/>
      <c r="CYY53" s="241"/>
      <c r="CYZ53" s="241"/>
      <c r="CZA53" s="241" t="s">
        <v>487</v>
      </c>
      <c r="CZB53" s="241"/>
      <c r="CZC53" s="241"/>
      <c r="CZD53" s="241"/>
      <c r="CZE53" s="241"/>
      <c r="CZF53" s="241"/>
      <c r="CZG53" s="241"/>
      <c r="CZH53" s="241"/>
      <c r="CZI53" s="241" t="s">
        <v>487</v>
      </c>
      <c r="CZJ53" s="241"/>
      <c r="CZK53" s="241"/>
      <c r="CZL53" s="241"/>
      <c r="CZM53" s="241"/>
      <c r="CZN53" s="241"/>
      <c r="CZO53" s="241"/>
      <c r="CZP53" s="241"/>
      <c r="CZQ53" s="241" t="s">
        <v>487</v>
      </c>
      <c r="CZR53" s="241"/>
      <c r="CZS53" s="241"/>
      <c r="CZT53" s="241"/>
      <c r="CZU53" s="241"/>
      <c r="CZV53" s="241"/>
      <c r="CZW53" s="241"/>
      <c r="CZX53" s="241"/>
      <c r="CZY53" s="241" t="s">
        <v>487</v>
      </c>
      <c r="CZZ53" s="241"/>
      <c r="DAA53" s="241"/>
      <c r="DAB53" s="241"/>
      <c r="DAC53" s="241"/>
      <c r="DAD53" s="241"/>
      <c r="DAE53" s="241"/>
      <c r="DAF53" s="241"/>
      <c r="DAG53" s="241" t="s">
        <v>487</v>
      </c>
      <c r="DAH53" s="241"/>
      <c r="DAI53" s="241"/>
      <c r="DAJ53" s="241"/>
      <c r="DAK53" s="241"/>
      <c r="DAL53" s="241"/>
      <c r="DAM53" s="241"/>
      <c r="DAN53" s="241"/>
      <c r="DAO53" s="241" t="s">
        <v>487</v>
      </c>
      <c r="DAP53" s="241"/>
      <c r="DAQ53" s="241"/>
      <c r="DAR53" s="241"/>
      <c r="DAS53" s="241"/>
      <c r="DAT53" s="241"/>
      <c r="DAU53" s="241"/>
      <c r="DAV53" s="241"/>
      <c r="DAW53" s="241" t="s">
        <v>487</v>
      </c>
      <c r="DAX53" s="241"/>
      <c r="DAY53" s="241"/>
      <c r="DAZ53" s="241"/>
      <c r="DBA53" s="241"/>
      <c r="DBB53" s="241"/>
      <c r="DBC53" s="241"/>
      <c r="DBD53" s="241"/>
      <c r="DBE53" s="241" t="s">
        <v>487</v>
      </c>
      <c r="DBF53" s="241"/>
      <c r="DBG53" s="241"/>
      <c r="DBH53" s="241"/>
      <c r="DBI53" s="241"/>
      <c r="DBJ53" s="241"/>
      <c r="DBK53" s="241"/>
      <c r="DBL53" s="241"/>
      <c r="DBM53" s="241" t="s">
        <v>487</v>
      </c>
      <c r="DBN53" s="241"/>
      <c r="DBO53" s="241"/>
      <c r="DBP53" s="241"/>
      <c r="DBQ53" s="241"/>
      <c r="DBR53" s="241"/>
      <c r="DBS53" s="241"/>
      <c r="DBT53" s="241"/>
      <c r="DBU53" s="241" t="s">
        <v>487</v>
      </c>
      <c r="DBV53" s="241"/>
      <c r="DBW53" s="241"/>
      <c r="DBX53" s="241"/>
      <c r="DBY53" s="241"/>
      <c r="DBZ53" s="241"/>
      <c r="DCA53" s="241"/>
      <c r="DCB53" s="241"/>
      <c r="DCC53" s="241" t="s">
        <v>487</v>
      </c>
      <c r="DCD53" s="241"/>
      <c r="DCE53" s="241"/>
      <c r="DCF53" s="241"/>
      <c r="DCG53" s="241"/>
      <c r="DCH53" s="241"/>
      <c r="DCI53" s="241"/>
      <c r="DCJ53" s="241"/>
      <c r="DCK53" s="241" t="s">
        <v>487</v>
      </c>
      <c r="DCL53" s="241"/>
      <c r="DCM53" s="241"/>
      <c r="DCN53" s="241"/>
      <c r="DCO53" s="241"/>
      <c r="DCP53" s="241"/>
      <c r="DCQ53" s="241"/>
      <c r="DCR53" s="241"/>
      <c r="DCS53" s="241" t="s">
        <v>487</v>
      </c>
      <c r="DCT53" s="241"/>
      <c r="DCU53" s="241"/>
      <c r="DCV53" s="241"/>
      <c r="DCW53" s="241"/>
      <c r="DCX53" s="241"/>
      <c r="DCY53" s="241"/>
      <c r="DCZ53" s="241"/>
      <c r="DDA53" s="241" t="s">
        <v>487</v>
      </c>
      <c r="DDB53" s="241"/>
      <c r="DDC53" s="241"/>
      <c r="DDD53" s="241"/>
      <c r="DDE53" s="241"/>
      <c r="DDF53" s="241"/>
      <c r="DDG53" s="241"/>
      <c r="DDH53" s="241"/>
      <c r="DDI53" s="241" t="s">
        <v>487</v>
      </c>
      <c r="DDJ53" s="241"/>
      <c r="DDK53" s="241"/>
      <c r="DDL53" s="241"/>
      <c r="DDM53" s="241"/>
      <c r="DDN53" s="241"/>
      <c r="DDO53" s="241"/>
      <c r="DDP53" s="241"/>
      <c r="DDQ53" s="241" t="s">
        <v>487</v>
      </c>
      <c r="DDR53" s="241"/>
      <c r="DDS53" s="241"/>
      <c r="DDT53" s="241"/>
      <c r="DDU53" s="241"/>
      <c r="DDV53" s="241"/>
      <c r="DDW53" s="241"/>
      <c r="DDX53" s="241"/>
      <c r="DDY53" s="241" t="s">
        <v>487</v>
      </c>
      <c r="DDZ53" s="241"/>
      <c r="DEA53" s="241"/>
      <c r="DEB53" s="241"/>
      <c r="DEC53" s="241"/>
      <c r="DED53" s="241"/>
      <c r="DEE53" s="241"/>
      <c r="DEF53" s="241"/>
      <c r="DEG53" s="241" t="s">
        <v>487</v>
      </c>
      <c r="DEH53" s="241"/>
      <c r="DEI53" s="241"/>
      <c r="DEJ53" s="241"/>
      <c r="DEK53" s="241"/>
      <c r="DEL53" s="241"/>
      <c r="DEM53" s="241"/>
      <c r="DEN53" s="241"/>
      <c r="DEO53" s="241" t="s">
        <v>487</v>
      </c>
      <c r="DEP53" s="241"/>
      <c r="DEQ53" s="241"/>
      <c r="DER53" s="241"/>
      <c r="DES53" s="241"/>
      <c r="DET53" s="241"/>
      <c r="DEU53" s="241"/>
      <c r="DEV53" s="241"/>
      <c r="DEW53" s="241" t="s">
        <v>487</v>
      </c>
      <c r="DEX53" s="241"/>
      <c r="DEY53" s="241"/>
      <c r="DEZ53" s="241"/>
      <c r="DFA53" s="241"/>
      <c r="DFB53" s="241"/>
      <c r="DFC53" s="241"/>
      <c r="DFD53" s="241"/>
      <c r="DFE53" s="241" t="s">
        <v>487</v>
      </c>
      <c r="DFF53" s="241"/>
      <c r="DFG53" s="241"/>
      <c r="DFH53" s="241"/>
      <c r="DFI53" s="241"/>
      <c r="DFJ53" s="241"/>
      <c r="DFK53" s="241"/>
      <c r="DFL53" s="241"/>
      <c r="DFM53" s="241" t="s">
        <v>487</v>
      </c>
      <c r="DFN53" s="241"/>
      <c r="DFO53" s="241"/>
      <c r="DFP53" s="241"/>
      <c r="DFQ53" s="241"/>
      <c r="DFR53" s="241"/>
      <c r="DFS53" s="241"/>
      <c r="DFT53" s="241"/>
      <c r="DFU53" s="241" t="s">
        <v>487</v>
      </c>
      <c r="DFV53" s="241"/>
      <c r="DFW53" s="241"/>
      <c r="DFX53" s="241"/>
      <c r="DFY53" s="241"/>
      <c r="DFZ53" s="241"/>
      <c r="DGA53" s="241"/>
      <c r="DGB53" s="241"/>
      <c r="DGC53" s="241" t="s">
        <v>487</v>
      </c>
      <c r="DGD53" s="241"/>
      <c r="DGE53" s="241"/>
      <c r="DGF53" s="241"/>
      <c r="DGG53" s="241"/>
      <c r="DGH53" s="241"/>
      <c r="DGI53" s="241"/>
      <c r="DGJ53" s="241"/>
      <c r="DGK53" s="241" t="s">
        <v>487</v>
      </c>
      <c r="DGL53" s="241"/>
      <c r="DGM53" s="241"/>
      <c r="DGN53" s="241"/>
      <c r="DGO53" s="241"/>
      <c r="DGP53" s="241"/>
      <c r="DGQ53" s="241"/>
      <c r="DGR53" s="241"/>
      <c r="DGS53" s="241" t="s">
        <v>487</v>
      </c>
      <c r="DGT53" s="241"/>
      <c r="DGU53" s="241"/>
      <c r="DGV53" s="241"/>
      <c r="DGW53" s="241"/>
      <c r="DGX53" s="241"/>
      <c r="DGY53" s="241"/>
      <c r="DGZ53" s="241"/>
      <c r="DHA53" s="241" t="s">
        <v>487</v>
      </c>
      <c r="DHB53" s="241"/>
      <c r="DHC53" s="241"/>
      <c r="DHD53" s="241"/>
      <c r="DHE53" s="241"/>
      <c r="DHF53" s="241"/>
      <c r="DHG53" s="241"/>
      <c r="DHH53" s="241"/>
      <c r="DHI53" s="241" t="s">
        <v>487</v>
      </c>
      <c r="DHJ53" s="241"/>
      <c r="DHK53" s="241"/>
      <c r="DHL53" s="241"/>
      <c r="DHM53" s="241"/>
      <c r="DHN53" s="241"/>
      <c r="DHO53" s="241"/>
      <c r="DHP53" s="241"/>
      <c r="DHQ53" s="241" t="s">
        <v>487</v>
      </c>
      <c r="DHR53" s="241"/>
      <c r="DHS53" s="241"/>
      <c r="DHT53" s="241"/>
      <c r="DHU53" s="241"/>
      <c r="DHV53" s="241"/>
      <c r="DHW53" s="241"/>
      <c r="DHX53" s="241"/>
      <c r="DHY53" s="241" t="s">
        <v>487</v>
      </c>
      <c r="DHZ53" s="241"/>
      <c r="DIA53" s="241"/>
      <c r="DIB53" s="241"/>
      <c r="DIC53" s="241"/>
      <c r="DID53" s="241"/>
      <c r="DIE53" s="241"/>
      <c r="DIF53" s="241"/>
      <c r="DIG53" s="241" t="s">
        <v>487</v>
      </c>
      <c r="DIH53" s="241"/>
      <c r="DII53" s="241"/>
      <c r="DIJ53" s="241"/>
      <c r="DIK53" s="241"/>
      <c r="DIL53" s="241"/>
      <c r="DIM53" s="241"/>
      <c r="DIN53" s="241"/>
      <c r="DIO53" s="241" t="s">
        <v>487</v>
      </c>
      <c r="DIP53" s="241"/>
      <c r="DIQ53" s="241"/>
      <c r="DIR53" s="241"/>
      <c r="DIS53" s="241"/>
      <c r="DIT53" s="241"/>
      <c r="DIU53" s="241"/>
      <c r="DIV53" s="241"/>
      <c r="DIW53" s="241" t="s">
        <v>487</v>
      </c>
      <c r="DIX53" s="241"/>
      <c r="DIY53" s="241"/>
      <c r="DIZ53" s="241"/>
      <c r="DJA53" s="241"/>
      <c r="DJB53" s="241"/>
      <c r="DJC53" s="241"/>
      <c r="DJD53" s="241"/>
      <c r="DJE53" s="241" t="s">
        <v>487</v>
      </c>
      <c r="DJF53" s="241"/>
      <c r="DJG53" s="241"/>
      <c r="DJH53" s="241"/>
      <c r="DJI53" s="241"/>
      <c r="DJJ53" s="241"/>
      <c r="DJK53" s="241"/>
      <c r="DJL53" s="241"/>
      <c r="DJM53" s="241" t="s">
        <v>487</v>
      </c>
      <c r="DJN53" s="241"/>
      <c r="DJO53" s="241"/>
      <c r="DJP53" s="241"/>
      <c r="DJQ53" s="241"/>
      <c r="DJR53" s="241"/>
      <c r="DJS53" s="241"/>
      <c r="DJT53" s="241"/>
      <c r="DJU53" s="241" t="s">
        <v>487</v>
      </c>
      <c r="DJV53" s="241"/>
      <c r="DJW53" s="241"/>
      <c r="DJX53" s="241"/>
      <c r="DJY53" s="241"/>
      <c r="DJZ53" s="241"/>
      <c r="DKA53" s="241"/>
      <c r="DKB53" s="241"/>
      <c r="DKC53" s="241" t="s">
        <v>487</v>
      </c>
      <c r="DKD53" s="241"/>
      <c r="DKE53" s="241"/>
      <c r="DKF53" s="241"/>
      <c r="DKG53" s="241"/>
      <c r="DKH53" s="241"/>
      <c r="DKI53" s="241"/>
      <c r="DKJ53" s="241"/>
      <c r="DKK53" s="241" t="s">
        <v>487</v>
      </c>
      <c r="DKL53" s="241"/>
      <c r="DKM53" s="241"/>
      <c r="DKN53" s="241"/>
      <c r="DKO53" s="241"/>
      <c r="DKP53" s="241"/>
      <c r="DKQ53" s="241"/>
      <c r="DKR53" s="241"/>
      <c r="DKS53" s="241" t="s">
        <v>487</v>
      </c>
      <c r="DKT53" s="241"/>
      <c r="DKU53" s="241"/>
      <c r="DKV53" s="241"/>
      <c r="DKW53" s="241"/>
      <c r="DKX53" s="241"/>
      <c r="DKY53" s="241"/>
      <c r="DKZ53" s="241"/>
      <c r="DLA53" s="241" t="s">
        <v>487</v>
      </c>
      <c r="DLB53" s="241"/>
      <c r="DLC53" s="241"/>
      <c r="DLD53" s="241"/>
      <c r="DLE53" s="241"/>
      <c r="DLF53" s="241"/>
      <c r="DLG53" s="241"/>
      <c r="DLH53" s="241"/>
      <c r="DLI53" s="241" t="s">
        <v>487</v>
      </c>
      <c r="DLJ53" s="241"/>
      <c r="DLK53" s="241"/>
      <c r="DLL53" s="241"/>
      <c r="DLM53" s="241"/>
      <c r="DLN53" s="241"/>
      <c r="DLO53" s="241"/>
      <c r="DLP53" s="241"/>
      <c r="DLQ53" s="241" t="s">
        <v>487</v>
      </c>
      <c r="DLR53" s="241"/>
      <c r="DLS53" s="241"/>
      <c r="DLT53" s="241"/>
      <c r="DLU53" s="241"/>
      <c r="DLV53" s="241"/>
      <c r="DLW53" s="241"/>
      <c r="DLX53" s="241"/>
      <c r="DLY53" s="241" t="s">
        <v>487</v>
      </c>
      <c r="DLZ53" s="241"/>
      <c r="DMA53" s="241"/>
      <c r="DMB53" s="241"/>
      <c r="DMC53" s="241"/>
      <c r="DMD53" s="241"/>
      <c r="DME53" s="241"/>
      <c r="DMF53" s="241"/>
      <c r="DMG53" s="241" t="s">
        <v>487</v>
      </c>
      <c r="DMH53" s="241"/>
      <c r="DMI53" s="241"/>
      <c r="DMJ53" s="241"/>
      <c r="DMK53" s="241"/>
      <c r="DML53" s="241"/>
      <c r="DMM53" s="241"/>
      <c r="DMN53" s="241"/>
      <c r="DMO53" s="241" t="s">
        <v>487</v>
      </c>
      <c r="DMP53" s="241"/>
      <c r="DMQ53" s="241"/>
      <c r="DMR53" s="241"/>
      <c r="DMS53" s="241"/>
      <c r="DMT53" s="241"/>
      <c r="DMU53" s="241"/>
      <c r="DMV53" s="241"/>
      <c r="DMW53" s="241" t="s">
        <v>487</v>
      </c>
      <c r="DMX53" s="241"/>
      <c r="DMY53" s="241"/>
      <c r="DMZ53" s="241"/>
      <c r="DNA53" s="241"/>
      <c r="DNB53" s="241"/>
      <c r="DNC53" s="241"/>
      <c r="DND53" s="241"/>
      <c r="DNE53" s="241" t="s">
        <v>487</v>
      </c>
      <c r="DNF53" s="241"/>
      <c r="DNG53" s="241"/>
      <c r="DNH53" s="241"/>
      <c r="DNI53" s="241"/>
      <c r="DNJ53" s="241"/>
      <c r="DNK53" s="241"/>
      <c r="DNL53" s="241"/>
      <c r="DNM53" s="241" t="s">
        <v>487</v>
      </c>
      <c r="DNN53" s="241"/>
      <c r="DNO53" s="241"/>
      <c r="DNP53" s="241"/>
      <c r="DNQ53" s="241"/>
      <c r="DNR53" s="241"/>
      <c r="DNS53" s="241"/>
      <c r="DNT53" s="241"/>
      <c r="DNU53" s="241" t="s">
        <v>487</v>
      </c>
      <c r="DNV53" s="241"/>
      <c r="DNW53" s="241"/>
      <c r="DNX53" s="241"/>
      <c r="DNY53" s="241"/>
      <c r="DNZ53" s="241"/>
      <c r="DOA53" s="241"/>
      <c r="DOB53" s="241"/>
      <c r="DOC53" s="241" t="s">
        <v>487</v>
      </c>
      <c r="DOD53" s="241"/>
      <c r="DOE53" s="241"/>
      <c r="DOF53" s="241"/>
      <c r="DOG53" s="241"/>
      <c r="DOH53" s="241"/>
      <c r="DOI53" s="241"/>
      <c r="DOJ53" s="241"/>
      <c r="DOK53" s="241" t="s">
        <v>487</v>
      </c>
      <c r="DOL53" s="241"/>
      <c r="DOM53" s="241"/>
      <c r="DON53" s="241"/>
      <c r="DOO53" s="241"/>
      <c r="DOP53" s="241"/>
      <c r="DOQ53" s="241"/>
      <c r="DOR53" s="241"/>
      <c r="DOS53" s="241" t="s">
        <v>487</v>
      </c>
      <c r="DOT53" s="241"/>
      <c r="DOU53" s="241"/>
      <c r="DOV53" s="241"/>
      <c r="DOW53" s="241"/>
      <c r="DOX53" s="241"/>
      <c r="DOY53" s="241"/>
      <c r="DOZ53" s="241"/>
      <c r="DPA53" s="241" t="s">
        <v>487</v>
      </c>
      <c r="DPB53" s="241"/>
      <c r="DPC53" s="241"/>
      <c r="DPD53" s="241"/>
      <c r="DPE53" s="241"/>
      <c r="DPF53" s="241"/>
      <c r="DPG53" s="241"/>
      <c r="DPH53" s="241"/>
      <c r="DPI53" s="241" t="s">
        <v>487</v>
      </c>
      <c r="DPJ53" s="241"/>
      <c r="DPK53" s="241"/>
      <c r="DPL53" s="241"/>
      <c r="DPM53" s="241"/>
      <c r="DPN53" s="241"/>
      <c r="DPO53" s="241"/>
      <c r="DPP53" s="241"/>
      <c r="DPQ53" s="241" t="s">
        <v>487</v>
      </c>
      <c r="DPR53" s="241"/>
      <c r="DPS53" s="241"/>
      <c r="DPT53" s="241"/>
      <c r="DPU53" s="241"/>
      <c r="DPV53" s="241"/>
      <c r="DPW53" s="241"/>
      <c r="DPX53" s="241"/>
      <c r="DPY53" s="241" t="s">
        <v>487</v>
      </c>
      <c r="DPZ53" s="241"/>
      <c r="DQA53" s="241"/>
      <c r="DQB53" s="241"/>
      <c r="DQC53" s="241"/>
      <c r="DQD53" s="241"/>
      <c r="DQE53" s="241"/>
      <c r="DQF53" s="241"/>
      <c r="DQG53" s="241" t="s">
        <v>487</v>
      </c>
      <c r="DQH53" s="241"/>
      <c r="DQI53" s="241"/>
      <c r="DQJ53" s="241"/>
      <c r="DQK53" s="241"/>
      <c r="DQL53" s="241"/>
      <c r="DQM53" s="241"/>
      <c r="DQN53" s="241"/>
      <c r="DQO53" s="241" t="s">
        <v>487</v>
      </c>
      <c r="DQP53" s="241"/>
      <c r="DQQ53" s="241"/>
      <c r="DQR53" s="241"/>
      <c r="DQS53" s="241"/>
      <c r="DQT53" s="241"/>
      <c r="DQU53" s="241"/>
      <c r="DQV53" s="241"/>
      <c r="DQW53" s="241" t="s">
        <v>487</v>
      </c>
      <c r="DQX53" s="241"/>
      <c r="DQY53" s="241"/>
      <c r="DQZ53" s="241"/>
      <c r="DRA53" s="241"/>
      <c r="DRB53" s="241"/>
      <c r="DRC53" s="241"/>
      <c r="DRD53" s="241"/>
      <c r="DRE53" s="241" t="s">
        <v>487</v>
      </c>
      <c r="DRF53" s="241"/>
      <c r="DRG53" s="241"/>
      <c r="DRH53" s="241"/>
      <c r="DRI53" s="241"/>
      <c r="DRJ53" s="241"/>
      <c r="DRK53" s="241"/>
      <c r="DRL53" s="241"/>
      <c r="DRM53" s="241" t="s">
        <v>487</v>
      </c>
      <c r="DRN53" s="241"/>
      <c r="DRO53" s="241"/>
      <c r="DRP53" s="241"/>
      <c r="DRQ53" s="241"/>
      <c r="DRR53" s="241"/>
      <c r="DRS53" s="241"/>
      <c r="DRT53" s="241"/>
      <c r="DRU53" s="241" t="s">
        <v>487</v>
      </c>
      <c r="DRV53" s="241"/>
      <c r="DRW53" s="241"/>
      <c r="DRX53" s="241"/>
      <c r="DRY53" s="241"/>
      <c r="DRZ53" s="241"/>
      <c r="DSA53" s="241"/>
      <c r="DSB53" s="241"/>
      <c r="DSC53" s="241" t="s">
        <v>487</v>
      </c>
      <c r="DSD53" s="241"/>
      <c r="DSE53" s="241"/>
      <c r="DSF53" s="241"/>
      <c r="DSG53" s="241"/>
      <c r="DSH53" s="241"/>
      <c r="DSI53" s="241"/>
      <c r="DSJ53" s="241"/>
      <c r="DSK53" s="241" t="s">
        <v>487</v>
      </c>
      <c r="DSL53" s="241"/>
      <c r="DSM53" s="241"/>
      <c r="DSN53" s="241"/>
      <c r="DSO53" s="241"/>
      <c r="DSP53" s="241"/>
      <c r="DSQ53" s="241"/>
      <c r="DSR53" s="241"/>
      <c r="DSS53" s="241" t="s">
        <v>487</v>
      </c>
      <c r="DST53" s="241"/>
      <c r="DSU53" s="241"/>
      <c r="DSV53" s="241"/>
      <c r="DSW53" s="241"/>
      <c r="DSX53" s="241"/>
      <c r="DSY53" s="241"/>
      <c r="DSZ53" s="241"/>
      <c r="DTA53" s="241" t="s">
        <v>487</v>
      </c>
      <c r="DTB53" s="241"/>
      <c r="DTC53" s="241"/>
      <c r="DTD53" s="241"/>
      <c r="DTE53" s="241"/>
      <c r="DTF53" s="241"/>
      <c r="DTG53" s="241"/>
      <c r="DTH53" s="241"/>
      <c r="DTI53" s="241" t="s">
        <v>487</v>
      </c>
      <c r="DTJ53" s="241"/>
      <c r="DTK53" s="241"/>
      <c r="DTL53" s="241"/>
      <c r="DTM53" s="241"/>
      <c r="DTN53" s="241"/>
      <c r="DTO53" s="241"/>
      <c r="DTP53" s="241"/>
      <c r="DTQ53" s="241" t="s">
        <v>487</v>
      </c>
      <c r="DTR53" s="241"/>
      <c r="DTS53" s="241"/>
      <c r="DTT53" s="241"/>
      <c r="DTU53" s="241"/>
      <c r="DTV53" s="241"/>
      <c r="DTW53" s="241"/>
      <c r="DTX53" s="241"/>
      <c r="DTY53" s="241" t="s">
        <v>487</v>
      </c>
      <c r="DTZ53" s="241"/>
      <c r="DUA53" s="241"/>
      <c r="DUB53" s="241"/>
      <c r="DUC53" s="241"/>
      <c r="DUD53" s="241"/>
      <c r="DUE53" s="241"/>
      <c r="DUF53" s="241"/>
      <c r="DUG53" s="241" t="s">
        <v>487</v>
      </c>
      <c r="DUH53" s="241"/>
      <c r="DUI53" s="241"/>
      <c r="DUJ53" s="241"/>
      <c r="DUK53" s="241"/>
      <c r="DUL53" s="241"/>
      <c r="DUM53" s="241"/>
      <c r="DUN53" s="241"/>
      <c r="DUO53" s="241" t="s">
        <v>487</v>
      </c>
      <c r="DUP53" s="241"/>
      <c r="DUQ53" s="241"/>
      <c r="DUR53" s="241"/>
      <c r="DUS53" s="241"/>
      <c r="DUT53" s="241"/>
      <c r="DUU53" s="241"/>
      <c r="DUV53" s="241"/>
      <c r="DUW53" s="241" t="s">
        <v>487</v>
      </c>
      <c r="DUX53" s="241"/>
      <c r="DUY53" s="241"/>
      <c r="DUZ53" s="241"/>
      <c r="DVA53" s="241"/>
      <c r="DVB53" s="241"/>
      <c r="DVC53" s="241"/>
      <c r="DVD53" s="241"/>
      <c r="DVE53" s="241" t="s">
        <v>487</v>
      </c>
      <c r="DVF53" s="241"/>
      <c r="DVG53" s="241"/>
      <c r="DVH53" s="241"/>
      <c r="DVI53" s="241"/>
      <c r="DVJ53" s="241"/>
      <c r="DVK53" s="241"/>
      <c r="DVL53" s="241"/>
      <c r="DVM53" s="241" t="s">
        <v>487</v>
      </c>
      <c r="DVN53" s="241"/>
      <c r="DVO53" s="241"/>
      <c r="DVP53" s="241"/>
      <c r="DVQ53" s="241"/>
      <c r="DVR53" s="241"/>
      <c r="DVS53" s="241"/>
      <c r="DVT53" s="241"/>
      <c r="DVU53" s="241" t="s">
        <v>487</v>
      </c>
      <c r="DVV53" s="241"/>
      <c r="DVW53" s="241"/>
      <c r="DVX53" s="241"/>
      <c r="DVY53" s="241"/>
      <c r="DVZ53" s="241"/>
      <c r="DWA53" s="241"/>
      <c r="DWB53" s="241"/>
      <c r="DWC53" s="241" t="s">
        <v>487</v>
      </c>
      <c r="DWD53" s="241"/>
      <c r="DWE53" s="241"/>
      <c r="DWF53" s="241"/>
      <c r="DWG53" s="241"/>
      <c r="DWH53" s="241"/>
      <c r="DWI53" s="241"/>
      <c r="DWJ53" s="241"/>
      <c r="DWK53" s="241" t="s">
        <v>487</v>
      </c>
      <c r="DWL53" s="241"/>
      <c r="DWM53" s="241"/>
      <c r="DWN53" s="241"/>
      <c r="DWO53" s="241"/>
      <c r="DWP53" s="241"/>
      <c r="DWQ53" s="241"/>
      <c r="DWR53" s="241"/>
      <c r="DWS53" s="241" t="s">
        <v>487</v>
      </c>
      <c r="DWT53" s="241"/>
      <c r="DWU53" s="241"/>
      <c r="DWV53" s="241"/>
      <c r="DWW53" s="241"/>
      <c r="DWX53" s="241"/>
      <c r="DWY53" s="241"/>
      <c r="DWZ53" s="241"/>
      <c r="DXA53" s="241" t="s">
        <v>487</v>
      </c>
      <c r="DXB53" s="241"/>
      <c r="DXC53" s="241"/>
      <c r="DXD53" s="241"/>
      <c r="DXE53" s="241"/>
      <c r="DXF53" s="241"/>
      <c r="DXG53" s="241"/>
      <c r="DXH53" s="241"/>
      <c r="DXI53" s="241" t="s">
        <v>487</v>
      </c>
      <c r="DXJ53" s="241"/>
      <c r="DXK53" s="241"/>
      <c r="DXL53" s="241"/>
      <c r="DXM53" s="241"/>
      <c r="DXN53" s="241"/>
      <c r="DXO53" s="241"/>
      <c r="DXP53" s="241"/>
      <c r="DXQ53" s="241" t="s">
        <v>487</v>
      </c>
      <c r="DXR53" s="241"/>
      <c r="DXS53" s="241"/>
      <c r="DXT53" s="241"/>
      <c r="DXU53" s="241"/>
      <c r="DXV53" s="241"/>
      <c r="DXW53" s="241"/>
      <c r="DXX53" s="241"/>
      <c r="DXY53" s="241" t="s">
        <v>487</v>
      </c>
      <c r="DXZ53" s="241"/>
      <c r="DYA53" s="241"/>
      <c r="DYB53" s="241"/>
      <c r="DYC53" s="241"/>
      <c r="DYD53" s="241"/>
      <c r="DYE53" s="241"/>
      <c r="DYF53" s="241"/>
      <c r="DYG53" s="241" t="s">
        <v>487</v>
      </c>
      <c r="DYH53" s="241"/>
      <c r="DYI53" s="241"/>
      <c r="DYJ53" s="241"/>
      <c r="DYK53" s="241"/>
      <c r="DYL53" s="241"/>
      <c r="DYM53" s="241"/>
      <c r="DYN53" s="241"/>
      <c r="DYO53" s="241" t="s">
        <v>487</v>
      </c>
      <c r="DYP53" s="241"/>
      <c r="DYQ53" s="241"/>
      <c r="DYR53" s="241"/>
      <c r="DYS53" s="241"/>
      <c r="DYT53" s="241"/>
      <c r="DYU53" s="241"/>
      <c r="DYV53" s="241"/>
      <c r="DYW53" s="241" t="s">
        <v>487</v>
      </c>
      <c r="DYX53" s="241"/>
      <c r="DYY53" s="241"/>
      <c r="DYZ53" s="241"/>
      <c r="DZA53" s="241"/>
      <c r="DZB53" s="241"/>
      <c r="DZC53" s="241"/>
      <c r="DZD53" s="241"/>
      <c r="DZE53" s="241" t="s">
        <v>487</v>
      </c>
      <c r="DZF53" s="241"/>
      <c r="DZG53" s="241"/>
      <c r="DZH53" s="241"/>
      <c r="DZI53" s="241"/>
      <c r="DZJ53" s="241"/>
      <c r="DZK53" s="241"/>
      <c r="DZL53" s="241"/>
      <c r="DZM53" s="241" t="s">
        <v>487</v>
      </c>
      <c r="DZN53" s="241"/>
      <c r="DZO53" s="241"/>
      <c r="DZP53" s="241"/>
      <c r="DZQ53" s="241"/>
      <c r="DZR53" s="241"/>
      <c r="DZS53" s="241"/>
      <c r="DZT53" s="241"/>
      <c r="DZU53" s="241" t="s">
        <v>487</v>
      </c>
      <c r="DZV53" s="241"/>
      <c r="DZW53" s="241"/>
      <c r="DZX53" s="241"/>
      <c r="DZY53" s="241"/>
      <c r="DZZ53" s="241"/>
      <c r="EAA53" s="241"/>
      <c r="EAB53" s="241"/>
      <c r="EAC53" s="241" t="s">
        <v>487</v>
      </c>
      <c r="EAD53" s="241"/>
      <c r="EAE53" s="241"/>
      <c r="EAF53" s="241"/>
      <c r="EAG53" s="241"/>
      <c r="EAH53" s="241"/>
      <c r="EAI53" s="241"/>
      <c r="EAJ53" s="241"/>
      <c r="EAK53" s="241" t="s">
        <v>487</v>
      </c>
      <c r="EAL53" s="241"/>
      <c r="EAM53" s="241"/>
      <c r="EAN53" s="241"/>
      <c r="EAO53" s="241"/>
      <c r="EAP53" s="241"/>
      <c r="EAQ53" s="241"/>
      <c r="EAR53" s="241"/>
      <c r="EAS53" s="241" t="s">
        <v>487</v>
      </c>
      <c r="EAT53" s="241"/>
      <c r="EAU53" s="241"/>
      <c r="EAV53" s="241"/>
      <c r="EAW53" s="241"/>
      <c r="EAX53" s="241"/>
      <c r="EAY53" s="241"/>
      <c r="EAZ53" s="241"/>
      <c r="EBA53" s="241" t="s">
        <v>487</v>
      </c>
      <c r="EBB53" s="241"/>
      <c r="EBC53" s="241"/>
      <c r="EBD53" s="241"/>
      <c r="EBE53" s="241"/>
      <c r="EBF53" s="241"/>
      <c r="EBG53" s="241"/>
      <c r="EBH53" s="241"/>
      <c r="EBI53" s="241" t="s">
        <v>487</v>
      </c>
      <c r="EBJ53" s="241"/>
      <c r="EBK53" s="241"/>
      <c r="EBL53" s="241"/>
      <c r="EBM53" s="241"/>
      <c r="EBN53" s="241"/>
      <c r="EBO53" s="241"/>
      <c r="EBP53" s="241"/>
      <c r="EBQ53" s="241" t="s">
        <v>487</v>
      </c>
      <c r="EBR53" s="241"/>
      <c r="EBS53" s="241"/>
      <c r="EBT53" s="241"/>
      <c r="EBU53" s="241"/>
      <c r="EBV53" s="241"/>
      <c r="EBW53" s="241"/>
      <c r="EBX53" s="241"/>
      <c r="EBY53" s="241" t="s">
        <v>487</v>
      </c>
      <c r="EBZ53" s="241"/>
      <c r="ECA53" s="241"/>
      <c r="ECB53" s="241"/>
      <c r="ECC53" s="241"/>
      <c r="ECD53" s="241"/>
      <c r="ECE53" s="241"/>
      <c r="ECF53" s="241"/>
      <c r="ECG53" s="241" t="s">
        <v>487</v>
      </c>
      <c r="ECH53" s="241"/>
      <c r="ECI53" s="241"/>
      <c r="ECJ53" s="241"/>
      <c r="ECK53" s="241"/>
      <c r="ECL53" s="241"/>
      <c r="ECM53" s="241"/>
      <c r="ECN53" s="241"/>
      <c r="ECO53" s="241" t="s">
        <v>487</v>
      </c>
      <c r="ECP53" s="241"/>
      <c r="ECQ53" s="241"/>
      <c r="ECR53" s="241"/>
      <c r="ECS53" s="241"/>
      <c r="ECT53" s="241"/>
      <c r="ECU53" s="241"/>
      <c r="ECV53" s="241"/>
      <c r="ECW53" s="241" t="s">
        <v>487</v>
      </c>
      <c r="ECX53" s="241"/>
      <c r="ECY53" s="241"/>
      <c r="ECZ53" s="241"/>
      <c r="EDA53" s="241"/>
      <c r="EDB53" s="241"/>
      <c r="EDC53" s="241"/>
      <c r="EDD53" s="241"/>
      <c r="EDE53" s="241" t="s">
        <v>487</v>
      </c>
      <c r="EDF53" s="241"/>
      <c r="EDG53" s="241"/>
      <c r="EDH53" s="241"/>
      <c r="EDI53" s="241"/>
      <c r="EDJ53" s="241"/>
      <c r="EDK53" s="241"/>
      <c r="EDL53" s="241"/>
      <c r="EDM53" s="241" t="s">
        <v>487</v>
      </c>
      <c r="EDN53" s="241"/>
      <c r="EDO53" s="241"/>
      <c r="EDP53" s="241"/>
      <c r="EDQ53" s="241"/>
      <c r="EDR53" s="241"/>
      <c r="EDS53" s="241"/>
      <c r="EDT53" s="241"/>
      <c r="EDU53" s="241" t="s">
        <v>487</v>
      </c>
      <c r="EDV53" s="241"/>
      <c r="EDW53" s="241"/>
      <c r="EDX53" s="241"/>
      <c r="EDY53" s="241"/>
      <c r="EDZ53" s="241"/>
      <c r="EEA53" s="241"/>
      <c r="EEB53" s="241"/>
      <c r="EEC53" s="241" t="s">
        <v>487</v>
      </c>
      <c r="EED53" s="241"/>
      <c r="EEE53" s="241"/>
      <c r="EEF53" s="241"/>
      <c r="EEG53" s="241"/>
      <c r="EEH53" s="241"/>
      <c r="EEI53" s="241"/>
      <c r="EEJ53" s="241"/>
      <c r="EEK53" s="241" t="s">
        <v>487</v>
      </c>
      <c r="EEL53" s="241"/>
      <c r="EEM53" s="241"/>
      <c r="EEN53" s="241"/>
      <c r="EEO53" s="241"/>
      <c r="EEP53" s="241"/>
      <c r="EEQ53" s="241"/>
      <c r="EER53" s="241"/>
      <c r="EES53" s="241" t="s">
        <v>487</v>
      </c>
      <c r="EET53" s="241"/>
      <c r="EEU53" s="241"/>
      <c r="EEV53" s="241"/>
      <c r="EEW53" s="241"/>
      <c r="EEX53" s="241"/>
      <c r="EEY53" s="241"/>
      <c r="EEZ53" s="241"/>
      <c r="EFA53" s="241" t="s">
        <v>487</v>
      </c>
      <c r="EFB53" s="241"/>
      <c r="EFC53" s="241"/>
      <c r="EFD53" s="241"/>
      <c r="EFE53" s="241"/>
      <c r="EFF53" s="241"/>
      <c r="EFG53" s="241"/>
      <c r="EFH53" s="241"/>
      <c r="EFI53" s="241" t="s">
        <v>487</v>
      </c>
      <c r="EFJ53" s="241"/>
      <c r="EFK53" s="241"/>
      <c r="EFL53" s="241"/>
      <c r="EFM53" s="241"/>
      <c r="EFN53" s="241"/>
      <c r="EFO53" s="241"/>
      <c r="EFP53" s="241"/>
      <c r="EFQ53" s="241" t="s">
        <v>487</v>
      </c>
      <c r="EFR53" s="241"/>
      <c r="EFS53" s="241"/>
      <c r="EFT53" s="241"/>
      <c r="EFU53" s="241"/>
      <c r="EFV53" s="241"/>
      <c r="EFW53" s="241"/>
      <c r="EFX53" s="241"/>
      <c r="EFY53" s="241" t="s">
        <v>487</v>
      </c>
      <c r="EFZ53" s="241"/>
      <c r="EGA53" s="241"/>
      <c r="EGB53" s="241"/>
      <c r="EGC53" s="241"/>
      <c r="EGD53" s="241"/>
      <c r="EGE53" s="241"/>
      <c r="EGF53" s="241"/>
      <c r="EGG53" s="241" t="s">
        <v>487</v>
      </c>
      <c r="EGH53" s="241"/>
      <c r="EGI53" s="241"/>
      <c r="EGJ53" s="241"/>
      <c r="EGK53" s="241"/>
      <c r="EGL53" s="241"/>
      <c r="EGM53" s="241"/>
      <c r="EGN53" s="241"/>
      <c r="EGO53" s="241" t="s">
        <v>487</v>
      </c>
      <c r="EGP53" s="241"/>
      <c r="EGQ53" s="241"/>
      <c r="EGR53" s="241"/>
      <c r="EGS53" s="241"/>
      <c r="EGT53" s="241"/>
      <c r="EGU53" s="241"/>
      <c r="EGV53" s="241"/>
      <c r="EGW53" s="241" t="s">
        <v>487</v>
      </c>
      <c r="EGX53" s="241"/>
      <c r="EGY53" s="241"/>
      <c r="EGZ53" s="241"/>
      <c r="EHA53" s="241"/>
      <c r="EHB53" s="241"/>
      <c r="EHC53" s="241"/>
      <c r="EHD53" s="241"/>
      <c r="EHE53" s="241" t="s">
        <v>487</v>
      </c>
      <c r="EHF53" s="241"/>
      <c r="EHG53" s="241"/>
      <c r="EHH53" s="241"/>
      <c r="EHI53" s="241"/>
      <c r="EHJ53" s="241"/>
      <c r="EHK53" s="241"/>
      <c r="EHL53" s="241"/>
      <c r="EHM53" s="241" t="s">
        <v>487</v>
      </c>
      <c r="EHN53" s="241"/>
      <c r="EHO53" s="241"/>
      <c r="EHP53" s="241"/>
      <c r="EHQ53" s="241"/>
      <c r="EHR53" s="241"/>
      <c r="EHS53" s="241"/>
      <c r="EHT53" s="241"/>
      <c r="EHU53" s="241" t="s">
        <v>487</v>
      </c>
      <c r="EHV53" s="241"/>
      <c r="EHW53" s="241"/>
      <c r="EHX53" s="241"/>
      <c r="EHY53" s="241"/>
      <c r="EHZ53" s="241"/>
      <c r="EIA53" s="241"/>
      <c r="EIB53" s="241"/>
      <c r="EIC53" s="241" t="s">
        <v>487</v>
      </c>
      <c r="EID53" s="241"/>
      <c r="EIE53" s="241"/>
      <c r="EIF53" s="241"/>
      <c r="EIG53" s="241"/>
      <c r="EIH53" s="241"/>
      <c r="EII53" s="241"/>
      <c r="EIJ53" s="241"/>
      <c r="EIK53" s="241" t="s">
        <v>487</v>
      </c>
      <c r="EIL53" s="241"/>
      <c r="EIM53" s="241"/>
      <c r="EIN53" s="241"/>
      <c r="EIO53" s="241"/>
      <c r="EIP53" s="241"/>
      <c r="EIQ53" s="241"/>
      <c r="EIR53" s="241"/>
      <c r="EIS53" s="241" t="s">
        <v>487</v>
      </c>
      <c r="EIT53" s="241"/>
      <c r="EIU53" s="241"/>
      <c r="EIV53" s="241"/>
      <c r="EIW53" s="241"/>
      <c r="EIX53" s="241"/>
      <c r="EIY53" s="241"/>
      <c r="EIZ53" s="241"/>
      <c r="EJA53" s="241" t="s">
        <v>487</v>
      </c>
      <c r="EJB53" s="241"/>
      <c r="EJC53" s="241"/>
      <c r="EJD53" s="241"/>
      <c r="EJE53" s="241"/>
      <c r="EJF53" s="241"/>
      <c r="EJG53" s="241"/>
      <c r="EJH53" s="241"/>
      <c r="EJI53" s="241" t="s">
        <v>487</v>
      </c>
      <c r="EJJ53" s="241"/>
      <c r="EJK53" s="241"/>
      <c r="EJL53" s="241"/>
      <c r="EJM53" s="241"/>
      <c r="EJN53" s="241"/>
      <c r="EJO53" s="241"/>
      <c r="EJP53" s="241"/>
      <c r="EJQ53" s="241" t="s">
        <v>487</v>
      </c>
      <c r="EJR53" s="241"/>
      <c r="EJS53" s="241"/>
      <c r="EJT53" s="241"/>
      <c r="EJU53" s="241"/>
      <c r="EJV53" s="241"/>
      <c r="EJW53" s="241"/>
      <c r="EJX53" s="241"/>
      <c r="EJY53" s="241" t="s">
        <v>487</v>
      </c>
      <c r="EJZ53" s="241"/>
      <c r="EKA53" s="241"/>
      <c r="EKB53" s="241"/>
      <c r="EKC53" s="241"/>
      <c r="EKD53" s="241"/>
      <c r="EKE53" s="241"/>
      <c r="EKF53" s="241"/>
      <c r="EKG53" s="241" t="s">
        <v>487</v>
      </c>
      <c r="EKH53" s="241"/>
      <c r="EKI53" s="241"/>
      <c r="EKJ53" s="241"/>
      <c r="EKK53" s="241"/>
      <c r="EKL53" s="241"/>
      <c r="EKM53" s="241"/>
      <c r="EKN53" s="241"/>
      <c r="EKO53" s="241" t="s">
        <v>487</v>
      </c>
      <c r="EKP53" s="241"/>
      <c r="EKQ53" s="241"/>
      <c r="EKR53" s="241"/>
      <c r="EKS53" s="241"/>
      <c r="EKT53" s="241"/>
      <c r="EKU53" s="241"/>
      <c r="EKV53" s="241"/>
      <c r="EKW53" s="241" t="s">
        <v>487</v>
      </c>
      <c r="EKX53" s="241"/>
      <c r="EKY53" s="241"/>
      <c r="EKZ53" s="241"/>
      <c r="ELA53" s="241"/>
      <c r="ELB53" s="241"/>
      <c r="ELC53" s="241"/>
      <c r="ELD53" s="241"/>
      <c r="ELE53" s="241" t="s">
        <v>487</v>
      </c>
      <c r="ELF53" s="241"/>
      <c r="ELG53" s="241"/>
      <c r="ELH53" s="241"/>
      <c r="ELI53" s="241"/>
      <c r="ELJ53" s="241"/>
      <c r="ELK53" s="241"/>
      <c r="ELL53" s="241"/>
      <c r="ELM53" s="241" t="s">
        <v>487</v>
      </c>
      <c r="ELN53" s="241"/>
      <c r="ELO53" s="241"/>
      <c r="ELP53" s="241"/>
      <c r="ELQ53" s="241"/>
      <c r="ELR53" s="241"/>
      <c r="ELS53" s="241"/>
      <c r="ELT53" s="241"/>
      <c r="ELU53" s="241" t="s">
        <v>487</v>
      </c>
      <c r="ELV53" s="241"/>
      <c r="ELW53" s="241"/>
      <c r="ELX53" s="241"/>
      <c r="ELY53" s="241"/>
      <c r="ELZ53" s="241"/>
      <c r="EMA53" s="241"/>
      <c r="EMB53" s="241"/>
      <c r="EMC53" s="241" t="s">
        <v>487</v>
      </c>
      <c r="EMD53" s="241"/>
      <c r="EME53" s="241"/>
      <c r="EMF53" s="241"/>
      <c r="EMG53" s="241"/>
      <c r="EMH53" s="241"/>
      <c r="EMI53" s="241"/>
      <c r="EMJ53" s="241"/>
      <c r="EMK53" s="241" t="s">
        <v>487</v>
      </c>
      <c r="EML53" s="241"/>
      <c r="EMM53" s="241"/>
      <c r="EMN53" s="241"/>
      <c r="EMO53" s="241"/>
      <c r="EMP53" s="241"/>
      <c r="EMQ53" s="241"/>
      <c r="EMR53" s="241"/>
      <c r="EMS53" s="241" t="s">
        <v>487</v>
      </c>
      <c r="EMT53" s="241"/>
      <c r="EMU53" s="241"/>
      <c r="EMV53" s="241"/>
      <c r="EMW53" s="241"/>
      <c r="EMX53" s="241"/>
      <c r="EMY53" s="241"/>
      <c r="EMZ53" s="241"/>
      <c r="ENA53" s="241" t="s">
        <v>487</v>
      </c>
      <c r="ENB53" s="241"/>
      <c r="ENC53" s="241"/>
      <c r="END53" s="241"/>
      <c r="ENE53" s="241"/>
      <c r="ENF53" s="241"/>
      <c r="ENG53" s="241"/>
      <c r="ENH53" s="241"/>
      <c r="ENI53" s="241" t="s">
        <v>487</v>
      </c>
      <c r="ENJ53" s="241"/>
      <c r="ENK53" s="241"/>
      <c r="ENL53" s="241"/>
      <c r="ENM53" s="241"/>
      <c r="ENN53" s="241"/>
      <c r="ENO53" s="241"/>
      <c r="ENP53" s="241"/>
      <c r="ENQ53" s="241" t="s">
        <v>487</v>
      </c>
      <c r="ENR53" s="241"/>
      <c r="ENS53" s="241"/>
      <c r="ENT53" s="241"/>
      <c r="ENU53" s="241"/>
      <c r="ENV53" s="241"/>
      <c r="ENW53" s="241"/>
      <c r="ENX53" s="241"/>
      <c r="ENY53" s="241" t="s">
        <v>487</v>
      </c>
      <c r="ENZ53" s="241"/>
      <c r="EOA53" s="241"/>
      <c r="EOB53" s="241"/>
      <c r="EOC53" s="241"/>
      <c r="EOD53" s="241"/>
      <c r="EOE53" s="241"/>
      <c r="EOF53" s="241"/>
      <c r="EOG53" s="241" t="s">
        <v>487</v>
      </c>
      <c r="EOH53" s="241"/>
      <c r="EOI53" s="241"/>
      <c r="EOJ53" s="241"/>
      <c r="EOK53" s="241"/>
      <c r="EOL53" s="241"/>
      <c r="EOM53" s="241"/>
      <c r="EON53" s="241"/>
      <c r="EOO53" s="241" t="s">
        <v>487</v>
      </c>
      <c r="EOP53" s="241"/>
      <c r="EOQ53" s="241"/>
      <c r="EOR53" s="241"/>
      <c r="EOS53" s="241"/>
      <c r="EOT53" s="241"/>
      <c r="EOU53" s="241"/>
      <c r="EOV53" s="241"/>
      <c r="EOW53" s="241" t="s">
        <v>487</v>
      </c>
      <c r="EOX53" s="241"/>
      <c r="EOY53" s="241"/>
      <c r="EOZ53" s="241"/>
      <c r="EPA53" s="241"/>
      <c r="EPB53" s="241"/>
      <c r="EPC53" s="241"/>
      <c r="EPD53" s="241"/>
      <c r="EPE53" s="241" t="s">
        <v>487</v>
      </c>
      <c r="EPF53" s="241"/>
      <c r="EPG53" s="241"/>
      <c r="EPH53" s="241"/>
      <c r="EPI53" s="241"/>
      <c r="EPJ53" s="241"/>
      <c r="EPK53" s="241"/>
      <c r="EPL53" s="241"/>
      <c r="EPM53" s="241" t="s">
        <v>487</v>
      </c>
      <c r="EPN53" s="241"/>
      <c r="EPO53" s="241"/>
      <c r="EPP53" s="241"/>
      <c r="EPQ53" s="241"/>
      <c r="EPR53" s="241"/>
      <c r="EPS53" s="241"/>
      <c r="EPT53" s="241"/>
      <c r="EPU53" s="241" t="s">
        <v>487</v>
      </c>
      <c r="EPV53" s="241"/>
      <c r="EPW53" s="241"/>
      <c r="EPX53" s="241"/>
      <c r="EPY53" s="241"/>
      <c r="EPZ53" s="241"/>
      <c r="EQA53" s="241"/>
      <c r="EQB53" s="241"/>
      <c r="EQC53" s="241" t="s">
        <v>487</v>
      </c>
      <c r="EQD53" s="241"/>
      <c r="EQE53" s="241"/>
      <c r="EQF53" s="241"/>
      <c r="EQG53" s="241"/>
      <c r="EQH53" s="241"/>
      <c r="EQI53" s="241"/>
      <c r="EQJ53" s="241"/>
      <c r="EQK53" s="241" t="s">
        <v>487</v>
      </c>
      <c r="EQL53" s="241"/>
      <c r="EQM53" s="241"/>
      <c r="EQN53" s="241"/>
      <c r="EQO53" s="241"/>
      <c r="EQP53" s="241"/>
      <c r="EQQ53" s="241"/>
      <c r="EQR53" s="241"/>
      <c r="EQS53" s="241" t="s">
        <v>487</v>
      </c>
      <c r="EQT53" s="241"/>
      <c r="EQU53" s="241"/>
      <c r="EQV53" s="241"/>
      <c r="EQW53" s="241"/>
      <c r="EQX53" s="241"/>
      <c r="EQY53" s="241"/>
      <c r="EQZ53" s="241"/>
      <c r="ERA53" s="241" t="s">
        <v>487</v>
      </c>
      <c r="ERB53" s="241"/>
      <c r="ERC53" s="241"/>
      <c r="ERD53" s="241"/>
      <c r="ERE53" s="241"/>
      <c r="ERF53" s="241"/>
      <c r="ERG53" s="241"/>
      <c r="ERH53" s="241"/>
      <c r="ERI53" s="241" t="s">
        <v>487</v>
      </c>
      <c r="ERJ53" s="241"/>
      <c r="ERK53" s="241"/>
      <c r="ERL53" s="241"/>
      <c r="ERM53" s="241"/>
      <c r="ERN53" s="241"/>
      <c r="ERO53" s="241"/>
      <c r="ERP53" s="241"/>
      <c r="ERQ53" s="241" t="s">
        <v>487</v>
      </c>
      <c r="ERR53" s="241"/>
      <c r="ERS53" s="241"/>
      <c r="ERT53" s="241"/>
      <c r="ERU53" s="241"/>
      <c r="ERV53" s="241"/>
      <c r="ERW53" s="241"/>
      <c r="ERX53" s="241"/>
      <c r="ERY53" s="241" t="s">
        <v>487</v>
      </c>
      <c r="ERZ53" s="241"/>
      <c r="ESA53" s="241"/>
      <c r="ESB53" s="241"/>
      <c r="ESC53" s="241"/>
      <c r="ESD53" s="241"/>
      <c r="ESE53" s="241"/>
      <c r="ESF53" s="241"/>
      <c r="ESG53" s="241" t="s">
        <v>487</v>
      </c>
      <c r="ESH53" s="241"/>
      <c r="ESI53" s="241"/>
      <c r="ESJ53" s="241"/>
      <c r="ESK53" s="241"/>
      <c r="ESL53" s="241"/>
      <c r="ESM53" s="241"/>
      <c r="ESN53" s="241"/>
      <c r="ESO53" s="241" t="s">
        <v>487</v>
      </c>
      <c r="ESP53" s="241"/>
      <c r="ESQ53" s="241"/>
      <c r="ESR53" s="241"/>
      <c r="ESS53" s="241"/>
      <c r="EST53" s="241"/>
      <c r="ESU53" s="241"/>
      <c r="ESV53" s="241"/>
      <c r="ESW53" s="241" t="s">
        <v>487</v>
      </c>
      <c r="ESX53" s="241"/>
      <c r="ESY53" s="241"/>
      <c r="ESZ53" s="241"/>
      <c r="ETA53" s="241"/>
      <c r="ETB53" s="241"/>
      <c r="ETC53" s="241"/>
      <c r="ETD53" s="241"/>
      <c r="ETE53" s="241" t="s">
        <v>487</v>
      </c>
      <c r="ETF53" s="241"/>
      <c r="ETG53" s="241"/>
      <c r="ETH53" s="241"/>
      <c r="ETI53" s="241"/>
      <c r="ETJ53" s="241"/>
      <c r="ETK53" s="241"/>
      <c r="ETL53" s="241"/>
      <c r="ETM53" s="241" t="s">
        <v>487</v>
      </c>
      <c r="ETN53" s="241"/>
      <c r="ETO53" s="241"/>
      <c r="ETP53" s="241"/>
      <c r="ETQ53" s="241"/>
      <c r="ETR53" s="241"/>
      <c r="ETS53" s="241"/>
      <c r="ETT53" s="241"/>
      <c r="ETU53" s="241" t="s">
        <v>487</v>
      </c>
      <c r="ETV53" s="241"/>
      <c r="ETW53" s="241"/>
      <c r="ETX53" s="241"/>
      <c r="ETY53" s="241"/>
      <c r="ETZ53" s="241"/>
      <c r="EUA53" s="241"/>
      <c r="EUB53" s="241"/>
      <c r="EUC53" s="241" t="s">
        <v>487</v>
      </c>
      <c r="EUD53" s="241"/>
      <c r="EUE53" s="241"/>
      <c r="EUF53" s="241"/>
      <c r="EUG53" s="241"/>
      <c r="EUH53" s="241"/>
      <c r="EUI53" s="241"/>
      <c r="EUJ53" s="241"/>
      <c r="EUK53" s="241" t="s">
        <v>487</v>
      </c>
      <c r="EUL53" s="241"/>
      <c r="EUM53" s="241"/>
      <c r="EUN53" s="241"/>
      <c r="EUO53" s="241"/>
      <c r="EUP53" s="241"/>
      <c r="EUQ53" s="241"/>
      <c r="EUR53" s="241"/>
      <c r="EUS53" s="241" t="s">
        <v>487</v>
      </c>
      <c r="EUT53" s="241"/>
      <c r="EUU53" s="241"/>
      <c r="EUV53" s="241"/>
      <c r="EUW53" s="241"/>
      <c r="EUX53" s="241"/>
      <c r="EUY53" s="241"/>
      <c r="EUZ53" s="241"/>
      <c r="EVA53" s="241" t="s">
        <v>487</v>
      </c>
      <c r="EVB53" s="241"/>
      <c r="EVC53" s="241"/>
      <c r="EVD53" s="241"/>
      <c r="EVE53" s="241"/>
      <c r="EVF53" s="241"/>
      <c r="EVG53" s="241"/>
      <c r="EVH53" s="241"/>
      <c r="EVI53" s="241" t="s">
        <v>487</v>
      </c>
      <c r="EVJ53" s="241"/>
      <c r="EVK53" s="241"/>
      <c r="EVL53" s="241"/>
      <c r="EVM53" s="241"/>
      <c r="EVN53" s="241"/>
      <c r="EVO53" s="241"/>
      <c r="EVP53" s="241"/>
      <c r="EVQ53" s="241" t="s">
        <v>487</v>
      </c>
      <c r="EVR53" s="241"/>
      <c r="EVS53" s="241"/>
      <c r="EVT53" s="241"/>
      <c r="EVU53" s="241"/>
      <c r="EVV53" s="241"/>
      <c r="EVW53" s="241"/>
      <c r="EVX53" s="241"/>
      <c r="EVY53" s="241" t="s">
        <v>487</v>
      </c>
      <c r="EVZ53" s="241"/>
      <c r="EWA53" s="241"/>
      <c r="EWB53" s="241"/>
      <c r="EWC53" s="241"/>
      <c r="EWD53" s="241"/>
      <c r="EWE53" s="241"/>
      <c r="EWF53" s="241"/>
      <c r="EWG53" s="241" t="s">
        <v>487</v>
      </c>
      <c r="EWH53" s="241"/>
      <c r="EWI53" s="241"/>
      <c r="EWJ53" s="241"/>
      <c r="EWK53" s="241"/>
      <c r="EWL53" s="241"/>
      <c r="EWM53" s="241"/>
      <c r="EWN53" s="241"/>
      <c r="EWO53" s="241" t="s">
        <v>487</v>
      </c>
      <c r="EWP53" s="241"/>
      <c r="EWQ53" s="241"/>
      <c r="EWR53" s="241"/>
      <c r="EWS53" s="241"/>
      <c r="EWT53" s="241"/>
      <c r="EWU53" s="241"/>
      <c r="EWV53" s="241"/>
      <c r="EWW53" s="241" t="s">
        <v>487</v>
      </c>
      <c r="EWX53" s="241"/>
      <c r="EWY53" s="241"/>
      <c r="EWZ53" s="241"/>
      <c r="EXA53" s="241"/>
      <c r="EXB53" s="241"/>
      <c r="EXC53" s="241"/>
      <c r="EXD53" s="241"/>
      <c r="EXE53" s="241" t="s">
        <v>487</v>
      </c>
      <c r="EXF53" s="241"/>
      <c r="EXG53" s="241"/>
      <c r="EXH53" s="241"/>
      <c r="EXI53" s="241"/>
      <c r="EXJ53" s="241"/>
      <c r="EXK53" s="241"/>
      <c r="EXL53" s="241"/>
      <c r="EXM53" s="241" t="s">
        <v>487</v>
      </c>
      <c r="EXN53" s="241"/>
      <c r="EXO53" s="241"/>
      <c r="EXP53" s="241"/>
      <c r="EXQ53" s="241"/>
      <c r="EXR53" s="241"/>
      <c r="EXS53" s="241"/>
      <c r="EXT53" s="241"/>
      <c r="EXU53" s="241" t="s">
        <v>487</v>
      </c>
      <c r="EXV53" s="241"/>
      <c r="EXW53" s="241"/>
      <c r="EXX53" s="241"/>
      <c r="EXY53" s="241"/>
      <c r="EXZ53" s="241"/>
      <c r="EYA53" s="241"/>
      <c r="EYB53" s="241"/>
      <c r="EYC53" s="241" t="s">
        <v>487</v>
      </c>
      <c r="EYD53" s="241"/>
      <c r="EYE53" s="241"/>
      <c r="EYF53" s="241"/>
      <c r="EYG53" s="241"/>
      <c r="EYH53" s="241"/>
      <c r="EYI53" s="241"/>
      <c r="EYJ53" s="241"/>
      <c r="EYK53" s="241" t="s">
        <v>487</v>
      </c>
      <c r="EYL53" s="241"/>
      <c r="EYM53" s="241"/>
      <c r="EYN53" s="241"/>
      <c r="EYO53" s="241"/>
      <c r="EYP53" s="241"/>
      <c r="EYQ53" s="241"/>
      <c r="EYR53" s="241"/>
      <c r="EYS53" s="241" t="s">
        <v>487</v>
      </c>
      <c r="EYT53" s="241"/>
      <c r="EYU53" s="241"/>
      <c r="EYV53" s="241"/>
      <c r="EYW53" s="241"/>
      <c r="EYX53" s="241"/>
      <c r="EYY53" s="241"/>
      <c r="EYZ53" s="241"/>
      <c r="EZA53" s="241" t="s">
        <v>487</v>
      </c>
      <c r="EZB53" s="241"/>
      <c r="EZC53" s="241"/>
      <c r="EZD53" s="241"/>
      <c r="EZE53" s="241"/>
      <c r="EZF53" s="241"/>
      <c r="EZG53" s="241"/>
      <c r="EZH53" s="241"/>
      <c r="EZI53" s="241" t="s">
        <v>487</v>
      </c>
      <c r="EZJ53" s="241"/>
      <c r="EZK53" s="241"/>
      <c r="EZL53" s="241"/>
      <c r="EZM53" s="241"/>
      <c r="EZN53" s="241"/>
      <c r="EZO53" s="241"/>
      <c r="EZP53" s="241"/>
      <c r="EZQ53" s="241" t="s">
        <v>487</v>
      </c>
      <c r="EZR53" s="241"/>
      <c r="EZS53" s="241"/>
      <c r="EZT53" s="241"/>
      <c r="EZU53" s="241"/>
      <c r="EZV53" s="241"/>
      <c r="EZW53" s="241"/>
      <c r="EZX53" s="241"/>
      <c r="EZY53" s="241" t="s">
        <v>487</v>
      </c>
      <c r="EZZ53" s="241"/>
      <c r="FAA53" s="241"/>
      <c r="FAB53" s="241"/>
      <c r="FAC53" s="241"/>
      <c r="FAD53" s="241"/>
      <c r="FAE53" s="241"/>
      <c r="FAF53" s="241"/>
      <c r="FAG53" s="241" t="s">
        <v>487</v>
      </c>
      <c r="FAH53" s="241"/>
      <c r="FAI53" s="241"/>
      <c r="FAJ53" s="241"/>
      <c r="FAK53" s="241"/>
      <c r="FAL53" s="241"/>
      <c r="FAM53" s="241"/>
      <c r="FAN53" s="241"/>
      <c r="FAO53" s="241" t="s">
        <v>487</v>
      </c>
      <c r="FAP53" s="241"/>
      <c r="FAQ53" s="241"/>
      <c r="FAR53" s="241"/>
      <c r="FAS53" s="241"/>
      <c r="FAT53" s="241"/>
      <c r="FAU53" s="241"/>
      <c r="FAV53" s="241"/>
      <c r="FAW53" s="241" t="s">
        <v>487</v>
      </c>
      <c r="FAX53" s="241"/>
      <c r="FAY53" s="241"/>
      <c r="FAZ53" s="241"/>
      <c r="FBA53" s="241"/>
      <c r="FBB53" s="241"/>
      <c r="FBC53" s="241"/>
      <c r="FBD53" s="241"/>
      <c r="FBE53" s="241" t="s">
        <v>487</v>
      </c>
      <c r="FBF53" s="241"/>
      <c r="FBG53" s="241"/>
      <c r="FBH53" s="241"/>
      <c r="FBI53" s="241"/>
      <c r="FBJ53" s="241"/>
      <c r="FBK53" s="241"/>
      <c r="FBL53" s="241"/>
      <c r="FBM53" s="241" t="s">
        <v>487</v>
      </c>
      <c r="FBN53" s="241"/>
      <c r="FBO53" s="241"/>
      <c r="FBP53" s="241"/>
      <c r="FBQ53" s="241"/>
      <c r="FBR53" s="241"/>
      <c r="FBS53" s="241"/>
      <c r="FBT53" s="241"/>
      <c r="FBU53" s="241" t="s">
        <v>487</v>
      </c>
      <c r="FBV53" s="241"/>
      <c r="FBW53" s="241"/>
      <c r="FBX53" s="241"/>
      <c r="FBY53" s="241"/>
      <c r="FBZ53" s="241"/>
      <c r="FCA53" s="241"/>
      <c r="FCB53" s="241"/>
      <c r="FCC53" s="241" t="s">
        <v>487</v>
      </c>
      <c r="FCD53" s="241"/>
      <c r="FCE53" s="241"/>
      <c r="FCF53" s="241"/>
      <c r="FCG53" s="241"/>
      <c r="FCH53" s="241"/>
      <c r="FCI53" s="241"/>
      <c r="FCJ53" s="241"/>
      <c r="FCK53" s="241" t="s">
        <v>487</v>
      </c>
      <c r="FCL53" s="241"/>
      <c r="FCM53" s="241"/>
      <c r="FCN53" s="241"/>
      <c r="FCO53" s="241"/>
      <c r="FCP53" s="241"/>
      <c r="FCQ53" s="241"/>
      <c r="FCR53" s="241"/>
      <c r="FCS53" s="241" t="s">
        <v>487</v>
      </c>
      <c r="FCT53" s="241"/>
      <c r="FCU53" s="241"/>
      <c r="FCV53" s="241"/>
      <c r="FCW53" s="241"/>
      <c r="FCX53" s="241"/>
      <c r="FCY53" s="241"/>
      <c r="FCZ53" s="241"/>
      <c r="FDA53" s="241" t="s">
        <v>487</v>
      </c>
      <c r="FDB53" s="241"/>
      <c r="FDC53" s="241"/>
      <c r="FDD53" s="241"/>
      <c r="FDE53" s="241"/>
      <c r="FDF53" s="241"/>
      <c r="FDG53" s="241"/>
      <c r="FDH53" s="241"/>
      <c r="FDI53" s="241" t="s">
        <v>487</v>
      </c>
      <c r="FDJ53" s="241"/>
      <c r="FDK53" s="241"/>
      <c r="FDL53" s="241"/>
      <c r="FDM53" s="241"/>
      <c r="FDN53" s="241"/>
      <c r="FDO53" s="241"/>
      <c r="FDP53" s="241"/>
      <c r="FDQ53" s="241" t="s">
        <v>487</v>
      </c>
      <c r="FDR53" s="241"/>
      <c r="FDS53" s="241"/>
      <c r="FDT53" s="241"/>
      <c r="FDU53" s="241"/>
      <c r="FDV53" s="241"/>
      <c r="FDW53" s="241"/>
      <c r="FDX53" s="241"/>
      <c r="FDY53" s="241" t="s">
        <v>487</v>
      </c>
      <c r="FDZ53" s="241"/>
      <c r="FEA53" s="241"/>
      <c r="FEB53" s="241"/>
      <c r="FEC53" s="241"/>
      <c r="FED53" s="241"/>
      <c r="FEE53" s="241"/>
      <c r="FEF53" s="241"/>
      <c r="FEG53" s="241" t="s">
        <v>487</v>
      </c>
      <c r="FEH53" s="241"/>
      <c r="FEI53" s="241"/>
      <c r="FEJ53" s="241"/>
      <c r="FEK53" s="241"/>
      <c r="FEL53" s="241"/>
      <c r="FEM53" s="241"/>
      <c r="FEN53" s="241"/>
      <c r="FEO53" s="241" t="s">
        <v>487</v>
      </c>
      <c r="FEP53" s="241"/>
      <c r="FEQ53" s="241"/>
      <c r="FER53" s="241"/>
      <c r="FES53" s="241"/>
      <c r="FET53" s="241"/>
      <c r="FEU53" s="241"/>
      <c r="FEV53" s="241"/>
      <c r="FEW53" s="241" t="s">
        <v>487</v>
      </c>
      <c r="FEX53" s="241"/>
      <c r="FEY53" s="241"/>
      <c r="FEZ53" s="241"/>
      <c r="FFA53" s="241"/>
      <c r="FFB53" s="241"/>
      <c r="FFC53" s="241"/>
      <c r="FFD53" s="241"/>
      <c r="FFE53" s="241" t="s">
        <v>487</v>
      </c>
      <c r="FFF53" s="241"/>
      <c r="FFG53" s="241"/>
      <c r="FFH53" s="241"/>
      <c r="FFI53" s="241"/>
      <c r="FFJ53" s="241"/>
      <c r="FFK53" s="241"/>
      <c r="FFL53" s="241"/>
      <c r="FFM53" s="241" t="s">
        <v>487</v>
      </c>
      <c r="FFN53" s="241"/>
      <c r="FFO53" s="241"/>
      <c r="FFP53" s="241"/>
      <c r="FFQ53" s="241"/>
      <c r="FFR53" s="241"/>
      <c r="FFS53" s="241"/>
      <c r="FFT53" s="241"/>
      <c r="FFU53" s="241" t="s">
        <v>487</v>
      </c>
      <c r="FFV53" s="241"/>
      <c r="FFW53" s="241"/>
      <c r="FFX53" s="241"/>
      <c r="FFY53" s="241"/>
      <c r="FFZ53" s="241"/>
      <c r="FGA53" s="241"/>
      <c r="FGB53" s="241"/>
      <c r="FGC53" s="241" t="s">
        <v>487</v>
      </c>
      <c r="FGD53" s="241"/>
      <c r="FGE53" s="241"/>
      <c r="FGF53" s="241"/>
      <c r="FGG53" s="241"/>
      <c r="FGH53" s="241"/>
      <c r="FGI53" s="241"/>
      <c r="FGJ53" s="241"/>
      <c r="FGK53" s="241" t="s">
        <v>487</v>
      </c>
      <c r="FGL53" s="241"/>
      <c r="FGM53" s="241"/>
      <c r="FGN53" s="241"/>
      <c r="FGO53" s="241"/>
      <c r="FGP53" s="241"/>
      <c r="FGQ53" s="241"/>
      <c r="FGR53" s="241"/>
      <c r="FGS53" s="241" t="s">
        <v>487</v>
      </c>
      <c r="FGT53" s="241"/>
      <c r="FGU53" s="241"/>
      <c r="FGV53" s="241"/>
      <c r="FGW53" s="241"/>
      <c r="FGX53" s="241"/>
      <c r="FGY53" s="241"/>
      <c r="FGZ53" s="241"/>
      <c r="FHA53" s="241" t="s">
        <v>487</v>
      </c>
      <c r="FHB53" s="241"/>
      <c r="FHC53" s="241"/>
      <c r="FHD53" s="241"/>
      <c r="FHE53" s="241"/>
      <c r="FHF53" s="241"/>
      <c r="FHG53" s="241"/>
      <c r="FHH53" s="241"/>
      <c r="FHI53" s="241" t="s">
        <v>487</v>
      </c>
      <c r="FHJ53" s="241"/>
      <c r="FHK53" s="241"/>
      <c r="FHL53" s="241"/>
      <c r="FHM53" s="241"/>
      <c r="FHN53" s="241"/>
      <c r="FHO53" s="241"/>
      <c r="FHP53" s="241"/>
      <c r="FHQ53" s="241" t="s">
        <v>487</v>
      </c>
      <c r="FHR53" s="241"/>
      <c r="FHS53" s="241"/>
      <c r="FHT53" s="241"/>
      <c r="FHU53" s="241"/>
      <c r="FHV53" s="241"/>
      <c r="FHW53" s="241"/>
      <c r="FHX53" s="241"/>
      <c r="FHY53" s="241" t="s">
        <v>487</v>
      </c>
      <c r="FHZ53" s="241"/>
      <c r="FIA53" s="241"/>
      <c r="FIB53" s="241"/>
      <c r="FIC53" s="241"/>
      <c r="FID53" s="241"/>
      <c r="FIE53" s="241"/>
      <c r="FIF53" s="241"/>
      <c r="FIG53" s="241" t="s">
        <v>487</v>
      </c>
      <c r="FIH53" s="241"/>
      <c r="FII53" s="241"/>
      <c r="FIJ53" s="241"/>
      <c r="FIK53" s="241"/>
      <c r="FIL53" s="241"/>
      <c r="FIM53" s="241"/>
      <c r="FIN53" s="241"/>
      <c r="FIO53" s="241" t="s">
        <v>487</v>
      </c>
      <c r="FIP53" s="241"/>
      <c r="FIQ53" s="241"/>
      <c r="FIR53" s="241"/>
      <c r="FIS53" s="241"/>
      <c r="FIT53" s="241"/>
      <c r="FIU53" s="241"/>
      <c r="FIV53" s="241"/>
      <c r="FIW53" s="241" t="s">
        <v>487</v>
      </c>
      <c r="FIX53" s="241"/>
      <c r="FIY53" s="241"/>
      <c r="FIZ53" s="241"/>
      <c r="FJA53" s="241"/>
      <c r="FJB53" s="241"/>
      <c r="FJC53" s="241"/>
      <c r="FJD53" s="241"/>
      <c r="FJE53" s="241" t="s">
        <v>487</v>
      </c>
      <c r="FJF53" s="241"/>
      <c r="FJG53" s="241"/>
      <c r="FJH53" s="241"/>
      <c r="FJI53" s="241"/>
      <c r="FJJ53" s="241"/>
      <c r="FJK53" s="241"/>
      <c r="FJL53" s="241"/>
      <c r="FJM53" s="241" t="s">
        <v>487</v>
      </c>
      <c r="FJN53" s="241"/>
      <c r="FJO53" s="241"/>
      <c r="FJP53" s="241"/>
      <c r="FJQ53" s="241"/>
      <c r="FJR53" s="241"/>
      <c r="FJS53" s="241"/>
      <c r="FJT53" s="241"/>
      <c r="FJU53" s="241" t="s">
        <v>487</v>
      </c>
      <c r="FJV53" s="241"/>
      <c r="FJW53" s="241"/>
      <c r="FJX53" s="241"/>
      <c r="FJY53" s="241"/>
      <c r="FJZ53" s="241"/>
      <c r="FKA53" s="241"/>
      <c r="FKB53" s="241"/>
      <c r="FKC53" s="241" t="s">
        <v>487</v>
      </c>
      <c r="FKD53" s="241"/>
      <c r="FKE53" s="241"/>
      <c r="FKF53" s="241"/>
      <c r="FKG53" s="241"/>
      <c r="FKH53" s="241"/>
      <c r="FKI53" s="241"/>
      <c r="FKJ53" s="241"/>
      <c r="FKK53" s="241" t="s">
        <v>487</v>
      </c>
      <c r="FKL53" s="241"/>
      <c r="FKM53" s="241"/>
      <c r="FKN53" s="241"/>
      <c r="FKO53" s="241"/>
      <c r="FKP53" s="241"/>
      <c r="FKQ53" s="241"/>
      <c r="FKR53" s="241"/>
      <c r="FKS53" s="241" t="s">
        <v>487</v>
      </c>
      <c r="FKT53" s="241"/>
      <c r="FKU53" s="241"/>
      <c r="FKV53" s="241"/>
      <c r="FKW53" s="241"/>
      <c r="FKX53" s="241"/>
      <c r="FKY53" s="241"/>
      <c r="FKZ53" s="241"/>
      <c r="FLA53" s="241" t="s">
        <v>487</v>
      </c>
      <c r="FLB53" s="241"/>
      <c r="FLC53" s="241"/>
      <c r="FLD53" s="241"/>
      <c r="FLE53" s="241"/>
      <c r="FLF53" s="241"/>
      <c r="FLG53" s="241"/>
      <c r="FLH53" s="241"/>
      <c r="FLI53" s="241" t="s">
        <v>487</v>
      </c>
      <c r="FLJ53" s="241"/>
      <c r="FLK53" s="241"/>
      <c r="FLL53" s="241"/>
      <c r="FLM53" s="241"/>
      <c r="FLN53" s="241"/>
      <c r="FLO53" s="241"/>
      <c r="FLP53" s="241"/>
      <c r="FLQ53" s="241" t="s">
        <v>487</v>
      </c>
      <c r="FLR53" s="241"/>
      <c r="FLS53" s="241"/>
      <c r="FLT53" s="241"/>
      <c r="FLU53" s="241"/>
      <c r="FLV53" s="241"/>
      <c r="FLW53" s="241"/>
      <c r="FLX53" s="241"/>
      <c r="FLY53" s="241" t="s">
        <v>487</v>
      </c>
      <c r="FLZ53" s="241"/>
      <c r="FMA53" s="241"/>
      <c r="FMB53" s="241"/>
      <c r="FMC53" s="241"/>
      <c r="FMD53" s="241"/>
      <c r="FME53" s="241"/>
      <c r="FMF53" s="241"/>
      <c r="FMG53" s="241" t="s">
        <v>487</v>
      </c>
      <c r="FMH53" s="241"/>
      <c r="FMI53" s="241"/>
      <c r="FMJ53" s="241"/>
      <c r="FMK53" s="241"/>
      <c r="FML53" s="241"/>
      <c r="FMM53" s="241"/>
      <c r="FMN53" s="241"/>
      <c r="FMO53" s="241" t="s">
        <v>487</v>
      </c>
      <c r="FMP53" s="241"/>
      <c r="FMQ53" s="241"/>
      <c r="FMR53" s="241"/>
      <c r="FMS53" s="241"/>
      <c r="FMT53" s="241"/>
      <c r="FMU53" s="241"/>
      <c r="FMV53" s="241"/>
      <c r="FMW53" s="241" t="s">
        <v>487</v>
      </c>
      <c r="FMX53" s="241"/>
      <c r="FMY53" s="241"/>
      <c r="FMZ53" s="241"/>
      <c r="FNA53" s="241"/>
      <c r="FNB53" s="241"/>
      <c r="FNC53" s="241"/>
      <c r="FND53" s="241"/>
      <c r="FNE53" s="241" t="s">
        <v>487</v>
      </c>
      <c r="FNF53" s="241"/>
      <c r="FNG53" s="241"/>
      <c r="FNH53" s="241"/>
      <c r="FNI53" s="241"/>
      <c r="FNJ53" s="241"/>
      <c r="FNK53" s="241"/>
      <c r="FNL53" s="241"/>
      <c r="FNM53" s="241" t="s">
        <v>487</v>
      </c>
      <c r="FNN53" s="241"/>
      <c r="FNO53" s="241"/>
      <c r="FNP53" s="241"/>
      <c r="FNQ53" s="241"/>
      <c r="FNR53" s="241"/>
      <c r="FNS53" s="241"/>
      <c r="FNT53" s="241"/>
      <c r="FNU53" s="241" t="s">
        <v>487</v>
      </c>
      <c r="FNV53" s="241"/>
      <c r="FNW53" s="241"/>
      <c r="FNX53" s="241"/>
      <c r="FNY53" s="241"/>
      <c r="FNZ53" s="241"/>
      <c r="FOA53" s="241"/>
      <c r="FOB53" s="241"/>
      <c r="FOC53" s="241" t="s">
        <v>487</v>
      </c>
      <c r="FOD53" s="241"/>
      <c r="FOE53" s="241"/>
      <c r="FOF53" s="241"/>
      <c r="FOG53" s="241"/>
      <c r="FOH53" s="241"/>
      <c r="FOI53" s="241"/>
      <c r="FOJ53" s="241"/>
      <c r="FOK53" s="241" t="s">
        <v>487</v>
      </c>
      <c r="FOL53" s="241"/>
      <c r="FOM53" s="241"/>
      <c r="FON53" s="241"/>
      <c r="FOO53" s="241"/>
      <c r="FOP53" s="241"/>
      <c r="FOQ53" s="241"/>
      <c r="FOR53" s="241"/>
      <c r="FOS53" s="241" t="s">
        <v>487</v>
      </c>
      <c r="FOT53" s="241"/>
      <c r="FOU53" s="241"/>
      <c r="FOV53" s="241"/>
      <c r="FOW53" s="241"/>
      <c r="FOX53" s="241"/>
      <c r="FOY53" s="241"/>
      <c r="FOZ53" s="241"/>
      <c r="FPA53" s="241" t="s">
        <v>487</v>
      </c>
      <c r="FPB53" s="241"/>
      <c r="FPC53" s="241"/>
      <c r="FPD53" s="241"/>
      <c r="FPE53" s="241"/>
      <c r="FPF53" s="241"/>
      <c r="FPG53" s="241"/>
      <c r="FPH53" s="241"/>
      <c r="FPI53" s="241" t="s">
        <v>487</v>
      </c>
      <c r="FPJ53" s="241"/>
      <c r="FPK53" s="241"/>
      <c r="FPL53" s="241"/>
      <c r="FPM53" s="241"/>
      <c r="FPN53" s="241"/>
      <c r="FPO53" s="241"/>
      <c r="FPP53" s="241"/>
      <c r="FPQ53" s="241" t="s">
        <v>487</v>
      </c>
      <c r="FPR53" s="241"/>
      <c r="FPS53" s="241"/>
      <c r="FPT53" s="241"/>
      <c r="FPU53" s="241"/>
      <c r="FPV53" s="241"/>
      <c r="FPW53" s="241"/>
      <c r="FPX53" s="241"/>
      <c r="FPY53" s="241" t="s">
        <v>487</v>
      </c>
      <c r="FPZ53" s="241"/>
      <c r="FQA53" s="241"/>
      <c r="FQB53" s="241"/>
      <c r="FQC53" s="241"/>
      <c r="FQD53" s="241"/>
      <c r="FQE53" s="241"/>
      <c r="FQF53" s="241"/>
      <c r="FQG53" s="241" t="s">
        <v>487</v>
      </c>
      <c r="FQH53" s="241"/>
      <c r="FQI53" s="241"/>
      <c r="FQJ53" s="241"/>
      <c r="FQK53" s="241"/>
      <c r="FQL53" s="241"/>
      <c r="FQM53" s="241"/>
      <c r="FQN53" s="241"/>
      <c r="FQO53" s="241" t="s">
        <v>487</v>
      </c>
      <c r="FQP53" s="241"/>
      <c r="FQQ53" s="241"/>
      <c r="FQR53" s="241"/>
      <c r="FQS53" s="241"/>
      <c r="FQT53" s="241"/>
      <c r="FQU53" s="241"/>
      <c r="FQV53" s="241"/>
      <c r="FQW53" s="241" t="s">
        <v>487</v>
      </c>
      <c r="FQX53" s="241"/>
      <c r="FQY53" s="241"/>
      <c r="FQZ53" s="241"/>
      <c r="FRA53" s="241"/>
      <c r="FRB53" s="241"/>
      <c r="FRC53" s="241"/>
      <c r="FRD53" s="241"/>
      <c r="FRE53" s="241" t="s">
        <v>487</v>
      </c>
      <c r="FRF53" s="241"/>
      <c r="FRG53" s="241"/>
      <c r="FRH53" s="241"/>
      <c r="FRI53" s="241"/>
      <c r="FRJ53" s="241"/>
      <c r="FRK53" s="241"/>
      <c r="FRL53" s="241"/>
      <c r="FRM53" s="241" t="s">
        <v>487</v>
      </c>
      <c r="FRN53" s="241"/>
      <c r="FRO53" s="241"/>
      <c r="FRP53" s="241"/>
      <c r="FRQ53" s="241"/>
      <c r="FRR53" s="241"/>
      <c r="FRS53" s="241"/>
      <c r="FRT53" s="241"/>
      <c r="FRU53" s="241" t="s">
        <v>487</v>
      </c>
      <c r="FRV53" s="241"/>
      <c r="FRW53" s="241"/>
      <c r="FRX53" s="241"/>
      <c r="FRY53" s="241"/>
      <c r="FRZ53" s="241"/>
      <c r="FSA53" s="241"/>
      <c r="FSB53" s="241"/>
      <c r="FSC53" s="241" t="s">
        <v>487</v>
      </c>
      <c r="FSD53" s="241"/>
      <c r="FSE53" s="241"/>
      <c r="FSF53" s="241"/>
      <c r="FSG53" s="241"/>
      <c r="FSH53" s="241"/>
      <c r="FSI53" s="241"/>
      <c r="FSJ53" s="241"/>
      <c r="FSK53" s="241" t="s">
        <v>487</v>
      </c>
      <c r="FSL53" s="241"/>
      <c r="FSM53" s="241"/>
      <c r="FSN53" s="241"/>
      <c r="FSO53" s="241"/>
      <c r="FSP53" s="241"/>
      <c r="FSQ53" s="241"/>
      <c r="FSR53" s="241"/>
      <c r="FSS53" s="241" t="s">
        <v>487</v>
      </c>
      <c r="FST53" s="241"/>
      <c r="FSU53" s="241"/>
      <c r="FSV53" s="241"/>
      <c r="FSW53" s="241"/>
      <c r="FSX53" s="241"/>
      <c r="FSY53" s="241"/>
      <c r="FSZ53" s="241"/>
      <c r="FTA53" s="241" t="s">
        <v>487</v>
      </c>
      <c r="FTB53" s="241"/>
      <c r="FTC53" s="241"/>
      <c r="FTD53" s="241"/>
      <c r="FTE53" s="241"/>
      <c r="FTF53" s="241"/>
      <c r="FTG53" s="241"/>
      <c r="FTH53" s="241"/>
      <c r="FTI53" s="241" t="s">
        <v>487</v>
      </c>
      <c r="FTJ53" s="241"/>
      <c r="FTK53" s="241"/>
      <c r="FTL53" s="241"/>
      <c r="FTM53" s="241"/>
      <c r="FTN53" s="241"/>
      <c r="FTO53" s="241"/>
      <c r="FTP53" s="241"/>
      <c r="FTQ53" s="241" t="s">
        <v>487</v>
      </c>
      <c r="FTR53" s="241"/>
      <c r="FTS53" s="241"/>
      <c r="FTT53" s="241"/>
      <c r="FTU53" s="241"/>
      <c r="FTV53" s="241"/>
      <c r="FTW53" s="241"/>
      <c r="FTX53" s="241"/>
      <c r="FTY53" s="241" t="s">
        <v>487</v>
      </c>
      <c r="FTZ53" s="241"/>
      <c r="FUA53" s="241"/>
      <c r="FUB53" s="241"/>
      <c r="FUC53" s="241"/>
      <c r="FUD53" s="241"/>
      <c r="FUE53" s="241"/>
      <c r="FUF53" s="241"/>
      <c r="FUG53" s="241" t="s">
        <v>487</v>
      </c>
      <c r="FUH53" s="241"/>
      <c r="FUI53" s="241"/>
      <c r="FUJ53" s="241"/>
      <c r="FUK53" s="241"/>
      <c r="FUL53" s="241"/>
      <c r="FUM53" s="241"/>
      <c r="FUN53" s="241"/>
      <c r="FUO53" s="241" t="s">
        <v>487</v>
      </c>
      <c r="FUP53" s="241"/>
      <c r="FUQ53" s="241"/>
      <c r="FUR53" s="241"/>
      <c r="FUS53" s="241"/>
      <c r="FUT53" s="241"/>
      <c r="FUU53" s="241"/>
      <c r="FUV53" s="241"/>
      <c r="FUW53" s="241" t="s">
        <v>487</v>
      </c>
      <c r="FUX53" s="241"/>
      <c r="FUY53" s="241"/>
      <c r="FUZ53" s="241"/>
      <c r="FVA53" s="241"/>
      <c r="FVB53" s="241"/>
      <c r="FVC53" s="241"/>
      <c r="FVD53" s="241"/>
      <c r="FVE53" s="241" t="s">
        <v>487</v>
      </c>
      <c r="FVF53" s="241"/>
      <c r="FVG53" s="241"/>
      <c r="FVH53" s="241"/>
      <c r="FVI53" s="241"/>
      <c r="FVJ53" s="241"/>
      <c r="FVK53" s="241"/>
      <c r="FVL53" s="241"/>
      <c r="FVM53" s="241" t="s">
        <v>487</v>
      </c>
      <c r="FVN53" s="241"/>
      <c r="FVO53" s="241"/>
      <c r="FVP53" s="241"/>
      <c r="FVQ53" s="241"/>
      <c r="FVR53" s="241"/>
      <c r="FVS53" s="241"/>
      <c r="FVT53" s="241"/>
      <c r="FVU53" s="241" t="s">
        <v>487</v>
      </c>
      <c r="FVV53" s="241"/>
      <c r="FVW53" s="241"/>
      <c r="FVX53" s="241"/>
      <c r="FVY53" s="241"/>
      <c r="FVZ53" s="241"/>
      <c r="FWA53" s="241"/>
      <c r="FWB53" s="241"/>
      <c r="FWC53" s="241" t="s">
        <v>487</v>
      </c>
      <c r="FWD53" s="241"/>
      <c r="FWE53" s="241"/>
      <c r="FWF53" s="241"/>
      <c r="FWG53" s="241"/>
      <c r="FWH53" s="241"/>
      <c r="FWI53" s="241"/>
      <c r="FWJ53" s="241"/>
      <c r="FWK53" s="241" t="s">
        <v>487</v>
      </c>
      <c r="FWL53" s="241"/>
      <c r="FWM53" s="241"/>
      <c r="FWN53" s="241"/>
      <c r="FWO53" s="241"/>
      <c r="FWP53" s="241"/>
      <c r="FWQ53" s="241"/>
      <c r="FWR53" s="241"/>
      <c r="FWS53" s="241" t="s">
        <v>487</v>
      </c>
      <c r="FWT53" s="241"/>
      <c r="FWU53" s="241"/>
      <c r="FWV53" s="241"/>
      <c r="FWW53" s="241"/>
      <c r="FWX53" s="241"/>
      <c r="FWY53" s="241"/>
      <c r="FWZ53" s="241"/>
      <c r="FXA53" s="241" t="s">
        <v>487</v>
      </c>
      <c r="FXB53" s="241"/>
      <c r="FXC53" s="241"/>
      <c r="FXD53" s="241"/>
      <c r="FXE53" s="241"/>
      <c r="FXF53" s="241"/>
      <c r="FXG53" s="241"/>
      <c r="FXH53" s="241"/>
      <c r="FXI53" s="241" t="s">
        <v>487</v>
      </c>
      <c r="FXJ53" s="241"/>
      <c r="FXK53" s="241"/>
      <c r="FXL53" s="241"/>
      <c r="FXM53" s="241"/>
      <c r="FXN53" s="241"/>
      <c r="FXO53" s="241"/>
      <c r="FXP53" s="241"/>
      <c r="FXQ53" s="241" t="s">
        <v>487</v>
      </c>
      <c r="FXR53" s="241"/>
      <c r="FXS53" s="241"/>
      <c r="FXT53" s="241"/>
      <c r="FXU53" s="241"/>
      <c r="FXV53" s="241"/>
      <c r="FXW53" s="241"/>
      <c r="FXX53" s="241"/>
      <c r="FXY53" s="241" t="s">
        <v>487</v>
      </c>
      <c r="FXZ53" s="241"/>
      <c r="FYA53" s="241"/>
      <c r="FYB53" s="241"/>
      <c r="FYC53" s="241"/>
      <c r="FYD53" s="241"/>
      <c r="FYE53" s="241"/>
      <c r="FYF53" s="241"/>
      <c r="FYG53" s="241" t="s">
        <v>487</v>
      </c>
      <c r="FYH53" s="241"/>
      <c r="FYI53" s="241"/>
      <c r="FYJ53" s="241"/>
      <c r="FYK53" s="241"/>
      <c r="FYL53" s="241"/>
      <c r="FYM53" s="241"/>
      <c r="FYN53" s="241"/>
      <c r="FYO53" s="241" t="s">
        <v>487</v>
      </c>
      <c r="FYP53" s="241"/>
      <c r="FYQ53" s="241"/>
      <c r="FYR53" s="241"/>
      <c r="FYS53" s="241"/>
      <c r="FYT53" s="241"/>
      <c r="FYU53" s="241"/>
      <c r="FYV53" s="241"/>
      <c r="FYW53" s="241" t="s">
        <v>487</v>
      </c>
      <c r="FYX53" s="241"/>
      <c r="FYY53" s="241"/>
      <c r="FYZ53" s="241"/>
      <c r="FZA53" s="241"/>
      <c r="FZB53" s="241"/>
      <c r="FZC53" s="241"/>
      <c r="FZD53" s="241"/>
      <c r="FZE53" s="241" t="s">
        <v>487</v>
      </c>
      <c r="FZF53" s="241"/>
      <c r="FZG53" s="241"/>
      <c r="FZH53" s="241"/>
      <c r="FZI53" s="241"/>
      <c r="FZJ53" s="241"/>
      <c r="FZK53" s="241"/>
      <c r="FZL53" s="241"/>
      <c r="FZM53" s="241" t="s">
        <v>487</v>
      </c>
      <c r="FZN53" s="241"/>
      <c r="FZO53" s="241"/>
      <c r="FZP53" s="241"/>
      <c r="FZQ53" s="241"/>
      <c r="FZR53" s="241"/>
      <c r="FZS53" s="241"/>
      <c r="FZT53" s="241"/>
      <c r="FZU53" s="241" t="s">
        <v>487</v>
      </c>
      <c r="FZV53" s="241"/>
      <c r="FZW53" s="241"/>
      <c r="FZX53" s="241"/>
      <c r="FZY53" s="241"/>
      <c r="FZZ53" s="241"/>
      <c r="GAA53" s="241"/>
      <c r="GAB53" s="241"/>
      <c r="GAC53" s="241" t="s">
        <v>487</v>
      </c>
      <c r="GAD53" s="241"/>
      <c r="GAE53" s="241"/>
      <c r="GAF53" s="241"/>
      <c r="GAG53" s="241"/>
      <c r="GAH53" s="241"/>
      <c r="GAI53" s="241"/>
      <c r="GAJ53" s="241"/>
      <c r="GAK53" s="241" t="s">
        <v>487</v>
      </c>
      <c r="GAL53" s="241"/>
      <c r="GAM53" s="241"/>
      <c r="GAN53" s="241"/>
      <c r="GAO53" s="241"/>
      <c r="GAP53" s="241"/>
      <c r="GAQ53" s="241"/>
      <c r="GAR53" s="241"/>
      <c r="GAS53" s="241" t="s">
        <v>487</v>
      </c>
      <c r="GAT53" s="241"/>
      <c r="GAU53" s="241"/>
      <c r="GAV53" s="241"/>
      <c r="GAW53" s="241"/>
      <c r="GAX53" s="241"/>
      <c r="GAY53" s="241"/>
      <c r="GAZ53" s="241"/>
      <c r="GBA53" s="241" t="s">
        <v>487</v>
      </c>
      <c r="GBB53" s="241"/>
      <c r="GBC53" s="241"/>
      <c r="GBD53" s="241"/>
      <c r="GBE53" s="241"/>
      <c r="GBF53" s="241"/>
      <c r="GBG53" s="241"/>
      <c r="GBH53" s="241"/>
      <c r="GBI53" s="241" t="s">
        <v>487</v>
      </c>
      <c r="GBJ53" s="241"/>
      <c r="GBK53" s="241"/>
      <c r="GBL53" s="241"/>
      <c r="GBM53" s="241"/>
      <c r="GBN53" s="241"/>
      <c r="GBO53" s="241"/>
      <c r="GBP53" s="241"/>
      <c r="GBQ53" s="241" t="s">
        <v>487</v>
      </c>
      <c r="GBR53" s="241"/>
      <c r="GBS53" s="241"/>
      <c r="GBT53" s="241"/>
      <c r="GBU53" s="241"/>
      <c r="GBV53" s="241"/>
      <c r="GBW53" s="241"/>
      <c r="GBX53" s="241"/>
      <c r="GBY53" s="241" t="s">
        <v>487</v>
      </c>
      <c r="GBZ53" s="241"/>
      <c r="GCA53" s="241"/>
      <c r="GCB53" s="241"/>
      <c r="GCC53" s="241"/>
      <c r="GCD53" s="241"/>
      <c r="GCE53" s="241"/>
      <c r="GCF53" s="241"/>
      <c r="GCG53" s="241" t="s">
        <v>487</v>
      </c>
      <c r="GCH53" s="241"/>
      <c r="GCI53" s="241"/>
      <c r="GCJ53" s="241"/>
      <c r="GCK53" s="241"/>
      <c r="GCL53" s="241"/>
      <c r="GCM53" s="241"/>
      <c r="GCN53" s="241"/>
      <c r="GCO53" s="241" t="s">
        <v>487</v>
      </c>
      <c r="GCP53" s="241"/>
      <c r="GCQ53" s="241"/>
      <c r="GCR53" s="241"/>
      <c r="GCS53" s="241"/>
      <c r="GCT53" s="241"/>
      <c r="GCU53" s="241"/>
      <c r="GCV53" s="241"/>
      <c r="GCW53" s="241" t="s">
        <v>487</v>
      </c>
      <c r="GCX53" s="241"/>
      <c r="GCY53" s="241"/>
      <c r="GCZ53" s="241"/>
      <c r="GDA53" s="241"/>
      <c r="GDB53" s="241"/>
      <c r="GDC53" s="241"/>
      <c r="GDD53" s="241"/>
      <c r="GDE53" s="241" t="s">
        <v>487</v>
      </c>
      <c r="GDF53" s="241"/>
      <c r="GDG53" s="241"/>
      <c r="GDH53" s="241"/>
      <c r="GDI53" s="241"/>
      <c r="GDJ53" s="241"/>
      <c r="GDK53" s="241"/>
      <c r="GDL53" s="241"/>
      <c r="GDM53" s="241" t="s">
        <v>487</v>
      </c>
      <c r="GDN53" s="241"/>
      <c r="GDO53" s="241"/>
      <c r="GDP53" s="241"/>
      <c r="GDQ53" s="241"/>
      <c r="GDR53" s="241"/>
      <c r="GDS53" s="241"/>
      <c r="GDT53" s="241"/>
      <c r="GDU53" s="241" t="s">
        <v>487</v>
      </c>
      <c r="GDV53" s="241"/>
      <c r="GDW53" s="241"/>
      <c r="GDX53" s="241"/>
      <c r="GDY53" s="241"/>
      <c r="GDZ53" s="241"/>
      <c r="GEA53" s="241"/>
      <c r="GEB53" s="241"/>
      <c r="GEC53" s="241" t="s">
        <v>487</v>
      </c>
      <c r="GED53" s="241"/>
      <c r="GEE53" s="241"/>
      <c r="GEF53" s="241"/>
      <c r="GEG53" s="241"/>
      <c r="GEH53" s="241"/>
      <c r="GEI53" s="241"/>
      <c r="GEJ53" s="241"/>
      <c r="GEK53" s="241" t="s">
        <v>487</v>
      </c>
      <c r="GEL53" s="241"/>
      <c r="GEM53" s="241"/>
      <c r="GEN53" s="241"/>
      <c r="GEO53" s="241"/>
      <c r="GEP53" s="241"/>
      <c r="GEQ53" s="241"/>
      <c r="GER53" s="241"/>
      <c r="GES53" s="241" t="s">
        <v>487</v>
      </c>
      <c r="GET53" s="241"/>
      <c r="GEU53" s="241"/>
      <c r="GEV53" s="241"/>
      <c r="GEW53" s="241"/>
      <c r="GEX53" s="241"/>
      <c r="GEY53" s="241"/>
      <c r="GEZ53" s="241"/>
      <c r="GFA53" s="241" t="s">
        <v>487</v>
      </c>
      <c r="GFB53" s="241"/>
      <c r="GFC53" s="241"/>
      <c r="GFD53" s="241"/>
      <c r="GFE53" s="241"/>
      <c r="GFF53" s="241"/>
      <c r="GFG53" s="241"/>
      <c r="GFH53" s="241"/>
      <c r="GFI53" s="241" t="s">
        <v>487</v>
      </c>
      <c r="GFJ53" s="241"/>
      <c r="GFK53" s="241"/>
      <c r="GFL53" s="241"/>
      <c r="GFM53" s="241"/>
      <c r="GFN53" s="241"/>
      <c r="GFO53" s="241"/>
      <c r="GFP53" s="241"/>
      <c r="GFQ53" s="241" t="s">
        <v>487</v>
      </c>
      <c r="GFR53" s="241"/>
      <c r="GFS53" s="241"/>
      <c r="GFT53" s="241"/>
      <c r="GFU53" s="241"/>
      <c r="GFV53" s="241"/>
      <c r="GFW53" s="241"/>
      <c r="GFX53" s="241"/>
      <c r="GFY53" s="241" t="s">
        <v>487</v>
      </c>
      <c r="GFZ53" s="241"/>
      <c r="GGA53" s="241"/>
      <c r="GGB53" s="241"/>
      <c r="GGC53" s="241"/>
      <c r="GGD53" s="241"/>
      <c r="GGE53" s="241"/>
      <c r="GGF53" s="241"/>
      <c r="GGG53" s="241" t="s">
        <v>487</v>
      </c>
      <c r="GGH53" s="241"/>
      <c r="GGI53" s="241"/>
      <c r="GGJ53" s="241"/>
      <c r="GGK53" s="241"/>
      <c r="GGL53" s="241"/>
      <c r="GGM53" s="241"/>
      <c r="GGN53" s="241"/>
      <c r="GGO53" s="241" t="s">
        <v>487</v>
      </c>
      <c r="GGP53" s="241"/>
      <c r="GGQ53" s="241"/>
      <c r="GGR53" s="241"/>
      <c r="GGS53" s="241"/>
      <c r="GGT53" s="241"/>
      <c r="GGU53" s="241"/>
      <c r="GGV53" s="241"/>
      <c r="GGW53" s="241" t="s">
        <v>487</v>
      </c>
      <c r="GGX53" s="241"/>
      <c r="GGY53" s="241"/>
      <c r="GGZ53" s="241"/>
      <c r="GHA53" s="241"/>
      <c r="GHB53" s="241"/>
      <c r="GHC53" s="241"/>
      <c r="GHD53" s="241"/>
      <c r="GHE53" s="241" t="s">
        <v>487</v>
      </c>
      <c r="GHF53" s="241"/>
      <c r="GHG53" s="241"/>
      <c r="GHH53" s="241"/>
      <c r="GHI53" s="241"/>
      <c r="GHJ53" s="241"/>
      <c r="GHK53" s="241"/>
      <c r="GHL53" s="241"/>
      <c r="GHM53" s="241" t="s">
        <v>487</v>
      </c>
      <c r="GHN53" s="241"/>
      <c r="GHO53" s="241"/>
      <c r="GHP53" s="241"/>
      <c r="GHQ53" s="241"/>
      <c r="GHR53" s="241"/>
      <c r="GHS53" s="241"/>
      <c r="GHT53" s="241"/>
      <c r="GHU53" s="241" t="s">
        <v>487</v>
      </c>
      <c r="GHV53" s="241"/>
      <c r="GHW53" s="241"/>
      <c r="GHX53" s="241"/>
      <c r="GHY53" s="241"/>
      <c r="GHZ53" s="241"/>
      <c r="GIA53" s="241"/>
      <c r="GIB53" s="241"/>
      <c r="GIC53" s="241" t="s">
        <v>487</v>
      </c>
      <c r="GID53" s="241"/>
      <c r="GIE53" s="241"/>
      <c r="GIF53" s="241"/>
      <c r="GIG53" s="241"/>
      <c r="GIH53" s="241"/>
      <c r="GII53" s="241"/>
      <c r="GIJ53" s="241"/>
      <c r="GIK53" s="241" t="s">
        <v>487</v>
      </c>
      <c r="GIL53" s="241"/>
      <c r="GIM53" s="241"/>
      <c r="GIN53" s="241"/>
      <c r="GIO53" s="241"/>
      <c r="GIP53" s="241"/>
      <c r="GIQ53" s="241"/>
      <c r="GIR53" s="241"/>
      <c r="GIS53" s="241" t="s">
        <v>487</v>
      </c>
      <c r="GIT53" s="241"/>
      <c r="GIU53" s="241"/>
      <c r="GIV53" s="241"/>
      <c r="GIW53" s="241"/>
      <c r="GIX53" s="241"/>
      <c r="GIY53" s="241"/>
      <c r="GIZ53" s="241"/>
      <c r="GJA53" s="241" t="s">
        <v>487</v>
      </c>
      <c r="GJB53" s="241"/>
      <c r="GJC53" s="241"/>
      <c r="GJD53" s="241"/>
      <c r="GJE53" s="241"/>
      <c r="GJF53" s="241"/>
      <c r="GJG53" s="241"/>
      <c r="GJH53" s="241"/>
      <c r="GJI53" s="241" t="s">
        <v>487</v>
      </c>
      <c r="GJJ53" s="241"/>
      <c r="GJK53" s="241"/>
      <c r="GJL53" s="241"/>
      <c r="GJM53" s="241"/>
      <c r="GJN53" s="241"/>
      <c r="GJO53" s="241"/>
      <c r="GJP53" s="241"/>
      <c r="GJQ53" s="241" t="s">
        <v>487</v>
      </c>
      <c r="GJR53" s="241"/>
      <c r="GJS53" s="241"/>
      <c r="GJT53" s="241"/>
      <c r="GJU53" s="241"/>
      <c r="GJV53" s="241"/>
      <c r="GJW53" s="241"/>
      <c r="GJX53" s="241"/>
      <c r="GJY53" s="241" t="s">
        <v>487</v>
      </c>
      <c r="GJZ53" s="241"/>
      <c r="GKA53" s="241"/>
      <c r="GKB53" s="241"/>
      <c r="GKC53" s="241"/>
      <c r="GKD53" s="241"/>
      <c r="GKE53" s="241"/>
      <c r="GKF53" s="241"/>
      <c r="GKG53" s="241" t="s">
        <v>487</v>
      </c>
      <c r="GKH53" s="241"/>
      <c r="GKI53" s="241"/>
      <c r="GKJ53" s="241"/>
      <c r="GKK53" s="241"/>
      <c r="GKL53" s="241"/>
      <c r="GKM53" s="241"/>
      <c r="GKN53" s="241"/>
      <c r="GKO53" s="241" t="s">
        <v>487</v>
      </c>
      <c r="GKP53" s="241"/>
      <c r="GKQ53" s="241"/>
      <c r="GKR53" s="241"/>
      <c r="GKS53" s="241"/>
      <c r="GKT53" s="241"/>
      <c r="GKU53" s="241"/>
      <c r="GKV53" s="241"/>
      <c r="GKW53" s="241" t="s">
        <v>487</v>
      </c>
      <c r="GKX53" s="241"/>
      <c r="GKY53" s="241"/>
      <c r="GKZ53" s="241"/>
      <c r="GLA53" s="241"/>
      <c r="GLB53" s="241"/>
      <c r="GLC53" s="241"/>
      <c r="GLD53" s="241"/>
      <c r="GLE53" s="241" t="s">
        <v>487</v>
      </c>
      <c r="GLF53" s="241"/>
      <c r="GLG53" s="241"/>
      <c r="GLH53" s="241"/>
      <c r="GLI53" s="241"/>
      <c r="GLJ53" s="241"/>
      <c r="GLK53" s="241"/>
      <c r="GLL53" s="241"/>
      <c r="GLM53" s="241" t="s">
        <v>487</v>
      </c>
      <c r="GLN53" s="241"/>
      <c r="GLO53" s="241"/>
      <c r="GLP53" s="241"/>
      <c r="GLQ53" s="241"/>
      <c r="GLR53" s="241"/>
      <c r="GLS53" s="241"/>
      <c r="GLT53" s="241"/>
      <c r="GLU53" s="241" t="s">
        <v>487</v>
      </c>
      <c r="GLV53" s="241"/>
      <c r="GLW53" s="241"/>
      <c r="GLX53" s="241"/>
      <c r="GLY53" s="241"/>
      <c r="GLZ53" s="241"/>
      <c r="GMA53" s="241"/>
      <c r="GMB53" s="241"/>
      <c r="GMC53" s="241" t="s">
        <v>487</v>
      </c>
      <c r="GMD53" s="241"/>
      <c r="GME53" s="241"/>
      <c r="GMF53" s="241"/>
      <c r="GMG53" s="241"/>
      <c r="GMH53" s="241"/>
      <c r="GMI53" s="241"/>
      <c r="GMJ53" s="241"/>
      <c r="GMK53" s="241" t="s">
        <v>487</v>
      </c>
      <c r="GML53" s="241"/>
      <c r="GMM53" s="241"/>
      <c r="GMN53" s="241"/>
      <c r="GMO53" s="241"/>
      <c r="GMP53" s="241"/>
      <c r="GMQ53" s="241"/>
      <c r="GMR53" s="241"/>
      <c r="GMS53" s="241" t="s">
        <v>487</v>
      </c>
      <c r="GMT53" s="241"/>
      <c r="GMU53" s="241"/>
      <c r="GMV53" s="241"/>
      <c r="GMW53" s="241"/>
      <c r="GMX53" s="241"/>
      <c r="GMY53" s="241"/>
      <c r="GMZ53" s="241"/>
      <c r="GNA53" s="241" t="s">
        <v>487</v>
      </c>
      <c r="GNB53" s="241"/>
      <c r="GNC53" s="241"/>
      <c r="GND53" s="241"/>
      <c r="GNE53" s="241"/>
      <c r="GNF53" s="241"/>
      <c r="GNG53" s="241"/>
      <c r="GNH53" s="241"/>
      <c r="GNI53" s="241" t="s">
        <v>487</v>
      </c>
      <c r="GNJ53" s="241"/>
      <c r="GNK53" s="241"/>
      <c r="GNL53" s="241"/>
      <c r="GNM53" s="241"/>
      <c r="GNN53" s="241"/>
      <c r="GNO53" s="241"/>
      <c r="GNP53" s="241"/>
      <c r="GNQ53" s="241" t="s">
        <v>487</v>
      </c>
      <c r="GNR53" s="241"/>
      <c r="GNS53" s="241"/>
      <c r="GNT53" s="241"/>
      <c r="GNU53" s="241"/>
      <c r="GNV53" s="241"/>
      <c r="GNW53" s="241"/>
      <c r="GNX53" s="241"/>
      <c r="GNY53" s="241" t="s">
        <v>487</v>
      </c>
      <c r="GNZ53" s="241"/>
      <c r="GOA53" s="241"/>
      <c r="GOB53" s="241"/>
      <c r="GOC53" s="241"/>
      <c r="GOD53" s="241"/>
      <c r="GOE53" s="241"/>
      <c r="GOF53" s="241"/>
      <c r="GOG53" s="241" t="s">
        <v>487</v>
      </c>
      <c r="GOH53" s="241"/>
      <c r="GOI53" s="241"/>
      <c r="GOJ53" s="241"/>
      <c r="GOK53" s="241"/>
      <c r="GOL53" s="241"/>
      <c r="GOM53" s="241"/>
      <c r="GON53" s="241"/>
      <c r="GOO53" s="241" t="s">
        <v>487</v>
      </c>
      <c r="GOP53" s="241"/>
      <c r="GOQ53" s="241"/>
      <c r="GOR53" s="241"/>
      <c r="GOS53" s="241"/>
      <c r="GOT53" s="241"/>
      <c r="GOU53" s="241"/>
      <c r="GOV53" s="241"/>
      <c r="GOW53" s="241" t="s">
        <v>487</v>
      </c>
      <c r="GOX53" s="241"/>
      <c r="GOY53" s="241"/>
      <c r="GOZ53" s="241"/>
      <c r="GPA53" s="241"/>
      <c r="GPB53" s="241"/>
      <c r="GPC53" s="241"/>
      <c r="GPD53" s="241"/>
      <c r="GPE53" s="241" t="s">
        <v>487</v>
      </c>
      <c r="GPF53" s="241"/>
      <c r="GPG53" s="241"/>
      <c r="GPH53" s="241"/>
      <c r="GPI53" s="241"/>
      <c r="GPJ53" s="241"/>
      <c r="GPK53" s="241"/>
      <c r="GPL53" s="241"/>
      <c r="GPM53" s="241" t="s">
        <v>487</v>
      </c>
      <c r="GPN53" s="241"/>
      <c r="GPO53" s="241"/>
      <c r="GPP53" s="241"/>
      <c r="GPQ53" s="241"/>
      <c r="GPR53" s="241"/>
      <c r="GPS53" s="241"/>
      <c r="GPT53" s="241"/>
      <c r="GPU53" s="241" t="s">
        <v>487</v>
      </c>
      <c r="GPV53" s="241"/>
      <c r="GPW53" s="241"/>
      <c r="GPX53" s="241"/>
      <c r="GPY53" s="241"/>
      <c r="GPZ53" s="241"/>
      <c r="GQA53" s="241"/>
      <c r="GQB53" s="241"/>
      <c r="GQC53" s="241" t="s">
        <v>487</v>
      </c>
      <c r="GQD53" s="241"/>
      <c r="GQE53" s="241"/>
      <c r="GQF53" s="241"/>
      <c r="GQG53" s="241"/>
      <c r="GQH53" s="241"/>
      <c r="GQI53" s="241"/>
      <c r="GQJ53" s="241"/>
      <c r="GQK53" s="241" t="s">
        <v>487</v>
      </c>
      <c r="GQL53" s="241"/>
      <c r="GQM53" s="241"/>
      <c r="GQN53" s="241"/>
      <c r="GQO53" s="241"/>
      <c r="GQP53" s="241"/>
      <c r="GQQ53" s="241"/>
      <c r="GQR53" s="241"/>
      <c r="GQS53" s="241" t="s">
        <v>487</v>
      </c>
      <c r="GQT53" s="241"/>
      <c r="GQU53" s="241"/>
      <c r="GQV53" s="241"/>
      <c r="GQW53" s="241"/>
      <c r="GQX53" s="241"/>
      <c r="GQY53" s="241"/>
      <c r="GQZ53" s="241"/>
      <c r="GRA53" s="241" t="s">
        <v>487</v>
      </c>
      <c r="GRB53" s="241"/>
      <c r="GRC53" s="241"/>
      <c r="GRD53" s="241"/>
      <c r="GRE53" s="241"/>
      <c r="GRF53" s="241"/>
      <c r="GRG53" s="241"/>
      <c r="GRH53" s="241"/>
      <c r="GRI53" s="241" t="s">
        <v>487</v>
      </c>
      <c r="GRJ53" s="241"/>
      <c r="GRK53" s="241"/>
      <c r="GRL53" s="241"/>
      <c r="GRM53" s="241"/>
      <c r="GRN53" s="241"/>
      <c r="GRO53" s="241"/>
      <c r="GRP53" s="241"/>
      <c r="GRQ53" s="241" t="s">
        <v>487</v>
      </c>
      <c r="GRR53" s="241"/>
      <c r="GRS53" s="241"/>
      <c r="GRT53" s="241"/>
      <c r="GRU53" s="241"/>
      <c r="GRV53" s="241"/>
      <c r="GRW53" s="241"/>
      <c r="GRX53" s="241"/>
      <c r="GRY53" s="241" t="s">
        <v>487</v>
      </c>
      <c r="GRZ53" s="241"/>
      <c r="GSA53" s="241"/>
      <c r="GSB53" s="241"/>
      <c r="GSC53" s="241"/>
      <c r="GSD53" s="241"/>
      <c r="GSE53" s="241"/>
      <c r="GSF53" s="241"/>
      <c r="GSG53" s="241" t="s">
        <v>487</v>
      </c>
      <c r="GSH53" s="241"/>
      <c r="GSI53" s="241"/>
      <c r="GSJ53" s="241"/>
      <c r="GSK53" s="241"/>
      <c r="GSL53" s="241"/>
      <c r="GSM53" s="241"/>
      <c r="GSN53" s="241"/>
      <c r="GSO53" s="241" t="s">
        <v>487</v>
      </c>
      <c r="GSP53" s="241"/>
      <c r="GSQ53" s="241"/>
      <c r="GSR53" s="241"/>
      <c r="GSS53" s="241"/>
      <c r="GST53" s="241"/>
      <c r="GSU53" s="241"/>
      <c r="GSV53" s="241"/>
      <c r="GSW53" s="241" t="s">
        <v>487</v>
      </c>
      <c r="GSX53" s="241"/>
      <c r="GSY53" s="241"/>
      <c r="GSZ53" s="241"/>
      <c r="GTA53" s="241"/>
      <c r="GTB53" s="241"/>
      <c r="GTC53" s="241"/>
      <c r="GTD53" s="241"/>
      <c r="GTE53" s="241" t="s">
        <v>487</v>
      </c>
      <c r="GTF53" s="241"/>
      <c r="GTG53" s="241"/>
      <c r="GTH53" s="241"/>
      <c r="GTI53" s="241"/>
      <c r="GTJ53" s="241"/>
      <c r="GTK53" s="241"/>
      <c r="GTL53" s="241"/>
      <c r="GTM53" s="241" t="s">
        <v>487</v>
      </c>
      <c r="GTN53" s="241"/>
      <c r="GTO53" s="241"/>
      <c r="GTP53" s="241"/>
      <c r="GTQ53" s="241"/>
      <c r="GTR53" s="241"/>
      <c r="GTS53" s="241"/>
      <c r="GTT53" s="241"/>
      <c r="GTU53" s="241" t="s">
        <v>487</v>
      </c>
      <c r="GTV53" s="241"/>
      <c r="GTW53" s="241"/>
      <c r="GTX53" s="241"/>
      <c r="GTY53" s="241"/>
      <c r="GTZ53" s="241"/>
      <c r="GUA53" s="241"/>
      <c r="GUB53" s="241"/>
      <c r="GUC53" s="241" t="s">
        <v>487</v>
      </c>
      <c r="GUD53" s="241"/>
      <c r="GUE53" s="241"/>
      <c r="GUF53" s="241"/>
      <c r="GUG53" s="241"/>
      <c r="GUH53" s="241"/>
      <c r="GUI53" s="241"/>
      <c r="GUJ53" s="241"/>
      <c r="GUK53" s="241" t="s">
        <v>487</v>
      </c>
      <c r="GUL53" s="241"/>
      <c r="GUM53" s="241"/>
      <c r="GUN53" s="241"/>
      <c r="GUO53" s="241"/>
      <c r="GUP53" s="241"/>
      <c r="GUQ53" s="241"/>
      <c r="GUR53" s="241"/>
      <c r="GUS53" s="241" t="s">
        <v>487</v>
      </c>
      <c r="GUT53" s="241"/>
      <c r="GUU53" s="241"/>
      <c r="GUV53" s="241"/>
      <c r="GUW53" s="241"/>
      <c r="GUX53" s="241"/>
      <c r="GUY53" s="241"/>
      <c r="GUZ53" s="241"/>
      <c r="GVA53" s="241" t="s">
        <v>487</v>
      </c>
      <c r="GVB53" s="241"/>
      <c r="GVC53" s="241"/>
      <c r="GVD53" s="241"/>
      <c r="GVE53" s="241"/>
      <c r="GVF53" s="241"/>
      <c r="GVG53" s="241"/>
      <c r="GVH53" s="241"/>
      <c r="GVI53" s="241" t="s">
        <v>487</v>
      </c>
      <c r="GVJ53" s="241"/>
      <c r="GVK53" s="241"/>
      <c r="GVL53" s="241"/>
      <c r="GVM53" s="241"/>
      <c r="GVN53" s="241"/>
      <c r="GVO53" s="241"/>
      <c r="GVP53" s="241"/>
      <c r="GVQ53" s="241" t="s">
        <v>487</v>
      </c>
      <c r="GVR53" s="241"/>
      <c r="GVS53" s="241"/>
      <c r="GVT53" s="241"/>
      <c r="GVU53" s="241"/>
      <c r="GVV53" s="241"/>
      <c r="GVW53" s="241"/>
      <c r="GVX53" s="241"/>
      <c r="GVY53" s="241" t="s">
        <v>487</v>
      </c>
      <c r="GVZ53" s="241"/>
      <c r="GWA53" s="241"/>
      <c r="GWB53" s="241"/>
      <c r="GWC53" s="241"/>
      <c r="GWD53" s="241"/>
      <c r="GWE53" s="241"/>
      <c r="GWF53" s="241"/>
      <c r="GWG53" s="241" t="s">
        <v>487</v>
      </c>
      <c r="GWH53" s="241"/>
      <c r="GWI53" s="241"/>
      <c r="GWJ53" s="241"/>
      <c r="GWK53" s="241"/>
      <c r="GWL53" s="241"/>
      <c r="GWM53" s="241"/>
      <c r="GWN53" s="241"/>
      <c r="GWO53" s="241" t="s">
        <v>487</v>
      </c>
      <c r="GWP53" s="241"/>
      <c r="GWQ53" s="241"/>
      <c r="GWR53" s="241"/>
      <c r="GWS53" s="241"/>
      <c r="GWT53" s="241"/>
      <c r="GWU53" s="241"/>
      <c r="GWV53" s="241"/>
      <c r="GWW53" s="241" t="s">
        <v>487</v>
      </c>
      <c r="GWX53" s="241"/>
      <c r="GWY53" s="241"/>
      <c r="GWZ53" s="241"/>
      <c r="GXA53" s="241"/>
      <c r="GXB53" s="241"/>
      <c r="GXC53" s="241"/>
      <c r="GXD53" s="241"/>
      <c r="GXE53" s="241" t="s">
        <v>487</v>
      </c>
      <c r="GXF53" s="241"/>
      <c r="GXG53" s="241"/>
      <c r="GXH53" s="241"/>
      <c r="GXI53" s="241"/>
      <c r="GXJ53" s="241"/>
      <c r="GXK53" s="241"/>
      <c r="GXL53" s="241"/>
      <c r="GXM53" s="241" t="s">
        <v>487</v>
      </c>
      <c r="GXN53" s="241"/>
      <c r="GXO53" s="241"/>
      <c r="GXP53" s="241"/>
      <c r="GXQ53" s="241"/>
      <c r="GXR53" s="241"/>
      <c r="GXS53" s="241"/>
      <c r="GXT53" s="241"/>
      <c r="GXU53" s="241" t="s">
        <v>487</v>
      </c>
      <c r="GXV53" s="241"/>
      <c r="GXW53" s="241"/>
      <c r="GXX53" s="241"/>
      <c r="GXY53" s="241"/>
      <c r="GXZ53" s="241"/>
      <c r="GYA53" s="241"/>
      <c r="GYB53" s="241"/>
      <c r="GYC53" s="241" t="s">
        <v>487</v>
      </c>
      <c r="GYD53" s="241"/>
      <c r="GYE53" s="241"/>
      <c r="GYF53" s="241"/>
      <c r="GYG53" s="241"/>
      <c r="GYH53" s="241"/>
      <c r="GYI53" s="241"/>
      <c r="GYJ53" s="241"/>
      <c r="GYK53" s="241" t="s">
        <v>487</v>
      </c>
      <c r="GYL53" s="241"/>
      <c r="GYM53" s="241"/>
      <c r="GYN53" s="241"/>
      <c r="GYO53" s="241"/>
      <c r="GYP53" s="241"/>
      <c r="GYQ53" s="241"/>
      <c r="GYR53" s="241"/>
      <c r="GYS53" s="241" t="s">
        <v>487</v>
      </c>
      <c r="GYT53" s="241"/>
      <c r="GYU53" s="241"/>
      <c r="GYV53" s="241"/>
      <c r="GYW53" s="241"/>
      <c r="GYX53" s="241"/>
      <c r="GYY53" s="241"/>
      <c r="GYZ53" s="241"/>
      <c r="GZA53" s="241" t="s">
        <v>487</v>
      </c>
      <c r="GZB53" s="241"/>
      <c r="GZC53" s="241"/>
      <c r="GZD53" s="241"/>
      <c r="GZE53" s="241"/>
      <c r="GZF53" s="241"/>
      <c r="GZG53" s="241"/>
      <c r="GZH53" s="241"/>
      <c r="GZI53" s="241" t="s">
        <v>487</v>
      </c>
      <c r="GZJ53" s="241"/>
      <c r="GZK53" s="241"/>
      <c r="GZL53" s="241"/>
      <c r="GZM53" s="241"/>
      <c r="GZN53" s="241"/>
      <c r="GZO53" s="241"/>
      <c r="GZP53" s="241"/>
      <c r="GZQ53" s="241" t="s">
        <v>487</v>
      </c>
      <c r="GZR53" s="241"/>
      <c r="GZS53" s="241"/>
      <c r="GZT53" s="241"/>
      <c r="GZU53" s="241"/>
      <c r="GZV53" s="241"/>
      <c r="GZW53" s="241"/>
      <c r="GZX53" s="241"/>
      <c r="GZY53" s="241" t="s">
        <v>487</v>
      </c>
      <c r="GZZ53" s="241"/>
      <c r="HAA53" s="241"/>
      <c r="HAB53" s="241"/>
      <c r="HAC53" s="241"/>
      <c r="HAD53" s="241"/>
      <c r="HAE53" s="241"/>
      <c r="HAF53" s="241"/>
      <c r="HAG53" s="241" t="s">
        <v>487</v>
      </c>
      <c r="HAH53" s="241"/>
      <c r="HAI53" s="241"/>
      <c r="HAJ53" s="241"/>
      <c r="HAK53" s="241"/>
      <c r="HAL53" s="241"/>
      <c r="HAM53" s="241"/>
      <c r="HAN53" s="241"/>
      <c r="HAO53" s="241" t="s">
        <v>487</v>
      </c>
      <c r="HAP53" s="241"/>
      <c r="HAQ53" s="241"/>
      <c r="HAR53" s="241"/>
      <c r="HAS53" s="241"/>
      <c r="HAT53" s="241"/>
      <c r="HAU53" s="241"/>
      <c r="HAV53" s="241"/>
      <c r="HAW53" s="241" t="s">
        <v>487</v>
      </c>
      <c r="HAX53" s="241"/>
      <c r="HAY53" s="241"/>
      <c r="HAZ53" s="241"/>
      <c r="HBA53" s="241"/>
      <c r="HBB53" s="241"/>
      <c r="HBC53" s="241"/>
      <c r="HBD53" s="241"/>
      <c r="HBE53" s="241" t="s">
        <v>487</v>
      </c>
      <c r="HBF53" s="241"/>
      <c r="HBG53" s="241"/>
      <c r="HBH53" s="241"/>
      <c r="HBI53" s="241"/>
      <c r="HBJ53" s="241"/>
      <c r="HBK53" s="241"/>
      <c r="HBL53" s="241"/>
      <c r="HBM53" s="241" t="s">
        <v>487</v>
      </c>
      <c r="HBN53" s="241"/>
      <c r="HBO53" s="241"/>
      <c r="HBP53" s="241"/>
      <c r="HBQ53" s="241"/>
      <c r="HBR53" s="241"/>
      <c r="HBS53" s="241"/>
      <c r="HBT53" s="241"/>
      <c r="HBU53" s="241" t="s">
        <v>487</v>
      </c>
      <c r="HBV53" s="241"/>
      <c r="HBW53" s="241"/>
      <c r="HBX53" s="241"/>
      <c r="HBY53" s="241"/>
      <c r="HBZ53" s="241"/>
      <c r="HCA53" s="241"/>
      <c r="HCB53" s="241"/>
      <c r="HCC53" s="241" t="s">
        <v>487</v>
      </c>
      <c r="HCD53" s="241"/>
      <c r="HCE53" s="241"/>
      <c r="HCF53" s="241"/>
      <c r="HCG53" s="241"/>
      <c r="HCH53" s="241"/>
      <c r="HCI53" s="241"/>
      <c r="HCJ53" s="241"/>
      <c r="HCK53" s="241" t="s">
        <v>487</v>
      </c>
      <c r="HCL53" s="241"/>
      <c r="HCM53" s="241"/>
      <c r="HCN53" s="241"/>
      <c r="HCO53" s="241"/>
      <c r="HCP53" s="241"/>
      <c r="HCQ53" s="241"/>
      <c r="HCR53" s="241"/>
      <c r="HCS53" s="241" t="s">
        <v>487</v>
      </c>
      <c r="HCT53" s="241"/>
      <c r="HCU53" s="241"/>
      <c r="HCV53" s="241"/>
      <c r="HCW53" s="241"/>
      <c r="HCX53" s="241"/>
      <c r="HCY53" s="241"/>
      <c r="HCZ53" s="241"/>
      <c r="HDA53" s="241" t="s">
        <v>487</v>
      </c>
      <c r="HDB53" s="241"/>
      <c r="HDC53" s="241"/>
      <c r="HDD53" s="241"/>
      <c r="HDE53" s="241"/>
      <c r="HDF53" s="241"/>
      <c r="HDG53" s="241"/>
      <c r="HDH53" s="241"/>
      <c r="HDI53" s="241" t="s">
        <v>487</v>
      </c>
      <c r="HDJ53" s="241"/>
      <c r="HDK53" s="241"/>
      <c r="HDL53" s="241"/>
      <c r="HDM53" s="241"/>
      <c r="HDN53" s="241"/>
      <c r="HDO53" s="241"/>
      <c r="HDP53" s="241"/>
      <c r="HDQ53" s="241" t="s">
        <v>487</v>
      </c>
      <c r="HDR53" s="241"/>
      <c r="HDS53" s="241"/>
      <c r="HDT53" s="241"/>
      <c r="HDU53" s="241"/>
      <c r="HDV53" s="241"/>
      <c r="HDW53" s="241"/>
      <c r="HDX53" s="241"/>
      <c r="HDY53" s="241" t="s">
        <v>487</v>
      </c>
      <c r="HDZ53" s="241"/>
      <c r="HEA53" s="241"/>
      <c r="HEB53" s="241"/>
      <c r="HEC53" s="241"/>
      <c r="HED53" s="241"/>
      <c r="HEE53" s="241"/>
      <c r="HEF53" s="241"/>
      <c r="HEG53" s="241" t="s">
        <v>487</v>
      </c>
      <c r="HEH53" s="241"/>
      <c r="HEI53" s="241"/>
      <c r="HEJ53" s="241"/>
      <c r="HEK53" s="241"/>
      <c r="HEL53" s="241"/>
      <c r="HEM53" s="241"/>
      <c r="HEN53" s="241"/>
      <c r="HEO53" s="241" t="s">
        <v>487</v>
      </c>
      <c r="HEP53" s="241"/>
      <c r="HEQ53" s="241"/>
      <c r="HER53" s="241"/>
      <c r="HES53" s="241"/>
      <c r="HET53" s="241"/>
      <c r="HEU53" s="241"/>
      <c r="HEV53" s="241"/>
      <c r="HEW53" s="241" t="s">
        <v>487</v>
      </c>
      <c r="HEX53" s="241"/>
      <c r="HEY53" s="241"/>
      <c r="HEZ53" s="241"/>
      <c r="HFA53" s="241"/>
      <c r="HFB53" s="241"/>
      <c r="HFC53" s="241"/>
      <c r="HFD53" s="241"/>
      <c r="HFE53" s="241" t="s">
        <v>487</v>
      </c>
      <c r="HFF53" s="241"/>
      <c r="HFG53" s="241"/>
      <c r="HFH53" s="241"/>
      <c r="HFI53" s="241"/>
      <c r="HFJ53" s="241"/>
      <c r="HFK53" s="241"/>
      <c r="HFL53" s="241"/>
      <c r="HFM53" s="241" t="s">
        <v>487</v>
      </c>
      <c r="HFN53" s="241"/>
      <c r="HFO53" s="241"/>
      <c r="HFP53" s="241"/>
      <c r="HFQ53" s="241"/>
      <c r="HFR53" s="241"/>
      <c r="HFS53" s="241"/>
      <c r="HFT53" s="241"/>
      <c r="HFU53" s="241" t="s">
        <v>487</v>
      </c>
      <c r="HFV53" s="241"/>
      <c r="HFW53" s="241"/>
      <c r="HFX53" s="241"/>
      <c r="HFY53" s="241"/>
      <c r="HFZ53" s="241"/>
      <c r="HGA53" s="241"/>
      <c r="HGB53" s="241"/>
      <c r="HGC53" s="241" t="s">
        <v>487</v>
      </c>
      <c r="HGD53" s="241"/>
      <c r="HGE53" s="241"/>
      <c r="HGF53" s="241"/>
      <c r="HGG53" s="241"/>
      <c r="HGH53" s="241"/>
      <c r="HGI53" s="241"/>
      <c r="HGJ53" s="241"/>
      <c r="HGK53" s="241" t="s">
        <v>487</v>
      </c>
      <c r="HGL53" s="241"/>
      <c r="HGM53" s="241"/>
      <c r="HGN53" s="241"/>
      <c r="HGO53" s="241"/>
      <c r="HGP53" s="241"/>
      <c r="HGQ53" s="241"/>
      <c r="HGR53" s="241"/>
      <c r="HGS53" s="241" t="s">
        <v>487</v>
      </c>
      <c r="HGT53" s="241"/>
      <c r="HGU53" s="241"/>
      <c r="HGV53" s="241"/>
      <c r="HGW53" s="241"/>
      <c r="HGX53" s="241"/>
      <c r="HGY53" s="241"/>
      <c r="HGZ53" s="241"/>
      <c r="HHA53" s="241" t="s">
        <v>487</v>
      </c>
      <c r="HHB53" s="241"/>
      <c r="HHC53" s="241"/>
      <c r="HHD53" s="241"/>
      <c r="HHE53" s="241"/>
      <c r="HHF53" s="241"/>
      <c r="HHG53" s="241"/>
      <c r="HHH53" s="241"/>
      <c r="HHI53" s="241" t="s">
        <v>487</v>
      </c>
      <c r="HHJ53" s="241"/>
      <c r="HHK53" s="241"/>
      <c r="HHL53" s="241"/>
      <c r="HHM53" s="241"/>
      <c r="HHN53" s="241"/>
      <c r="HHO53" s="241"/>
      <c r="HHP53" s="241"/>
      <c r="HHQ53" s="241" t="s">
        <v>487</v>
      </c>
      <c r="HHR53" s="241"/>
      <c r="HHS53" s="241"/>
      <c r="HHT53" s="241"/>
      <c r="HHU53" s="241"/>
      <c r="HHV53" s="241"/>
      <c r="HHW53" s="241"/>
      <c r="HHX53" s="241"/>
      <c r="HHY53" s="241" t="s">
        <v>487</v>
      </c>
      <c r="HHZ53" s="241"/>
      <c r="HIA53" s="241"/>
      <c r="HIB53" s="241"/>
      <c r="HIC53" s="241"/>
      <c r="HID53" s="241"/>
      <c r="HIE53" s="241"/>
      <c r="HIF53" s="241"/>
      <c r="HIG53" s="241" t="s">
        <v>487</v>
      </c>
      <c r="HIH53" s="241"/>
      <c r="HII53" s="241"/>
      <c r="HIJ53" s="241"/>
      <c r="HIK53" s="241"/>
      <c r="HIL53" s="241"/>
      <c r="HIM53" s="241"/>
      <c r="HIN53" s="241"/>
      <c r="HIO53" s="241" t="s">
        <v>487</v>
      </c>
      <c r="HIP53" s="241"/>
      <c r="HIQ53" s="241"/>
      <c r="HIR53" s="241"/>
      <c r="HIS53" s="241"/>
      <c r="HIT53" s="241"/>
      <c r="HIU53" s="241"/>
      <c r="HIV53" s="241"/>
      <c r="HIW53" s="241" t="s">
        <v>487</v>
      </c>
      <c r="HIX53" s="241"/>
      <c r="HIY53" s="241"/>
      <c r="HIZ53" s="241"/>
      <c r="HJA53" s="241"/>
      <c r="HJB53" s="241"/>
      <c r="HJC53" s="241"/>
      <c r="HJD53" s="241"/>
      <c r="HJE53" s="241" t="s">
        <v>487</v>
      </c>
      <c r="HJF53" s="241"/>
      <c r="HJG53" s="241"/>
      <c r="HJH53" s="241"/>
      <c r="HJI53" s="241"/>
      <c r="HJJ53" s="241"/>
      <c r="HJK53" s="241"/>
      <c r="HJL53" s="241"/>
      <c r="HJM53" s="241" t="s">
        <v>487</v>
      </c>
      <c r="HJN53" s="241"/>
      <c r="HJO53" s="241"/>
      <c r="HJP53" s="241"/>
      <c r="HJQ53" s="241"/>
      <c r="HJR53" s="241"/>
      <c r="HJS53" s="241"/>
      <c r="HJT53" s="241"/>
      <c r="HJU53" s="241" t="s">
        <v>487</v>
      </c>
      <c r="HJV53" s="241"/>
      <c r="HJW53" s="241"/>
      <c r="HJX53" s="241"/>
      <c r="HJY53" s="241"/>
      <c r="HJZ53" s="241"/>
      <c r="HKA53" s="241"/>
      <c r="HKB53" s="241"/>
      <c r="HKC53" s="241" t="s">
        <v>487</v>
      </c>
      <c r="HKD53" s="241"/>
      <c r="HKE53" s="241"/>
      <c r="HKF53" s="241"/>
      <c r="HKG53" s="241"/>
      <c r="HKH53" s="241"/>
      <c r="HKI53" s="241"/>
      <c r="HKJ53" s="241"/>
      <c r="HKK53" s="241" t="s">
        <v>487</v>
      </c>
      <c r="HKL53" s="241"/>
      <c r="HKM53" s="241"/>
      <c r="HKN53" s="241"/>
      <c r="HKO53" s="241"/>
      <c r="HKP53" s="241"/>
      <c r="HKQ53" s="241"/>
      <c r="HKR53" s="241"/>
      <c r="HKS53" s="241" t="s">
        <v>487</v>
      </c>
      <c r="HKT53" s="241"/>
      <c r="HKU53" s="241"/>
      <c r="HKV53" s="241"/>
      <c r="HKW53" s="241"/>
      <c r="HKX53" s="241"/>
      <c r="HKY53" s="241"/>
      <c r="HKZ53" s="241"/>
      <c r="HLA53" s="241" t="s">
        <v>487</v>
      </c>
      <c r="HLB53" s="241"/>
      <c r="HLC53" s="241"/>
      <c r="HLD53" s="241"/>
      <c r="HLE53" s="241"/>
      <c r="HLF53" s="241"/>
      <c r="HLG53" s="241"/>
      <c r="HLH53" s="241"/>
      <c r="HLI53" s="241" t="s">
        <v>487</v>
      </c>
      <c r="HLJ53" s="241"/>
      <c r="HLK53" s="241"/>
      <c r="HLL53" s="241"/>
      <c r="HLM53" s="241"/>
      <c r="HLN53" s="241"/>
      <c r="HLO53" s="241"/>
      <c r="HLP53" s="241"/>
      <c r="HLQ53" s="241" t="s">
        <v>487</v>
      </c>
      <c r="HLR53" s="241"/>
      <c r="HLS53" s="241"/>
      <c r="HLT53" s="241"/>
      <c r="HLU53" s="241"/>
      <c r="HLV53" s="241"/>
      <c r="HLW53" s="241"/>
      <c r="HLX53" s="241"/>
      <c r="HLY53" s="241" t="s">
        <v>487</v>
      </c>
      <c r="HLZ53" s="241"/>
      <c r="HMA53" s="241"/>
      <c r="HMB53" s="241"/>
      <c r="HMC53" s="241"/>
      <c r="HMD53" s="241"/>
      <c r="HME53" s="241"/>
      <c r="HMF53" s="241"/>
      <c r="HMG53" s="241" t="s">
        <v>487</v>
      </c>
      <c r="HMH53" s="241"/>
      <c r="HMI53" s="241"/>
      <c r="HMJ53" s="241"/>
      <c r="HMK53" s="241"/>
      <c r="HML53" s="241"/>
      <c r="HMM53" s="241"/>
      <c r="HMN53" s="241"/>
      <c r="HMO53" s="241" t="s">
        <v>487</v>
      </c>
      <c r="HMP53" s="241"/>
      <c r="HMQ53" s="241"/>
      <c r="HMR53" s="241"/>
      <c r="HMS53" s="241"/>
      <c r="HMT53" s="241"/>
      <c r="HMU53" s="241"/>
      <c r="HMV53" s="241"/>
      <c r="HMW53" s="241" t="s">
        <v>487</v>
      </c>
      <c r="HMX53" s="241"/>
      <c r="HMY53" s="241"/>
      <c r="HMZ53" s="241"/>
      <c r="HNA53" s="241"/>
      <c r="HNB53" s="241"/>
      <c r="HNC53" s="241"/>
      <c r="HND53" s="241"/>
      <c r="HNE53" s="241" t="s">
        <v>487</v>
      </c>
      <c r="HNF53" s="241"/>
      <c r="HNG53" s="241"/>
      <c r="HNH53" s="241"/>
      <c r="HNI53" s="241"/>
      <c r="HNJ53" s="241"/>
      <c r="HNK53" s="241"/>
      <c r="HNL53" s="241"/>
      <c r="HNM53" s="241" t="s">
        <v>487</v>
      </c>
      <c r="HNN53" s="241"/>
      <c r="HNO53" s="241"/>
      <c r="HNP53" s="241"/>
      <c r="HNQ53" s="241"/>
      <c r="HNR53" s="241"/>
      <c r="HNS53" s="241"/>
      <c r="HNT53" s="241"/>
      <c r="HNU53" s="241" t="s">
        <v>487</v>
      </c>
      <c r="HNV53" s="241"/>
      <c r="HNW53" s="241"/>
      <c r="HNX53" s="241"/>
      <c r="HNY53" s="241"/>
      <c r="HNZ53" s="241"/>
      <c r="HOA53" s="241"/>
      <c r="HOB53" s="241"/>
      <c r="HOC53" s="241" t="s">
        <v>487</v>
      </c>
      <c r="HOD53" s="241"/>
      <c r="HOE53" s="241"/>
      <c r="HOF53" s="241"/>
      <c r="HOG53" s="241"/>
      <c r="HOH53" s="241"/>
      <c r="HOI53" s="241"/>
      <c r="HOJ53" s="241"/>
      <c r="HOK53" s="241" t="s">
        <v>487</v>
      </c>
      <c r="HOL53" s="241"/>
      <c r="HOM53" s="241"/>
      <c r="HON53" s="241"/>
      <c r="HOO53" s="241"/>
      <c r="HOP53" s="241"/>
      <c r="HOQ53" s="241"/>
      <c r="HOR53" s="241"/>
      <c r="HOS53" s="241" t="s">
        <v>487</v>
      </c>
      <c r="HOT53" s="241"/>
      <c r="HOU53" s="241"/>
      <c r="HOV53" s="241"/>
      <c r="HOW53" s="241"/>
      <c r="HOX53" s="241"/>
      <c r="HOY53" s="241"/>
      <c r="HOZ53" s="241"/>
      <c r="HPA53" s="241" t="s">
        <v>487</v>
      </c>
      <c r="HPB53" s="241"/>
      <c r="HPC53" s="241"/>
      <c r="HPD53" s="241"/>
      <c r="HPE53" s="241"/>
      <c r="HPF53" s="241"/>
      <c r="HPG53" s="241"/>
      <c r="HPH53" s="241"/>
      <c r="HPI53" s="241" t="s">
        <v>487</v>
      </c>
      <c r="HPJ53" s="241"/>
      <c r="HPK53" s="241"/>
      <c r="HPL53" s="241"/>
      <c r="HPM53" s="241"/>
      <c r="HPN53" s="241"/>
      <c r="HPO53" s="241"/>
      <c r="HPP53" s="241"/>
      <c r="HPQ53" s="241" t="s">
        <v>487</v>
      </c>
      <c r="HPR53" s="241"/>
      <c r="HPS53" s="241"/>
      <c r="HPT53" s="241"/>
      <c r="HPU53" s="241"/>
      <c r="HPV53" s="241"/>
      <c r="HPW53" s="241"/>
      <c r="HPX53" s="241"/>
      <c r="HPY53" s="241" t="s">
        <v>487</v>
      </c>
      <c r="HPZ53" s="241"/>
      <c r="HQA53" s="241"/>
      <c r="HQB53" s="241"/>
      <c r="HQC53" s="241"/>
      <c r="HQD53" s="241"/>
      <c r="HQE53" s="241"/>
      <c r="HQF53" s="241"/>
      <c r="HQG53" s="241" t="s">
        <v>487</v>
      </c>
      <c r="HQH53" s="241"/>
      <c r="HQI53" s="241"/>
      <c r="HQJ53" s="241"/>
      <c r="HQK53" s="241"/>
      <c r="HQL53" s="241"/>
      <c r="HQM53" s="241"/>
      <c r="HQN53" s="241"/>
      <c r="HQO53" s="241" t="s">
        <v>487</v>
      </c>
      <c r="HQP53" s="241"/>
      <c r="HQQ53" s="241"/>
      <c r="HQR53" s="241"/>
      <c r="HQS53" s="241"/>
      <c r="HQT53" s="241"/>
      <c r="HQU53" s="241"/>
      <c r="HQV53" s="241"/>
      <c r="HQW53" s="241" t="s">
        <v>487</v>
      </c>
      <c r="HQX53" s="241"/>
      <c r="HQY53" s="241"/>
      <c r="HQZ53" s="241"/>
      <c r="HRA53" s="241"/>
      <c r="HRB53" s="241"/>
      <c r="HRC53" s="241"/>
      <c r="HRD53" s="241"/>
      <c r="HRE53" s="241" t="s">
        <v>487</v>
      </c>
      <c r="HRF53" s="241"/>
      <c r="HRG53" s="241"/>
      <c r="HRH53" s="241"/>
      <c r="HRI53" s="241"/>
      <c r="HRJ53" s="241"/>
      <c r="HRK53" s="241"/>
      <c r="HRL53" s="241"/>
      <c r="HRM53" s="241" t="s">
        <v>487</v>
      </c>
      <c r="HRN53" s="241"/>
      <c r="HRO53" s="241"/>
      <c r="HRP53" s="241"/>
      <c r="HRQ53" s="241"/>
      <c r="HRR53" s="241"/>
      <c r="HRS53" s="241"/>
      <c r="HRT53" s="241"/>
      <c r="HRU53" s="241" t="s">
        <v>487</v>
      </c>
      <c r="HRV53" s="241"/>
      <c r="HRW53" s="241"/>
      <c r="HRX53" s="241"/>
      <c r="HRY53" s="241"/>
      <c r="HRZ53" s="241"/>
      <c r="HSA53" s="241"/>
      <c r="HSB53" s="241"/>
      <c r="HSC53" s="241" t="s">
        <v>487</v>
      </c>
      <c r="HSD53" s="241"/>
      <c r="HSE53" s="241"/>
      <c r="HSF53" s="241"/>
      <c r="HSG53" s="241"/>
      <c r="HSH53" s="241"/>
      <c r="HSI53" s="241"/>
      <c r="HSJ53" s="241"/>
      <c r="HSK53" s="241" t="s">
        <v>487</v>
      </c>
      <c r="HSL53" s="241"/>
      <c r="HSM53" s="241"/>
      <c r="HSN53" s="241"/>
      <c r="HSO53" s="241"/>
      <c r="HSP53" s="241"/>
      <c r="HSQ53" s="241"/>
      <c r="HSR53" s="241"/>
      <c r="HSS53" s="241" t="s">
        <v>487</v>
      </c>
      <c r="HST53" s="241"/>
      <c r="HSU53" s="241"/>
      <c r="HSV53" s="241"/>
      <c r="HSW53" s="241"/>
      <c r="HSX53" s="241"/>
      <c r="HSY53" s="241"/>
      <c r="HSZ53" s="241"/>
      <c r="HTA53" s="241" t="s">
        <v>487</v>
      </c>
      <c r="HTB53" s="241"/>
      <c r="HTC53" s="241"/>
      <c r="HTD53" s="241"/>
      <c r="HTE53" s="241"/>
      <c r="HTF53" s="241"/>
      <c r="HTG53" s="241"/>
      <c r="HTH53" s="241"/>
      <c r="HTI53" s="241" t="s">
        <v>487</v>
      </c>
      <c r="HTJ53" s="241"/>
      <c r="HTK53" s="241"/>
      <c r="HTL53" s="241"/>
      <c r="HTM53" s="241"/>
      <c r="HTN53" s="241"/>
      <c r="HTO53" s="241"/>
      <c r="HTP53" s="241"/>
      <c r="HTQ53" s="241" t="s">
        <v>487</v>
      </c>
      <c r="HTR53" s="241"/>
      <c r="HTS53" s="241"/>
      <c r="HTT53" s="241"/>
      <c r="HTU53" s="241"/>
      <c r="HTV53" s="241"/>
      <c r="HTW53" s="241"/>
      <c r="HTX53" s="241"/>
      <c r="HTY53" s="241" t="s">
        <v>487</v>
      </c>
      <c r="HTZ53" s="241"/>
      <c r="HUA53" s="241"/>
      <c r="HUB53" s="241"/>
      <c r="HUC53" s="241"/>
      <c r="HUD53" s="241"/>
      <c r="HUE53" s="241"/>
      <c r="HUF53" s="241"/>
      <c r="HUG53" s="241" t="s">
        <v>487</v>
      </c>
      <c r="HUH53" s="241"/>
      <c r="HUI53" s="241"/>
      <c r="HUJ53" s="241"/>
      <c r="HUK53" s="241"/>
      <c r="HUL53" s="241"/>
      <c r="HUM53" s="241"/>
      <c r="HUN53" s="241"/>
      <c r="HUO53" s="241" t="s">
        <v>487</v>
      </c>
      <c r="HUP53" s="241"/>
      <c r="HUQ53" s="241"/>
      <c r="HUR53" s="241"/>
      <c r="HUS53" s="241"/>
      <c r="HUT53" s="241"/>
      <c r="HUU53" s="241"/>
      <c r="HUV53" s="241"/>
      <c r="HUW53" s="241" t="s">
        <v>487</v>
      </c>
      <c r="HUX53" s="241"/>
      <c r="HUY53" s="241"/>
      <c r="HUZ53" s="241"/>
      <c r="HVA53" s="241"/>
      <c r="HVB53" s="241"/>
      <c r="HVC53" s="241"/>
      <c r="HVD53" s="241"/>
      <c r="HVE53" s="241" t="s">
        <v>487</v>
      </c>
      <c r="HVF53" s="241"/>
      <c r="HVG53" s="241"/>
      <c r="HVH53" s="241"/>
      <c r="HVI53" s="241"/>
      <c r="HVJ53" s="241"/>
      <c r="HVK53" s="241"/>
      <c r="HVL53" s="241"/>
      <c r="HVM53" s="241" t="s">
        <v>487</v>
      </c>
      <c r="HVN53" s="241"/>
      <c r="HVO53" s="241"/>
      <c r="HVP53" s="241"/>
      <c r="HVQ53" s="241"/>
      <c r="HVR53" s="241"/>
      <c r="HVS53" s="241"/>
      <c r="HVT53" s="241"/>
      <c r="HVU53" s="241" t="s">
        <v>487</v>
      </c>
      <c r="HVV53" s="241"/>
      <c r="HVW53" s="241"/>
      <c r="HVX53" s="241"/>
      <c r="HVY53" s="241"/>
      <c r="HVZ53" s="241"/>
      <c r="HWA53" s="241"/>
      <c r="HWB53" s="241"/>
      <c r="HWC53" s="241" t="s">
        <v>487</v>
      </c>
      <c r="HWD53" s="241"/>
      <c r="HWE53" s="241"/>
      <c r="HWF53" s="241"/>
      <c r="HWG53" s="241"/>
      <c r="HWH53" s="241"/>
      <c r="HWI53" s="241"/>
      <c r="HWJ53" s="241"/>
      <c r="HWK53" s="241" t="s">
        <v>487</v>
      </c>
      <c r="HWL53" s="241"/>
      <c r="HWM53" s="241"/>
      <c r="HWN53" s="241"/>
      <c r="HWO53" s="241"/>
      <c r="HWP53" s="241"/>
      <c r="HWQ53" s="241"/>
      <c r="HWR53" s="241"/>
      <c r="HWS53" s="241" t="s">
        <v>487</v>
      </c>
      <c r="HWT53" s="241"/>
      <c r="HWU53" s="241"/>
      <c r="HWV53" s="241"/>
      <c r="HWW53" s="241"/>
      <c r="HWX53" s="241"/>
      <c r="HWY53" s="241"/>
      <c r="HWZ53" s="241"/>
      <c r="HXA53" s="241" t="s">
        <v>487</v>
      </c>
      <c r="HXB53" s="241"/>
      <c r="HXC53" s="241"/>
      <c r="HXD53" s="241"/>
      <c r="HXE53" s="241"/>
      <c r="HXF53" s="241"/>
      <c r="HXG53" s="241"/>
      <c r="HXH53" s="241"/>
      <c r="HXI53" s="241" t="s">
        <v>487</v>
      </c>
      <c r="HXJ53" s="241"/>
      <c r="HXK53" s="241"/>
      <c r="HXL53" s="241"/>
      <c r="HXM53" s="241"/>
      <c r="HXN53" s="241"/>
      <c r="HXO53" s="241"/>
      <c r="HXP53" s="241"/>
      <c r="HXQ53" s="241" t="s">
        <v>487</v>
      </c>
      <c r="HXR53" s="241"/>
      <c r="HXS53" s="241"/>
      <c r="HXT53" s="241"/>
      <c r="HXU53" s="241"/>
      <c r="HXV53" s="241"/>
      <c r="HXW53" s="241"/>
      <c r="HXX53" s="241"/>
      <c r="HXY53" s="241" t="s">
        <v>487</v>
      </c>
      <c r="HXZ53" s="241"/>
      <c r="HYA53" s="241"/>
      <c r="HYB53" s="241"/>
      <c r="HYC53" s="241"/>
      <c r="HYD53" s="241"/>
      <c r="HYE53" s="241"/>
      <c r="HYF53" s="241"/>
      <c r="HYG53" s="241" t="s">
        <v>487</v>
      </c>
      <c r="HYH53" s="241"/>
      <c r="HYI53" s="241"/>
      <c r="HYJ53" s="241"/>
      <c r="HYK53" s="241"/>
      <c r="HYL53" s="241"/>
      <c r="HYM53" s="241"/>
      <c r="HYN53" s="241"/>
      <c r="HYO53" s="241" t="s">
        <v>487</v>
      </c>
      <c r="HYP53" s="241"/>
      <c r="HYQ53" s="241"/>
      <c r="HYR53" s="241"/>
      <c r="HYS53" s="241"/>
      <c r="HYT53" s="241"/>
      <c r="HYU53" s="241"/>
      <c r="HYV53" s="241"/>
      <c r="HYW53" s="241" t="s">
        <v>487</v>
      </c>
      <c r="HYX53" s="241"/>
      <c r="HYY53" s="241"/>
      <c r="HYZ53" s="241"/>
      <c r="HZA53" s="241"/>
      <c r="HZB53" s="241"/>
      <c r="HZC53" s="241"/>
      <c r="HZD53" s="241"/>
      <c r="HZE53" s="241" t="s">
        <v>487</v>
      </c>
      <c r="HZF53" s="241"/>
      <c r="HZG53" s="241"/>
      <c r="HZH53" s="241"/>
      <c r="HZI53" s="241"/>
      <c r="HZJ53" s="241"/>
      <c r="HZK53" s="241"/>
      <c r="HZL53" s="241"/>
      <c r="HZM53" s="241" t="s">
        <v>487</v>
      </c>
      <c r="HZN53" s="241"/>
      <c r="HZO53" s="241"/>
      <c r="HZP53" s="241"/>
      <c r="HZQ53" s="241"/>
      <c r="HZR53" s="241"/>
      <c r="HZS53" s="241"/>
      <c r="HZT53" s="241"/>
      <c r="HZU53" s="241" t="s">
        <v>487</v>
      </c>
      <c r="HZV53" s="241"/>
      <c r="HZW53" s="241"/>
      <c r="HZX53" s="241"/>
      <c r="HZY53" s="241"/>
      <c r="HZZ53" s="241"/>
      <c r="IAA53" s="241"/>
      <c r="IAB53" s="241"/>
      <c r="IAC53" s="241" t="s">
        <v>487</v>
      </c>
      <c r="IAD53" s="241"/>
      <c r="IAE53" s="241"/>
      <c r="IAF53" s="241"/>
      <c r="IAG53" s="241"/>
      <c r="IAH53" s="241"/>
      <c r="IAI53" s="241"/>
      <c r="IAJ53" s="241"/>
      <c r="IAK53" s="241" t="s">
        <v>487</v>
      </c>
      <c r="IAL53" s="241"/>
      <c r="IAM53" s="241"/>
      <c r="IAN53" s="241"/>
      <c r="IAO53" s="241"/>
      <c r="IAP53" s="241"/>
      <c r="IAQ53" s="241"/>
      <c r="IAR53" s="241"/>
      <c r="IAS53" s="241" t="s">
        <v>487</v>
      </c>
      <c r="IAT53" s="241"/>
      <c r="IAU53" s="241"/>
      <c r="IAV53" s="241"/>
      <c r="IAW53" s="241"/>
      <c r="IAX53" s="241"/>
      <c r="IAY53" s="241"/>
      <c r="IAZ53" s="241"/>
      <c r="IBA53" s="241" t="s">
        <v>487</v>
      </c>
      <c r="IBB53" s="241"/>
      <c r="IBC53" s="241"/>
      <c r="IBD53" s="241"/>
      <c r="IBE53" s="241"/>
      <c r="IBF53" s="241"/>
      <c r="IBG53" s="241"/>
      <c r="IBH53" s="241"/>
      <c r="IBI53" s="241" t="s">
        <v>487</v>
      </c>
      <c r="IBJ53" s="241"/>
      <c r="IBK53" s="241"/>
      <c r="IBL53" s="241"/>
      <c r="IBM53" s="241"/>
      <c r="IBN53" s="241"/>
      <c r="IBO53" s="241"/>
      <c r="IBP53" s="241"/>
      <c r="IBQ53" s="241" t="s">
        <v>487</v>
      </c>
      <c r="IBR53" s="241"/>
      <c r="IBS53" s="241"/>
      <c r="IBT53" s="241"/>
      <c r="IBU53" s="241"/>
      <c r="IBV53" s="241"/>
      <c r="IBW53" s="241"/>
      <c r="IBX53" s="241"/>
      <c r="IBY53" s="241" t="s">
        <v>487</v>
      </c>
      <c r="IBZ53" s="241"/>
      <c r="ICA53" s="241"/>
      <c r="ICB53" s="241"/>
      <c r="ICC53" s="241"/>
      <c r="ICD53" s="241"/>
      <c r="ICE53" s="241"/>
      <c r="ICF53" s="241"/>
      <c r="ICG53" s="241" t="s">
        <v>487</v>
      </c>
      <c r="ICH53" s="241"/>
      <c r="ICI53" s="241"/>
      <c r="ICJ53" s="241"/>
      <c r="ICK53" s="241"/>
      <c r="ICL53" s="241"/>
      <c r="ICM53" s="241"/>
      <c r="ICN53" s="241"/>
      <c r="ICO53" s="241" t="s">
        <v>487</v>
      </c>
      <c r="ICP53" s="241"/>
      <c r="ICQ53" s="241"/>
      <c r="ICR53" s="241"/>
      <c r="ICS53" s="241"/>
      <c r="ICT53" s="241"/>
      <c r="ICU53" s="241"/>
      <c r="ICV53" s="241"/>
      <c r="ICW53" s="241" t="s">
        <v>487</v>
      </c>
      <c r="ICX53" s="241"/>
      <c r="ICY53" s="241"/>
      <c r="ICZ53" s="241"/>
      <c r="IDA53" s="241"/>
      <c r="IDB53" s="241"/>
      <c r="IDC53" s="241"/>
      <c r="IDD53" s="241"/>
      <c r="IDE53" s="241" t="s">
        <v>487</v>
      </c>
      <c r="IDF53" s="241"/>
      <c r="IDG53" s="241"/>
      <c r="IDH53" s="241"/>
      <c r="IDI53" s="241"/>
      <c r="IDJ53" s="241"/>
      <c r="IDK53" s="241"/>
      <c r="IDL53" s="241"/>
      <c r="IDM53" s="241" t="s">
        <v>487</v>
      </c>
      <c r="IDN53" s="241"/>
      <c r="IDO53" s="241"/>
      <c r="IDP53" s="241"/>
      <c r="IDQ53" s="241"/>
      <c r="IDR53" s="241"/>
      <c r="IDS53" s="241"/>
      <c r="IDT53" s="241"/>
      <c r="IDU53" s="241" t="s">
        <v>487</v>
      </c>
      <c r="IDV53" s="241"/>
      <c r="IDW53" s="241"/>
      <c r="IDX53" s="241"/>
      <c r="IDY53" s="241"/>
      <c r="IDZ53" s="241"/>
      <c r="IEA53" s="241"/>
      <c r="IEB53" s="241"/>
      <c r="IEC53" s="241" t="s">
        <v>487</v>
      </c>
      <c r="IED53" s="241"/>
      <c r="IEE53" s="241"/>
      <c r="IEF53" s="241"/>
      <c r="IEG53" s="241"/>
      <c r="IEH53" s="241"/>
      <c r="IEI53" s="241"/>
      <c r="IEJ53" s="241"/>
      <c r="IEK53" s="241" t="s">
        <v>487</v>
      </c>
      <c r="IEL53" s="241"/>
      <c r="IEM53" s="241"/>
      <c r="IEN53" s="241"/>
      <c r="IEO53" s="241"/>
      <c r="IEP53" s="241"/>
      <c r="IEQ53" s="241"/>
      <c r="IER53" s="241"/>
      <c r="IES53" s="241" t="s">
        <v>487</v>
      </c>
      <c r="IET53" s="241"/>
      <c r="IEU53" s="241"/>
      <c r="IEV53" s="241"/>
      <c r="IEW53" s="241"/>
      <c r="IEX53" s="241"/>
      <c r="IEY53" s="241"/>
      <c r="IEZ53" s="241"/>
      <c r="IFA53" s="241" t="s">
        <v>487</v>
      </c>
      <c r="IFB53" s="241"/>
      <c r="IFC53" s="241"/>
      <c r="IFD53" s="241"/>
      <c r="IFE53" s="241"/>
      <c r="IFF53" s="241"/>
      <c r="IFG53" s="241"/>
      <c r="IFH53" s="241"/>
      <c r="IFI53" s="241" t="s">
        <v>487</v>
      </c>
      <c r="IFJ53" s="241"/>
      <c r="IFK53" s="241"/>
      <c r="IFL53" s="241"/>
      <c r="IFM53" s="241"/>
      <c r="IFN53" s="241"/>
      <c r="IFO53" s="241"/>
      <c r="IFP53" s="241"/>
      <c r="IFQ53" s="241" t="s">
        <v>487</v>
      </c>
      <c r="IFR53" s="241"/>
      <c r="IFS53" s="241"/>
      <c r="IFT53" s="241"/>
      <c r="IFU53" s="241"/>
      <c r="IFV53" s="241"/>
      <c r="IFW53" s="241"/>
      <c r="IFX53" s="241"/>
      <c r="IFY53" s="241" t="s">
        <v>487</v>
      </c>
      <c r="IFZ53" s="241"/>
      <c r="IGA53" s="241"/>
      <c r="IGB53" s="241"/>
      <c r="IGC53" s="241"/>
      <c r="IGD53" s="241"/>
      <c r="IGE53" s="241"/>
      <c r="IGF53" s="241"/>
      <c r="IGG53" s="241" t="s">
        <v>487</v>
      </c>
      <c r="IGH53" s="241"/>
      <c r="IGI53" s="241"/>
      <c r="IGJ53" s="241"/>
      <c r="IGK53" s="241"/>
      <c r="IGL53" s="241"/>
      <c r="IGM53" s="241"/>
      <c r="IGN53" s="241"/>
      <c r="IGO53" s="241" t="s">
        <v>487</v>
      </c>
      <c r="IGP53" s="241"/>
      <c r="IGQ53" s="241"/>
      <c r="IGR53" s="241"/>
      <c r="IGS53" s="241"/>
      <c r="IGT53" s="241"/>
      <c r="IGU53" s="241"/>
      <c r="IGV53" s="241"/>
      <c r="IGW53" s="241" t="s">
        <v>487</v>
      </c>
      <c r="IGX53" s="241"/>
      <c r="IGY53" s="241"/>
      <c r="IGZ53" s="241"/>
      <c r="IHA53" s="241"/>
      <c r="IHB53" s="241"/>
      <c r="IHC53" s="241"/>
      <c r="IHD53" s="241"/>
      <c r="IHE53" s="241" t="s">
        <v>487</v>
      </c>
      <c r="IHF53" s="241"/>
      <c r="IHG53" s="241"/>
      <c r="IHH53" s="241"/>
      <c r="IHI53" s="241"/>
      <c r="IHJ53" s="241"/>
      <c r="IHK53" s="241"/>
      <c r="IHL53" s="241"/>
      <c r="IHM53" s="241" t="s">
        <v>487</v>
      </c>
      <c r="IHN53" s="241"/>
      <c r="IHO53" s="241"/>
      <c r="IHP53" s="241"/>
      <c r="IHQ53" s="241"/>
      <c r="IHR53" s="241"/>
      <c r="IHS53" s="241"/>
      <c r="IHT53" s="241"/>
      <c r="IHU53" s="241" t="s">
        <v>487</v>
      </c>
      <c r="IHV53" s="241"/>
      <c r="IHW53" s="241"/>
      <c r="IHX53" s="241"/>
      <c r="IHY53" s="241"/>
      <c r="IHZ53" s="241"/>
      <c r="IIA53" s="241"/>
      <c r="IIB53" s="241"/>
      <c r="IIC53" s="241" t="s">
        <v>487</v>
      </c>
      <c r="IID53" s="241"/>
      <c r="IIE53" s="241"/>
      <c r="IIF53" s="241"/>
      <c r="IIG53" s="241"/>
      <c r="IIH53" s="241"/>
      <c r="III53" s="241"/>
      <c r="IIJ53" s="241"/>
      <c r="IIK53" s="241" t="s">
        <v>487</v>
      </c>
      <c r="IIL53" s="241"/>
      <c r="IIM53" s="241"/>
      <c r="IIN53" s="241"/>
      <c r="IIO53" s="241"/>
      <c r="IIP53" s="241"/>
      <c r="IIQ53" s="241"/>
      <c r="IIR53" s="241"/>
      <c r="IIS53" s="241" t="s">
        <v>487</v>
      </c>
      <c r="IIT53" s="241"/>
      <c r="IIU53" s="241"/>
      <c r="IIV53" s="241"/>
      <c r="IIW53" s="241"/>
      <c r="IIX53" s="241"/>
      <c r="IIY53" s="241"/>
      <c r="IIZ53" s="241"/>
      <c r="IJA53" s="241" t="s">
        <v>487</v>
      </c>
      <c r="IJB53" s="241"/>
      <c r="IJC53" s="241"/>
      <c r="IJD53" s="241"/>
      <c r="IJE53" s="241"/>
      <c r="IJF53" s="241"/>
      <c r="IJG53" s="241"/>
      <c r="IJH53" s="241"/>
      <c r="IJI53" s="241" t="s">
        <v>487</v>
      </c>
      <c r="IJJ53" s="241"/>
      <c r="IJK53" s="241"/>
      <c r="IJL53" s="241"/>
      <c r="IJM53" s="241"/>
      <c r="IJN53" s="241"/>
      <c r="IJO53" s="241"/>
      <c r="IJP53" s="241"/>
      <c r="IJQ53" s="241" t="s">
        <v>487</v>
      </c>
      <c r="IJR53" s="241"/>
      <c r="IJS53" s="241"/>
      <c r="IJT53" s="241"/>
      <c r="IJU53" s="241"/>
      <c r="IJV53" s="241"/>
      <c r="IJW53" s="241"/>
      <c r="IJX53" s="241"/>
      <c r="IJY53" s="241" t="s">
        <v>487</v>
      </c>
      <c r="IJZ53" s="241"/>
      <c r="IKA53" s="241"/>
      <c r="IKB53" s="241"/>
      <c r="IKC53" s="241"/>
      <c r="IKD53" s="241"/>
      <c r="IKE53" s="241"/>
      <c r="IKF53" s="241"/>
      <c r="IKG53" s="241" t="s">
        <v>487</v>
      </c>
      <c r="IKH53" s="241"/>
      <c r="IKI53" s="241"/>
      <c r="IKJ53" s="241"/>
      <c r="IKK53" s="241"/>
      <c r="IKL53" s="241"/>
      <c r="IKM53" s="241"/>
      <c r="IKN53" s="241"/>
      <c r="IKO53" s="241" t="s">
        <v>487</v>
      </c>
      <c r="IKP53" s="241"/>
      <c r="IKQ53" s="241"/>
      <c r="IKR53" s="241"/>
      <c r="IKS53" s="241"/>
      <c r="IKT53" s="241"/>
      <c r="IKU53" s="241"/>
      <c r="IKV53" s="241"/>
      <c r="IKW53" s="241" t="s">
        <v>487</v>
      </c>
      <c r="IKX53" s="241"/>
      <c r="IKY53" s="241"/>
      <c r="IKZ53" s="241"/>
      <c r="ILA53" s="241"/>
      <c r="ILB53" s="241"/>
      <c r="ILC53" s="241"/>
      <c r="ILD53" s="241"/>
      <c r="ILE53" s="241" t="s">
        <v>487</v>
      </c>
      <c r="ILF53" s="241"/>
      <c r="ILG53" s="241"/>
      <c r="ILH53" s="241"/>
      <c r="ILI53" s="241"/>
      <c r="ILJ53" s="241"/>
      <c r="ILK53" s="241"/>
      <c r="ILL53" s="241"/>
      <c r="ILM53" s="241" t="s">
        <v>487</v>
      </c>
      <c r="ILN53" s="241"/>
      <c r="ILO53" s="241"/>
      <c r="ILP53" s="241"/>
      <c r="ILQ53" s="241"/>
      <c r="ILR53" s="241"/>
      <c r="ILS53" s="241"/>
      <c r="ILT53" s="241"/>
      <c r="ILU53" s="241" t="s">
        <v>487</v>
      </c>
      <c r="ILV53" s="241"/>
      <c r="ILW53" s="241"/>
      <c r="ILX53" s="241"/>
      <c r="ILY53" s="241"/>
      <c r="ILZ53" s="241"/>
      <c r="IMA53" s="241"/>
      <c r="IMB53" s="241"/>
      <c r="IMC53" s="241" t="s">
        <v>487</v>
      </c>
      <c r="IMD53" s="241"/>
      <c r="IME53" s="241"/>
      <c r="IMF53" s="241"/>
      <c r="IMG53" s="241"/>
      <c r="IMH53" s="241"/>
      <c r="IMI53" s="241"/>
      <c r="IMJ53" s="241"/>
      <c r="IMK53" s="241" t="s">
        <v>487</v>
      </c>
      <c r="IML53" s="241"/>
      <c r="IMM53" s="241"/>
      <c r="IMN53" s="241"/>
      <c r="IMO53" s="241"/>
      <c r="IMP53" s="241"/>
      <c r="IMQ53" s="241"/>
      <c r="IMR53" s="241"/>
      <c r="IMS53" s="241" t="s">
        <v>487</v>
      </c>
      <c r="IMT53" s="241"/>
      <c r="IMU53" s="241"/>
      <c r="IMV53" s="241"/>
      <c r="IMW53" s="241"/>
      <c r="IMX53" s="241"/>
      <c r="IMY53" s="241"/>
      <c r="IMZ53" s="241"/>
      <c r="INA53" s="241" t="s">
        <v>487</v>
      </c>
      <c r="INB53" s="241"/>
      <c r="INC53" s="241"/>
      <c r="IND53" s="241"/>
      <c r="INE53" s="241"/>
      <c r="INF53" s="241"/>
      <c r="ING53" s="241"/>
      <c r="INH53" s="241"/>
      <c r="INI53" s="241" t="s">
        <v>487</v>
      </c>
      <c r="INJ53" s="241"/>
      <c r="INK53" s="241"/>
      <c r="INL53" s="241"/>
      <c r="INM53" s="241"/>
      <c r="INN53" s="241"/>
      <c r="INO53" s="241"/>
      <c r="INP53" s="241"/>
      <c r="INQ53" s="241" t="s">
        <v>487</v>
      </c>
      <c r="INR53" s="241"/>
      <c r="INS53" s="241"/>
      <c r="INT53" s="241"/>
      <c r="INU53" s="241"/>
      <c r="INV53" s="241"/>
      <c r="INW53" s="241"/>
      <c r="INX53" s="241"/>
      <c r="INY53" s="241" t="s">
        <v>487</v>
      </c>
      <c r="INZ53" s="241"/>
      <c r="IOA53" s="241"/>
      <c r="IOB53" s="241"/>
      <c r="IOC53" s="241"/>
      <c r="IOD53" s="241"/>
      <c r="IOE53" s="241"/>
      <c r="IOF53" s="241"/>
      <c r="IOG53" s="241" t="s">
        <v>487</v>
      </c>
      <c r="IOH53" s="241"/>
      <c r="IOI53" s="241"/>
      <c r="IOJ53" s="241"/>
      <c r="IOK53" s="241"/>
      <c r="IOL53" s="241"/>
      <c r="IOM53" s="241"/>
      <c r="ION53" s="241"/>
      <c r="IOO53" s="241" t="s">
        <v>487</v>
      </c>
      <c r="IOP53" s="241"/>
      <c r="IOQ53" s="241"/>
      <c r="IOR53" s="241"/>
      <c r="IOS53" s="241"/>
      <c r="IOT53" s="241"/>
      <c r="IOU53" s="241"/>
      <c r="IOV53" s="241"/>
      <c r="IOW53" s="241" t="s">
        <v>487</v>
      </c>
      <c r="IOX53" s="241"/>
      <c r="IOY53" s="241"/>
      <c r="IOZ53" s="241"/>
      <c r="IPA53" s="241"/>
      <c r="IPB53" s="241"/>
      <c r="IPC53" s="241"/>
      <c r="IPD53" s="241"/>
      <c r="IPE53" s="241" t="s">
        <v>487</v>
      </c>
      <c r="IPF53" s="241"/>
      <c r="IPG53" s="241"/>
      <c r="IPH53" s="241"/>
      <c r="IPI53" s="241"/>
      <c r="IPJ53" s="241"/>
      <c r="IPK53" s="241"/>
      <c r="IPL53" s="241"/>
      <c r="IPM53" s="241" t="s">
        <v>487</v>
      </c>
      <c r="IPN53" s="241"/>
      <c r="IPO53" s="241"/>
      <c r="IPP53" s="241"/>
      <c r="IPQ53" s="241"/>
      <c r="IPR53" s="241"/>
      <c r="IPS53" s="241"/>
      <c r="IPT53" s="241"/>
      <c r="IPU53" s="241" t="s">
        <v>487</v>
      </c>
      <c r="IPV53" s="241"/>
      <c r="IPW53" s="241"/>
      <c r="IPX53" s="241"/>
      <c r="IPY53" s="241"/>
      <c r="IPZ53" s="241"/>
      <c r="IQA53" s="241"/>
      <c r="IQB53" s="241"/>
      <c r="IQC53" s="241" t="s">
        <v>487</v>
      </c>
      <c r="IQD53" s="241"/>
      <c r="IQE53" s="241"/>
      <c r="IQF53" s="241"/>
      <c r="IQG53" s="241"/>
      <c r="IQH53" s="241"/>
      <c r="IQI53" s="241"/>
      <c r="IQJ53" s="241"/>
      <c r="IQK53" s="241" t="s">
        <v>487</v>
      </c>
      <c r="IQL53" s="241"/>
      <c r="IQM53" s="241"/>
      <c r="IQN53" s="241"/>
      <c r="IQO53" s="241"/>
      <c r="IQP53" s="241"/>
      <c r="IQQ53" s="241"/>
      <c r="IQR53" s="241"/>
      <c r="IQS53" s="241" t="s">
        <v>487</v>
      </c>
      <c r="IQT53" s="241"/>
      <c r="IQU53" s="241"/>
      <c r="IQV53" s="241"/>
      <c r="IQW53" s="241"/>
      <c r="IQX53" s="241"/>
      <c r="IQY53" s="241"/>
      <c r="IQZ53" s="241"/>
      <c r="IRA53" s="241" t="s">
        <v>487</v>
      </c>
      <c r="IRB53" s="241"/>
      <c r="IRC53" s="241"/>
      <c r="IRD53" s="241"/>
      <c r="IRE53" s="241"/>
      <c r="IRF53" s="241"/>
      <c r="IRG53" s="241"/>
      <c r="IRH53" s="241"/>
      <c r="IRI53" s="241" t="s">
        <v>487</v>
      </c>
      <c r="IRJ53" s="241"/>
      <c r="IRK53" s="241"/>
      <c r="IRL53" s="241"/>
      <c r="IRM53" s="241"/>
      <c r="IRN53" s="241"/>
      <c r="IRO53" s="241"/>
      <c r="IRP53" s="241"/>
      <c r="IRQ53" s="241" t="s">
        <v>487</v>
      </c>
      <c r="IRR53" s="241"/>
      <c r="IRS53" s="241"/>
      <c r="IRT53" s="241"/>
      <c r="IRU53" s="241"/>
      <c r="IRV53" s="241"/>
      <c r="IRW53" s="241"/>
      <c r="IRX53" s="241"/>
      <c r="IRY53" s="241" t="s">
        <v>487</v>
      </c>
      <c r="IRZ53" s="241"/>
      <c r="ISA53" s="241"/>
      <c r="ISB53" s="241"/>
      <c r="ISC53" s="241"/>
      <c r="ISD53" s="241"/>
      <c r="ISE53" s="241"/>
      <c r="ISF53" s="241"/>
      <c r="ISG53" s="241" t="s">
        <v>487</v>
      </c>
      <c r="ISH53" s="241"/>
      <c r="ISI53" s="241"/>
      <c r="ISJ53" s="241"/>
      <c r="ISK53" s="241"/>
      <c r="ISL53" s="241"/>
      <c r="ISM53" s="241"/>
      <c r="ISN53" s="241"/>
      <c r="ISO53" s="241" t="s">
        <v>487</v>
      </c>
      <c r="ISP53" s="241"/>
      <c r="ISQ53" s="241"/>
      <c r="ISR53" s="241"/>
      <c r="ISS53" s="241"/>
      <c r="IST53" s="241"/>
      <c r="ISU53" s="241"/>
      <c r="ISV53" s="241"/>
      <c r="ISW53" s="241" t="s">
        <v>487</v>
      </c>
      <c r="ISX53" s="241"/>
      <c r="ISY53" s="241"/>
      <c r="ISZ53" s="241"/>
      <c r="ITA53" s="241"/>
      <c r="ITB53" s="241"/>
      <c r="ITC53" s="241"/>
      <c r="ITD53" s="241"/>
      <c r="ITE53" s="241" t="s">
        <v>487</v>
      </c>
      <c r="ITF53" s="241"/>
      <c r="ITG53" s="241"/>
      <c r="ITH53" s="241"/>
      <c r="ITI53" s="241"/>
      <c r="ITJ53" s="241"/>
      <c r="ITK53" s="241"/>
      <c r="ITL53" s="241"/>
      <c r="ITM53" s="241" t="s">
        <v>487</v>
      </c>
      <c r="ITN53" s="241"/>
      <c r="ITO53" s="241"/>
      <c r="ITP53" s="241"/>
      <c r="ITQ53" s="241"/>
      <c r="ITR53" s="241"/>
      <c r="ITS53" s="241"/>
      <c r="ITT53" s="241"/>
      <c r="ITU53" s="241" t="s">
        <v>487</v>
      </c>
      <c r="ITV53" s="241"/>
      <c r="ITW53" s="241"/>
      <c r="ITX53" s="241"/>
      <c r="ITY53" s="241"/>
      <c r="ITZ53" s="241"/>
      <c r="IUA53" s="241"/>
      <c r="IUB53" s="241"/>
      <c r="IUC53" s="241" t="s">
        <v>487</v>
      </c>
      <c r="IUD53" s="241"/>
      <c r="IUE53" s="241"/>
      <c r="IUF53" s="241"/>
      <c r="IUG53" s="241"/>
      <c r="IUH53" s="241"/>
      <c r="IUI53" s="241"/>
      <c r="IUJ53" s="241"/>
      <c r="IUK53" s="241" t="s">
        <v>487</v>
      </c>
      <c r="IUL53" s="241"/>
      <c r="IUM53" s="241"/>
      <c r="IUN53" s="241"/>
      <c r="IUO53" s="241"/>
      <c r="IUP53" s="241"/>
      <c r="IUQ53" s="241"/>
      <c r="IUR53" s="241"/>
      <c r="IUS53" s="241" t="s">
        <v>487</v>
      </c>
      <c r="IUT53" s="241"/>
      <c r="IUU53" s="241"/>
      <c r="IUV53" s="241"/>
      <c r="IUW53" s="241"/>
      <c r="IUX53" s="241"/>
      <c r="IUY53" s="241"/>
      <c r="IUZ53" s="241"/>
      <c r="IVA53" s="241" t="s">
        <v>487</v>
      </c>
      <c r="IVB53" s="241"/>
      <c r="IVC53" s="241"/>
      <c r="IVD53" s="241"/>
      <c r="IVE53" s="241"/>
      <c r="IVF53" s="241"/>
      <c r="IVG53" s="241"/>
      <c r="IVH53" s="241"/>
      <c r="IVI53" s="241" t="s">
        <v>487</v>
      </c>
      <c r="IVJ53" s="241"/>
      <c r="IVK53" s="241"/>
      <c r="IVL53" s="241"/>
      <c r="IVM53" s="241"/>
      <c r="IVN53" s="241"/>
      <c r="IVO53" s="241"/>
      <c r="IVP53" s="241"/>
      <c r="IVQ53" s="241" t="s">
        <v>487</v>
      </c>
      <c r="IVR53" s="241"/>
      <c r="IVS53" s="241"/>
      <c r="IVT53" s="241"/>
      <c r="IVU53" s="241"/>
      <c r="IVV53" s="241"/>
      <c r="IVW53" s="241"/>
      <c r="IVX53" s="241"/>
      <c r="IVY53" s="241" t="s">
        <v>487</v>
      </c>
      <c r="IVZ53" s="241"/>
      <c r="IWA53" s="241"/>
      <c r="IWB53" s="241"/>
      <c r="IWC53" s="241"/>
      <c r="IWD53" s="241"/>
      <c r="IWE53" s="241"/>
      <c r="IWF53" s="241"/>
      <c r="IWG53" s="241" t="s">
        <v>487</v>
      </c>
      <c r="IWH53" s="241"/>
      <c r="IWI53" s="241"/>
      <c r="IWJ53" s="241"/>
      <c r="IWK53" s="241"/>
      <c r="IWL53" s="241"/>
      <c r="IWM53" s="241"/>
      <c r="IWN53" s="241"/>
      <c r="IWO53" s="241" t="s">
        <v>487</v>
      </c>
      <c r="IWP53" s="241"/>
      <c r="IWQ53" s="241"/>
      <c r="IWR53" s="241"/>
      <c r="IWS53" s="241"/>
      <c r="IWT53" s="241"/>
      <c r="IWU53" s="241"/>
      <c r="IWV53" s="241"/>
      <c r="IWW53" s="241" t="s">
        <v>487</v>
      </c>
      <c r="IWX53" s="241"/>
      <c r="IWY53" s="241"/>
      <c r="IWZ53" s="241"/>
      <c r="IXA53" s="241"/>
      <c r="IXB53" s="241"/>
      <c r="IXC53" s="241"/>
      <c r="IXD53" s="241"/>
      <c r="IXE53" s="241" t="s">
        <v>487</v>
      </c>
      <c r="IXF53" s="241"/>
      <c r="IXG53" s="241"/>
      <c r="IXH53" s="241"/>
      <c r="IXI53" s="241"/>
      <c r="IXJ53" s="241"/>
      <c r="IXK53" s="241"/>
      <c r="IXL53" s="241"/>
      <c r="IXM53" s="241" t="s">
        <v>487</v>
      </c>
      <c r="IXN53" s="241"/>
      <c r="IXO53" s="241"/>
      <c r="IXP53" s="241"/>
      <c r="IXQ53" s="241"/>
      <c r="IXR53" s="241"/>
      <c r="IXS53" s="241"/>
      <c r="IXT53" s="241"/>
      <c r="IXU53" s="241" t="s">
        <v>487</v>
      </c>
      <c r="IXV53" s="241"/>
      <c r="IXW53" s="241"/>
      <c r="IXX53" s="241"/>
      <c r="IXY53" s="241"/>
      <c r="IXZ53" s="241"/>
      <c r="IYA53" s="241"/>
      <c r="IYB53" s="241"/>
      <c r="IYC53" s="241" t="s">
        <v>487</v>
      </c>
      <c r="IYD53" s="241"/>
      <c r="IYE53" s="241"/>
      <c r="IYF53" s="241"/>
      <c r="IYG53" s="241"/>
      <c r="IYH53" s="241"/>
      <c r="IYI53" s="241"/>
      <c r="IYJ53" s="241"/>
      <c r="IYK53" s="241" t="s">
        <v>487</v>
      </c>
      <c r="IYL53" s="241"/>
      <c r="IYM53" s="241"/>
      <c r="IYN53" s="241"/>
      <c r="IYO53" s="241"/>
      <c r="IYP53" s="241"/>
      <c r="IYQ53" s="241"/>
      <c r="IYR53" s="241"/>
      <c r="IYS53" s="241" t="s">
        <v>487</v>
      </c>
      <c r="IYT53" s="241"/>
      <c r="IYU53" s="241"/>
      <c r="IYV53" s="241"/>
      <c r="IYW53" s="241"/>
      <c r="IYX53" s="241"/>
      <c r="IYY53" s="241"/>
      <c r="IYZ53" s="241"/>
      <c r="IZA53" s="241" t="s">
        <v>487</v>
      </c>
      <c r="IZB53" s="241"/>
      <c r="IZC53" s="241"/>
      <c r="IZD53" s="241"/>
      <c r="IZE53" s="241"/>
      <c r="IZF53" s="241"/>
      <c r="IZG53" s="241"/>
      <c r="IZH53" s="241"/>
      <c r="IZI53" s="241" t="s">
        <v>487</v>
      </c>
      <c r="IZJ53" s="241"/>
      <c r="IZK53" s="241"/>
      <c r="IZL53" s="241"/>
      <c r="IZM53" s="241"/>
      <c r="IZN53" s="241"/>
      <c r="IZO53" s="241"/>
      <c r="IZP53" s="241"/>
      <c r="IZQ53" s="241" t="s">
        <v>487</v>
      </c>
      <c r="IZR53" s="241"/>
      <c r="IZS53" s="241"/>
      <c r="IZT53" s="241"/>
      <c r="IZU53" s="241"/>
      <c r="IZV53" s="241"/>
      <c r="IZW53" s="241"/>
      <c r="IZX53" s="241"/>
      <c r="IZY53" s="241" t="s">
        <v>487</v>
      </c>
      <c r="IZZ53" s="241"/>
      <c r="JAA53" s="241"/>
      <c r="JAB53" s="241"/>
      <c r="JAC53" s="241"/>
      <c r="JAD53" s="241"/>
      <c r="JAE53" s="241"/>
      <c r="JAF53" s="241"/>
      <c r="JAG53" s="241" t="s">
        <v>487</v>
      </c>
      <c r="JAH53" s="241"/>
      <c r="JAI53" s="241"/>
      <c r="JAJ53" s="241"/>
      <c r="JAK53" s="241"/>
      <c r="JAL53" s="241"/>
      <c r="JAM53" s="241"/>
      <c r="JAN53" s="241"/>
      <c r="JAO53" s="241" t="s">
        <v>487</v>
      </c>
      <c r="JAP53" s="241"/>
      <c r="JAQ53" s="241"/>
      <c r="JAR53" s="241"/>
      <c r="JAS53" s="241"/>
      <c r="JAT53" s="241"/>
      <c r="JAU53" s="241"/>
      <c r="JAV53" s="241"/>
      <c r="JAW53" s="241" t="s">
        <v>487</v>
      </c>
      <c r="JAX53" s="241"/>
      <c r="JAY53" s="241"/>
      <c r="JAZ53" s="241"/>
      <c r="JBA53" s="241"/>
      <c r="JBB53" s="241"/>
      <c r="JBC53" s="241"/>
      <c r="JBD53" s="241"/>
      <c r="JBE53" s="241" t="s">
        <v>487</v>
      </c>
      <c r="JBF53" s="241"/>
      <c r="JBG53" s="241"/>
      <c r="JBH53" s="241"/>
      <c r="JBI53" s="241"/>
      <c r="JBJ53" s="241"/>
      <c r="JBK53" s="241"/>
      <c r="JBL53" s="241"/>
      <c r="JBM53" s="241" t="s">
        <v>487</v>
      </c>
      <c r="JBN53" s="241"/>
      <c r="JBO53" s="241"/>
      <c r="JBP53" s="241"/>
      <c r="JBQ53" s="241"/>
      <c r="JBR53" s="241"/>
      <c r="JBS53" s="241"/>
      <c r="JBT53" s="241"/>
      <c r="JBU53" s="241" t="s">
        <v>487</v>
      </c>
      <c r="JBV53" s="241"/>
      <c r="JBW53" s="241"/>
      <c r="JBX53" s="241"/>
      <c r="JBY53" s="241"/>
      <c r="JBZ53" s="241"/>
      <c r="JCA53" s="241"/>
      <c r="JCB53" s="241"/>
      <c r="JCC53" s="241" t="s">
        <v>487</v>
      </c>
      <c r="JCD53" s="241"/>
      <c r="JCE53" s="241"/>
      <c r="JCF53" s="241"/>
      <c r="JCG53" s="241"/>
      <c r="JCH53" s="241"/>
      <c r="JCI53" s="241"/>
      <c r="JCJ53" s="241"/>
      <c r="JCK53" s="241" t="s">
        <v>487</v>
      </c>
      <c r="JCL53" s="241"/>
      <c r="JCM53" s="241"/>
      <c r="JCN53" s="241"/>
      <c r="JCO53" s="241"/>
      <c r="JCP53" s="241"/>
      <c r="JCQ53" s="241"/>
      <c r="JCR53" s="241"/>
      <c r="JCS53" s="241" t="s">
        <v>487</v>
      </c>
      <c r="JCT53" s="241"/>
      <c r="JCU53" s="241"/>
      <c r="JCV53" s="241"/>
      <c r="JCW53" s="241"/>
      <c r="JCX53" s="241"/>
      <c r="JCY53" s="241"/>
      <c r="JCZ53" s="241"/>
      <c r="JDA53" s="241" t="s">
        <v>487</v>
      </c>
      <c r="JDB53" s="241"/>
      <c r="JDC53" s="241"/>
      <c r="JDD53" s="241"/>
      <c r="JDE53" s="241"/>
      <c r="JDF53" s="241"/>
      <c r="JDG53" s="241"/>
      <c r="JDH53" s="241"/>
      <c r="JDI53" s="241" t="s">
        <v>487</v>
      </c>
      <c r="JDJ53" s="241"/>
      <c r="JDK53" s="241"/>
      <c r="JDL53" s="241"/>
      <c r="JDM53" s="241"/>
      <c r="JDN53" s="241"/>
      <c r="JDO53" s="241"/>
      <c r="JDP53" s="241"/>
      <c r="JDQ53" s="241" t="s">
        <v>487</v>
      </c>
      <c r="JDR53" s="241"/>
      <c r="JDS53" s="241"/>
      <c r="JDT53" s="241"/>
      <c r="JDU53" s="241"/>
      <c r="JDV53" s="241"/>
      <c r="JDW53" s="241"/>
      <c r="JDX53" s="241"/>
      <c r="JDY53" s="241" t="s">
        <v>487</v>
      </c>
      <c r="JDZ53" s="241"/>
      <c r="JEA53" s="241"/>
      <c r="JEB53" s="241"/>
      <c r="JEC53" s="241"/>
      <c r="JED53" s="241"/>
      <c r="JEE53" s="241"/>
      <c r="JEF53" s="241"/>
      <c r="JEG53" s="241" t="s">
        <v>487</v>
      </c>
      <c r="JEH53" s="241"/>
      <c r="JEI53" s="241"/>
      <c r="JEJ53" s="241"/>
      <c r="JEK53" s="241"/>
      <c r="JEL53" s="241"/>
      <c r="JEM53" s="241"/>
      <c r="JEN53" s="241"/>
      <c r="JEO53" s="241" t="s">
        <v>487</v>
      </c>
      <c r="JEP53" s="241"/>
      <c r="JEQ53" s="241"/>
      <c r="JER53" s="241"/>
      <c r="JES53" s="241"/>
      <c r="JET53" s="241"/>
      <c r="JEU53" s="241"/>
      <c r="JEV53" s="241"/>
      <c r="JEW53" s="241" t="s">
        <v>487</v>
      </c>
      <c r="JEX53" s="241"/>
      <c r="JEY53" s="241"/>
      <c r="JEZ53" s="241"/>
      <c r="JFA53" s="241"/>
      <c r="JFB53" s="241"/>
      <c r="JFC53" s="241"/>
      <c r="JFD53" s="241"/>
      <c r="JFE53" s="241" t="s">
        <v>487</v>
      </c>
      <c r="JFF53" s="241"/>
      <c r="JFG53" s="241"/>
      <c r="JFH53" s="241"/>
      <c r="JFI53" s="241"/>
      <c r="JFJ53" s="241"/>
      <c r="JFK53" s="241"/>
      <c r="JFL53" s="241"/>
      <c r="JFM53" s="241" t="s">
        <v>487</v>
      </c>
      <c r="JFN53" s="241"/>
      <c r="JFO53" s="241"/>
      <c r="JFP53" s="241"/>
      <c r="JFQ53" s="241"/>
      <c r="JFR53" s="241"/>
      <c r="JFS53" s="241"/>
      <c r="JFT53" s="241"/>
      <c r="JFU53" s="241" t="s">
        <v>487</v>
      </c>
      <c r="JFV53" s="241"/>
      <c r="JFW53" s="241"/>
      <c r="JFX53" s="241"/>
      <c r="JFY53" s="241"/>
      <c r="JFZ53" s="241"/>
      <c r="JGA53" s="241"/>
      <c r="JGB53" s="241"/>
      <c r="JGC53" s="241" t="s">
        <v>487</v>
      </c>
      <c r="JGD53" s="241"/>
      <c r="JGE53" s="241"/>
      <c r="JGF53" s="241"/>
      <c r="JGG53" s="241"/>
      <c r="JGH53" s="241"/>
      <c r="JGI53" s="241"/>
      <c r="JGJ53" s="241"/>
      <c r="JGK53" s="241" t="s">
        <v>487</v>
      </c>
      <c r="JGL53" s="241"/>
      <c r="JGM53" s="241"/>
      <c r="JGN53" s="241"/>
      <c r="JGO53" s="241"/>
      <c r="JGP53" s="241"/>
      <c r="JGQ53" s="241"/>
      <c r="JGR53" s="241"/>
      <c r="JGS53" s="241" t="s">
        <v>487</v>
      </c>
      <c r="JGT53" s="241"/>
      <c r="JGU53" s="241"/>
      <c r="JGV53" s="241"/>
      <c r="JGW53" s="241"/>
      <c r="JGX53" s="241"/>
      <c r="JGY53" s="241"/>
      <c r="JGZ53" s="241"/>
      <c r="JHA53" s="241" t="s">
        <v>487</v>
      </c>
      <c r="JHB53" s="241"/>
      <c r="JHC53" s="241"/>
      <c r="JHD53" s="241"/>
      <c r="JHE53" s="241"/>
      <c r="JHF53" s="241"/>
      <c r="JHG53" s="241"/>
      <c r="JHH53" s="241"/>
      <c r="JHI53" s="241" t="s">
        <v>487</v>
      </c>
      <c r="JHJ53" s="241"/>
      <c r="JHK53" s="241"/>
      <c r="JHL53" s="241"/>
      <c r="JHM53" s="241"/>
      <c r="JHN53" s="241"/>
      <c r="JHO53" s="241"/>
      <c r="JHP53" s="241"/>
      <c r="JHQ53" s="241" t="s">
        <v>487</v>
      </c>
      <c r="JHR53" s="241"/>
      <c r="JHS53" s="241"/>
      <c r="JHT53" s="241"/>
      <c r="JHU53" s="241"/>
      <c r="JHV53" s="241"/>
      <c r="JHW53" s="241"/>
      <c r="JHX53" s="241"/>
      <c r="JHY53" s="241" t="s">
        <v>487</v>
      </c>
      <c r="JHZ53" s="241"/>
      <c r="JIA53" s="241"/>
      <c r="JIB53" s="241"/>
      <c r="JIC53" s="241"/>
      <c r="JID53" s="241"/>
      <c r="JIE53" s="241"/>
      <c r="JIF53" s="241"/>
      <c r="JIG53" s="241" t="s">
        <v>487</v>
      </c>
      <c r="JIH53" s="241"/>
      <c r="JII53" s="241"/>
      <c r="JIJ53" s="241"/>
      <c r="JIK53" s="241"/>
      <c r="JIL53" s="241"/>
      <c r="JIM53" s="241"/>
      <c r="JIN53" s="241"/>
      <c r="JIO53" s="241" t="s">
        <v>487</v>
      </c>
      <c r="JIP53" s="241"/>
      <c r="JIQ53" s="241"/>
      <c r="JIR53" s="241"/>
      <c r="JIS53" s="241"/>
      <c r="JIT53" s="241"/>
      <c r="JIU53" s="241"/>
      <c r="JIV53" s="241"/>
      <c r="JIW53" s="241" t="s">
        <v>487</v>
      </c>
      <c r="JIX53" s="241"/>
      <c r="JIY53" s="241"/>
      <c r="JIZ53" s="241"/>
      <c r="JJA53" s="241"/>
      <c r="JJB53" s="241"/>
      <c r="JJC53" s="241"/>
      <c r="JJD53" s="241"/>
      <c r="JJE53" s="241" t="s">
        <v>487</v>
      </c>
      <c r="JJF53" s="241"/>
      <c r="JJG53" s="241"/>
      <c r="JJH53" s="241"/>
      <c r="JJI53" s="241"/>
      <c r="JJJ53" s="241"/>
      <c r="JJK53" s="241"/>
      <c r="JJL53" s="241"/>
      <c r="JJM53" s="241" t="s">
        <v>487</v>
      </c>
      <c r="JJN53" s="241"/>
      <c r="JJO53" s="241"/>
      <c r="JJP53" s="241"/>
      <c r="JJQ53" s="241"/>
      <c r="JJR53" s="241"/>
      <c r="JJS53" s="241"/>
      <c r="JJT53" s="241"/>
      <c r="JJU53" s="241" t="s">
        <v>487</v>
      </c>
      <c r="JJV53" s="241"/>
      <c r="JJW53" s="241"/>
      <c r="JJX53" s="241"/>
      <c r="JJY53" s="241"/>
      <c r="JJZ53" s="241"/>
      <c r="JKA53" s="241"/>
      <c r="JKB53" s="241"/>
      <c r="JKC53" s="241" t="s">
        <v>487</v>
      </c>
      <c r="JKD53" s="241"/>
      <c r="JKE53" s="241"/>
      <c r="JKF53" s="241"/>
      <c r="JKG53" s="241"/>
      <c r="JKH53" s="241"/>
      <c r="JKI53" s="241"/>
      <c r="JKJ53" s="241"/>
      <c r="JKK53" s="241" t="s">
        <v>487</v>
      </c>
      <c r="JKL53" s="241"/>
      <c r="JKM53" s="241"/>
      <c r="JKN53" s="241"/>
      <c r="JKO53" s="241"/>
      <c r="JKP53" s="241"/>
      <c r="JKQ53" s="241"/>
      <c r="JKR53" s="241"/>
      <c r="JKS53" s="241" t="s">
        <v>487</v>
      </c>
      <c r="JKT53" s="241"/>
      <c r="JKU53" s="241"/>
      <c r="JKV53" s="241"/>
      <c r="JKW53" s="241"/>
      <c r="JKX53" s="241"/>
      <c r="JKY53" s="241"/>
      <c r="JKZ53" s="241"/>
      <c r="JLA53" s="241" t="s">
        <v>487</v>
      </c>
      <c r="JLB53" s="241"/>
      <c r="JLC53" s="241"/>
      <c r="JLD53" s="241"/>
      <c r="JLE53" s="241"/>
      <c r="JLF53" s="241"/>
      <c r="JLG53" s="241"/>
      <c r="JLH53" s="241"/>
      <c r="JLI53" s="241" t="s">
        <v>487</v>
      </c>
      <c r="JLJ53" s="241"/>
      <c r="JLK53" s="241"/>
      <c r="JLL53" s="241"/>
      <c r="JLM53" s="241"/>
      <c r="JLN53" s="241"/>
      <c r="JLO53" s="241"/>
      <c r="JLP53" s="241"/>
      <c r="JLQ53" s="241" t="s">
        <v>487</v>
      </c>
      <c r="JLR53" s="241"/>
      <c r="JLS53" s="241"/>
      <c r="JLT53" s="241"/>
      <c r="JLU53" s="241"/>
      <c r="JLV53" s="241"/>
      <c r="JLW53" s="241"/>
      <c r="JLX53" s="241"/>
      <c r="JLY53" s="241" t="s">
        <v>487</v>
      </c>
      <c r="JLZ53" s="241"/>
      <c r="JMA53" s="241"/>
      <c r="JMB53" s="241"/>
      <c r="JMC53" s="241"/>
      <c r="JMD53" s="241"/>
      <c r="JME53" s="241"/>
      <c r="JMF53" s="241"/>
      <c r="JMG53" s="241" t="s">
        <v>487</v>
      </c>
      <c r="JMH53" s="241"/>
      <c r="JMI53" s="241"/>
      <c r="JMJ53" s="241"/>
      <c r="JMK53" s="241"/>
      <c r="JML53" s="241"/>
      <c r="JMM53" s="241"/>
      <c r="JMN53" s="241"/>
      <c r="JMO53" s="241" t="s">
        <v>487</v>
      </c>
      <c r="JMP53" s="241"/>
      <c r="JMQ53" s="241"/>
      <c r="JMR53" s="241"/>
      <c r="JMS53" s="241"/>
      <c r="JMT53" s="241"/>
      <c r="JMU53" s="241"/>
      <c r="JMV53" s="241"/>
      <c r="JMW53" s="241" t="s">
        <v>487</v>
      </c>
      <c r="JMX53" s="241"/>
      <c r="JMY53" s="241"/>
      <c r="JMZ53" s="241"/>
      <c r="JNA53" s="241"/>
      <c r="JNB53" s="241"/>
      <c r="JNC53" s="241"/>
      <c r="JND53" s="241"/>
      <c r="JNE53" s="241" t="s">
        <v>487</v>
      </c>
      <c r="JNF53" s="241"/>
      <c r="JNG53" s="241"/>
      <c r="JNH53" s="241"/>
      <c r="JNI53" s="241"/>
      <c r="JNJ53" s="241"/>
      <c r="JNK53" s="241"/>
      <c r="JNL53" s="241"/>
      <c r="JNM53" s="241" t="s">
        <v>487</v>
      </c>
      <c r="JNN53" s="241"/>
      <c r="JNO53" s="241"/>
      <c r="JNP53" s="241"/>
      <c r="JNQ53" s="241"/>
      <c r="JNR53" s="241"/>
      <c r="JNS53" s="241"/>
      <c r="JNT53" s="241"/>
      <c r="JNU53" s="241" t="s">
        <v>487</v>
      </c>
      <c r="JNV53" s="241"/>
      <c r="JNW53" s="241"/>
      <c r="JNX53" s="241"/>
      <c r="JNY53" s="241"/>
      <c r="JNZ53" s="241"/>
      <c r="JOA53" s="241"/>
      <c r="JOB53" s="241"/>
      <c r="JOC53" s="241" t="s">
        <v>487</v>
      </c>
      <c r="JOD53" s="241"/>
      <c r="JOE53" s="241"/>
      <c r="JOF53" s="241"/>
      <c r="JOG53" s="241"/>
      <c r="JOH53" s="241"/>
      <c r="JOI53" s="241"/>
      <c r="JOJ53" s="241"/>
      <c r="JOK53" s="241" t="s">
        <v>487</v>
      </c>
      <c r="JOL53" s="241"/>
      <c r="JOM53" s="241"/>
      <c r="JON53" s="241"/>
      <c r="JOO53" s="241"/>
      <c r="JOP53" s="241"/>
      <c r="JOQ53" s="241"/>
      <c r="JOR53" s="241"/>
      <c r="JOS53" s="241" t="s">
        <v>487</v>
      </c>
      <c r="JOT53" s="241"/>
      <c r="JOU53" s="241"/>
      <c r="JOV53" s="241"/>
      <c r="JOW53" s="241"/>
      <c r="JOX53" s="241"/>
      <c r="JOY53" s="241"/>
      <c r="JOZ53" s="241"/>
      <c r="JPA53" s="241" t="s">
        <v>487</v>
      </c>
      <c r="JPB53" s="241"/>
      <c r="JPC53" s="241"/>
      <c r="JPD53" s="241"/>
      <c r="JPE53" s="241"/>
      <c r="JPF53" s="241"/>
      <c r="JPG53" s="241"/>
      <c r="JPH53" s="241"/>
      <c r="JPI53" s="241" t="s">
        <v>487</v>
      </c>
      <c r="JPJ53" s="241"/>
      <c r="JPK53" s="241"/>
      <c r="JPL53" s="241"/>
      <c r="JPM53" s="241"/>
      <c r="JPN53" s="241"/>
      <c r="JPO53" s="241"/>
      <c r="JPP53" s="241"/>
      <c r="JPQ53" s="241" t="s">
        <v>487</v>
      </c>
      <c r="JPR53" s="241"/>
      <c r="JPS53" s="241"/>
      <c r="JPT53" s="241"/>
      <c r="JPU53" s="241"/>
      <c r="JPV53" s="241"/>
      <c r="JPW53" s="241"/>
      <c r="JPX53" s="241"/>
      <c r="JPY53" s="241" t="s">
        <v>487</v>
      </c>
      <c r="JPZ53" s="241"/>
      <c r="JQA53" s="241"/>
      <c r="JQB53" s="241"/>
      <c r="JQC53" s="241"/>
      <c r="JQD53" s="241"/>
      <c r="JQE53" s="241"/>
      <c r="JQF53" s="241"/>
      <c r="JQG53" s="241" t="s">
        <v>487</v>
      </c>
      <c r="JQH53" s="241"/>
      <c r="JQI53" s="241"/>
      <c r="JQJ53" s="241"/>
      <c r="JQK53" s="241"/>
      <c r="JQL53" s="241"/>
      <c r="JQM53" s="241"/>
      <c r="JQN53" s="241"/>
      <c r="JQO53" s="241" t="s">
        <v>487</v>
      </c>
      <c r="JQP53" s="241"/>
      <c r="JQQ53" s="241"/>
      <c r="JQR53" s="241"/>
      <c r="JQS53" s="241"/>
      <c r="JQT53" s="241"/>
      <c r="JQU53" s="241"/>
      <c r="JQV53" s="241"/>
      <c r="JQW53" s="241" t="s">
        <v>487</v>
      </c>
      <c r="JQX53" s="241"/>
      <c r="JQY53" s="241"/>
      <c r="JQZ53" s="241"/>
      <c r="JRA53" s="241"/>
      <c r="JRB53" s="241"/>
      <c r="JRC53" s="241"/>
      <c r="JRD53" s="241"/>
      <c r="JRE53" s="241" t="s">
        <v>487</v>
      </c>
      <c r="JRF53" s="241"/>
      <c r="JRG53" s="241"/>
      <c r="JRH53" s="241"/>
      <c r="JRI53" s="241"/>
      <c r="JRJ53" s="241"/>
      <c r="JRK53" s="241"/>
      <c r="JRL53" s="241"/>
      <c r="JRM53" s="241" t="s">
        <v>487</v>
      </c>
      <c r="JRN53" s="241"/>
      <c r="JRO53" s="241"/>
      <c r="JRP53" s="241"/>
      <c r="JRQ53" s="241"/>
      <c r="JRR53" s="241"/>
      <c r="JRS53" s="241"/>
      <c r="JRT53" s="241"/>
      <c r="JRU53" s="241" t="s">
        <v>487</v>
      </c>
      <c r="JRV53" s="241"/>
      <c r="JRW53" s="241"/>
      <c r="JRX53" s="241"/>
      <c r="JRY53" s="241"/>
      <c r="JRZ53" s="241"/>
      <c r="JSA53" s="241"/>
      <c r="JSB53" s="241"/>
      <c r="JSC53" s="241" t="s">
        <v>487</v>
      </c>
      <c r="JSD53" s="241"/>
      <c r="JSE53" s="241"/>
      <c r="JSF53" s="241"/>
      <c r="JSG53" s="241"/>
      <c r="JSH53" s="241"/>
      <c r="JSI53" s="241"/>
      <c r="JSJ53" s="241"/>
      <c r="JSK53" s="241" t="s">
        <v>487</v>
      </c>
      <c r="JSL53" s="241"/>
      <c r="JSM53" s="241"/>
      <c r="JSN53" s="241"/>
      <c r="JSO53" s="241"/>
      <c r="JSP53" s="241"/>
      <c r="JSQ53" s="241"/>
      <c r="JSR53" s="241"/>
      <c r="JSS53" s="241" t="s">
        <v>487</v>
      </c>
      <c r="JST53" s="241"/>
      <c r="JSU53" s="241"/>
      <c r="JSV53" s="241"/>
      <c r="JSW53" s="241"/>
      <c r="JSX53" s="241"/>
      <c r="JSY53" s="241"/>
      <c r="JSZ53" s="241"/>
      <c r="JTA53" s="241" t="s">
        <v>487</v>
      </c>
      <c r="JTB53" s="241"/>
      <c r="JTC53" s="241"/>
      <c r="JTD53" s="241"/>
      <c r="JTE53" s="241"/>
      <c r="JTF53" s="241"/>
      <c r="JTG53" s="241"/>
      <c r="JTH53" s="241"/>
      <c r="JTI53" s="241" t="s">
        <v>487</v>
      </c>
      <c r="JTJ53" s="241"/>
      <c r="JTK53" s="241"/>
      <c r="JTL53" s="241"/>
      <c r="JTM53" s="241"/>
      <c r="JTN53" s="241"/>
      <c r="JTO53" s="241"/>
      <c r="JTP53" s="241"/>
      <c r="JTQ53" s="241" t="s">
        <v>487</v>
      </c>
      <c r="JTR53" s="241"/>
      <c r="JTS53" s="241"/>
      <c r="JTT53" s="241"/>
      <c r="JTU53" s="241"/>
      <c r="JTV53" s="241"/>
      <c r="JTW53" s="241"/>
      <c r="JTX53" s="241"/>
      <c r="JTY53" s="241" t="s">
        <v>487</v>
      </c>
      <c r="JTZ53" s="241"/>
      <c r="JUA53" s="241"/>
      <c r="JUB53" s="241"/>
      <c r="JUC53" s="241"/>
      <c r="JUD53" s="241"/>
      <c r="JUE53" s="241"/>
      <c r="JUF53" s="241"/>
      <c r="JUG53" s="241" t="s">
        <v>487</v>
      </c>
      <c r="JUH53" s="241"/>
      <c r="JUI53" s="241"/>
      <c r="JUJ53" s="241"/>
      <c r="JUK53" s="241"/>
      <c r="JUL53" s="241"/>
      <c r="JUM53" s="241"/>
      <c r="JUN53" s="241"/>
      <c r="JUO53" s="241" t="s">
        <v>487</v>
      </c>
      <c r="JUP53" s="241"/>
      <c r="JUQ53" s="241"/>
      <c r="JUR53" s="241"/>
      <c r="JUS53" s="241"/>
      <c r="JUT53" s="241"/>
      <c r="JUU53" s="241"/>
      <c r="JUV53" s="241"/>
      <c r="JUW53" s="241" t="s">
        <v>487</v>
      </c>
      <c r="JUX53" s="241"/>
      <c r="JUY53" s="241"/>
      <c r="JUZ53" s="241"/>
      <c r="JVA53" s="241"/>
      <c r="JVB53" s="241"/>
      <c r="JVC53" s="241"/>
      <c r="JVD53" s="241"/>
      <c r="JVE53" s="241" t="s">
        <v>487</v>
      </c>
      <c r="JVF53" s="241"/>
      <c r="JVG53" s="241"/>
      <c r="JVH53" s="241"/>
      <c r="JVI53" s="241"/>
      <c r="JVJ53" s="241"/>
      <c r="JVK53" s="241"/>
      <c r="JVL53" s="241"/>
      <c r="JVM53" s="241" t="s">
        <v>487</v>
      </c>
      <c r="JVN53" s="241"/>
      <c r="JVO53" s="241"/>
      <c r="JVP53" s="241"/>
      <c r="JVQ53" s="241"/>
      <c r="JVR53" s="241"/>
      <c r="JVS53" s="241"/>
      <c r="JVT53" s="241"/>
      <c r="JVU53" s="241" t="s">
        <v>487</v>
      </c>
      <c r="JVV53" s="241"/>
      <c r="JVW53" s="241"/>
      <c r="JVX53" s="241"/>
      <c r="JVY53" s="241"/>
      <c r="JVZ53" s="241"/>
      <c r="JWA53" s="241"/>
      <c r="JWB53" s="241"/>
      <c r="JWC53" s="241" t="s">
        <v>487</v>
      </c>
      <c r="JWD53" s="241"/>
      <c r="JWE53" s="241"/>
      <c r="JWF53" s="241"/>
      <c r="JWG53" s="241"/>
      <c r="JWH53" s="241"/>
      <c r="JWI53" s="241"/>
      <c r="JWJ53" s="241"/>
      <c r="JWK53" s="241" t="s">
        <v>487</v>
      </c>
      <c r="JWL53" s="241"/>
      <c r="JWM53" s="241"/>
      <c r="JWN53" s="241"/>
      <c r="JWO53" s="241"/>
      <c r="JWP53" s="241"/>
      <c r="JWQ53" s="241"/>
      <c r="JWR53" s="241"/>
      <c r="JWS53" s="241" t="s">
        <v>487</v>
      </c>
      <c r="JWT53" s="241"/>
      <c r="JWU53" s="241"/>
      <c r="JWV53" s="241"/>
      <c r="JWW53" s="241"/>
      <c r="JWX53" s="241"/>
      <c r="JWY53" s="241"/>
      <c r="JWZ53" s="241"/>
      <c r="JXA53" s="241" t="s">
        <v>487</v>
      </c>
      <c r="JXB53" s="241"/>
      <c r="JXC53" s="241"/>
      <c r="JXD53" s="241"/>
      <c r="JXE53" s="241"/>
      <c r="JXF53" s="241"/>
      <c r="JXG53" s="241"/>
      <c r="JXH53" s="241"/>
      <c r="JXI53" s="241" t="s">
        <v>487</v>
      </c>
      <c r="JXJ53" s="241"/>
      <c r="JXK53" s="241"/>
      <c r="JXL53" s="241"/>
      <c r="JXM53" s="241"/>
      <c r="JXN53" s="241"/>
      <c r="JXO53" s="241"/>
      <c r="JXP53" s="241"/>
      <c r="JXQ53" s="241" t="s">
        <v>487</v>
      </c>
      <c r="JXR53" s="241"/>
      <c r="JXS53" s="241"/>
      <c r="JXT53" s="241"/>
      <c r="JXU53" s="241"/>
      <c r="JXV53" s="241"/>
      <c r="JXW53" s="241"/>
      <c r="JXX53" s="241"/>
      <c r="JXY53" s="241" t="s">
        <v>487</v>
      </c>
      <c r="JXZ53" s="241"/>
      <c r="JYA53" s="241"/>
      <c r="JYB53" s="241"/>
      <c r="JYC53" s="241"/>
      <c r="JYD53" s="241"/>
      <c r="JYE53" s="241"/>
      <c r="JYF53" s="241"/>
      <c r="JYG53" s="241" t="s">
        <v>487</v>
      </c>
      <c r="JYH53" s="241"/>
      <c r="JYI53" s="241"/>
      <c r="JYJ53" s="241"/>
      <c r="JYK53" s="241"/>
      <c r="JYL53" s="241"/>
      <c r="JYM53" s="241"/>
      <c r="JYN53" s="241"/>
      <c r="JYO53" s="241" t="s">
        <v>487</v>
      </c>
      <c r="JYP53" s="241"/>
      <c r="JYQ53" s="241"/>
      <c r="JYR53" s="241"/>
      <c r="JYS53" s="241"/>
      <c r="JYT53" s="241"/>
      <c r="JYU53" s="241"/>
      <c r="JYV53" s="241"/>
      <c r="JYW53" s="241" t="s">
        <v>487</v>
      </c>
      <c r="JYX53" s="241"/>
      <c r="JYY53" s="241"/>
      <c r="JYZ53" s="241"/>
      <c r="JZA53" s="241"/>
      <c r="JZB53" s="241"/>
      <c r="JZC53" s="241"/>
      <c r="JZD53" s="241"/>
      <c r="JZE53" s="241" t="s">
        <v>487</v>
      </c>
      <c r="JZF53" s="241"/>
      <c r="JZG53" s="241"/>
      <c r="JZH53" s="241"/>
      <c r="JZI53" s="241"/>
      <c r="JZJ53" s="241"/>
      <c r="JZK53" s="241"/>
      <c r="JZL53" s="241"/>
      <c r="JZM53" s="241" t="s">
        <v>487</v>
      </c>
      <c r="JZN53" s="241"/>
      <c r="JZO53" s="241"/>
      <c r="JZP53" s="241"/>
      <c r="JZQ53" s="241"/>
      <c r="JZR53" s="241"/>
      <c r="JZS53" s="241"/>
      <c r="JZT53" s="241"/>
      <c r="JZU53" s="241" t="s">
        <v>487</v>
      </c>
      <c r="JZV53" s="241"/>
      <c r="JZW53" s="241"/>
      <c r="JZX53" s="241"/>
      <c r="JZY53" s="241"/>
      <c r="JZZ53" s="241"/>
      <c r="KAA53" s="241"/>
      <c r="KAB53" s="241"/>
      <c r="KAC53" s="241" t="s">
        <v>487</v>
      </c>
      <c r="KAD53" s="241"/>
      <c r="KAE53" s="241"/>
      <c r="KAF53" s="241"/>
      <c r="KAG53" s="241"/>
      <c r="KAH53" s="241"/>
      <c r="KAI53" s="241"/>
      <c r="KAJ53" s="241"/>
      <c r="KAK53" s="241" t="s">
        <v>487</v>
      </c>
      <c r="KAL53" s="241"/>
      <c r="KAM53" s="241"/>
      <c r="KAN53" s="241"/>
      <c r="KAO53" s="241"/>
      <c r="KAP53" s="241"/>
      <c r="KAQ53" s="241"/>
      <c r="KAR53" s="241"/>
      <c r="KAS53" s="241" t="s">
        <v>487</v>
      </c>
      <c r="KAT53" s="241"/>
      <c r="KAU53" s="241"/>
      <c r="KAV53" s="241"/>
      <c r="KAW53" s="241"/>
      <c r="KAX53" s="241"/>
      <c r="KAY53" s="241"/>
      <c r="KAZ53" s="241"/>
      <c r="KBA53" s="241" t="s">
        <v>487</v>
      </c>
      <c r="KBB53" s="241"/>
      <c r="KBC53" s="241"/>
      <c r="KBD53" s="241"/>
      <c r="KBE53" s="241"/>
      <c r="KBF53" s="241"/>
      <c r="KBG53" s="241"/>
      <c r="KBH53" s="241"/>
      <c r="KBI53" s="241" t="s">
        <v>487</v>
      </c>
      <c r="KBJ53" s="241"/>
      <c r="KBK53" s="241"/>
      <c r="KBL53" s="241"/>
      <c r="KBM53" s="241"/>
      <c r="KBN53" s="241"/>
      <c r="KBO53" s="241"/>
      <c r="KBP53" s="241"/>
      <c r="KBQ53" s="241" t="s">
        <v>487</v>
      </c>
      <c r="KBR53" s="241"/>
      <c r="KBS53" s="241"/>
      <c r="KBT53" s="241"/>
      <c r="KBU53" s="241"/>
      <c r="KBV53" s="241"/>
      <c r="KBW53" s="241"/>
      <c r="KBX53" s="241"/>
      <c r="KBY53" s="241" t="s">
        <v>487</v>
      </c>
      <c r="KBZ53" s="241"/>
      <c r="KCA53" s="241"/>
      <c r="KCB53" s="241"/>
      <c r="KCC53" s="241"/>
      <c r="KCD53" s="241"/>
      <c r="KCE53" s="241"/>
      <c r="KCF53" s="241"/>
      <c r="KCG53" s="241" t="s">
        <v>487</v>
      </c>
      <c r="KCH53" s="241"/>
      <c r="KCI53" s="241"/>
      <c r="KCJ53" s="241"/>
      <c r="KCK53" s="241"/>
      <c r="KCL53" s="241"/>
      <c r="KCM53" s="241"/>
      <c r="KCN53" s="241"/>
      <c r="KCO53" s="241" t="s">
        <v>487</v>
      </c>
      <c r="KCP53" s="241"/>
      <c r="KCQ53" s="241"/>
      <c r="KCR53" s="241"/>
      <c r="KCS53" s="241"/>
      <c r="KCT53" s="241"/>
      <c r="KCU53" s="241"/>
      <c r="KCV53" s="241"/>
      <c r="KCW53" s="241" t="s">
        <v>487</v>
      </c>
      <c r="KCX53" s="241"/>
      <c r="KCY53" s="241"/>
      <c r="KCZ53" s="241"/>
      <c r="KDA53" s="241"/>
      <c r="KDB53" s="241"/>
      <c r="KDC53" s="241"/>
      <c r="KDD53" s="241"/>
      <c r="KDE53" s="241" t="s">
        <v>487</v>
      </c>
      <c r="KDF53" s="241"/>
      <c r="KDG53" s="241"/>
      <c r="KDH53" s="241"/>
      <c r="KDI53" s="241"/>
      <c r="KDJ53" s="241"/>
      <c r="KDK53" s="241"/>
      <c r="KDL53" s="241"/>
      <c r="KDM53" s="241" t="s">
        <v>487</v>
      </c>
      <c r="KDN53" s="241"/>
      <c r="KDO53" s="241"/>
      <c r="KDP53" s="241"/>
      <c r="KDQ53" s="241"/>
      <c r="KDR53" s="241"/>
      <c r="KDS53" s="241"/>
      <c r="KDT53" s="241"/>
      <c r="KDU53" s="241" t="s">
        <v>487</v>
      </c>
      <c r="KDV53" s="241"/>
      <c r="KDW53" s="241"/>
      <c r="KDX53" s="241"/>
      <c r="KDY53" s="241"/>
      <c r="KDZ53" s="241"/>
      <c r="KEA53" s="241"/>
      <c r="KEB53" s="241"/>
      <c r="KEC53" s="241" t="s">
        <v>487</v>
      </c>
      <c r="KED53" s="241"/>
      <c r="KEE53" s="241"/>
      <c r="KEF53" s="241"/>
      <c r="KEG53" s="241"/>
      <c r="KEH53" s="241"/>
      <c r="KEI53" s="241"/>
      <c r="KEJ53" s="241"/>
      <c r="KEK53" s="241" t="s">
        <v>487</v>
      </c>
      <c r="KEL53" s="241"/>
      <c r="KEM53" s="241"/>
      <c r="KEN53" s="241"/>
      <c r="KEO53" s="241"/>
      <c r="KEP53" s="241"/>
      <c r="KEQ53" s="241"/>
      <c r="KER53" s="241"/>
      <c r="KES53" s="241" t="s">
        <v>487</v>
      </c>
      <c r="KET53" s="241"/>
      <c r="KEU53" s="241"/>
      <c r="KEV53" s="241"/>
      <c r="KEW53" s="241"/>
      <c r="KEX53" s="241"/>
      <c r="KEY53" s="241"/>
      <c r="KEZ53" s="241"/>
      <c r="KFA53" s="241" t="s">
        <v>487</v>
      </c>
      <c r="KFB53" s="241"/>
      <c r="KFC53" s="241"/>
      <c r="KFD53" s="241"/>
      <c r="KFE53" s="241"/>
      <c r="KFF53" s="241"/>
      <c r="KFG53" s="241"/>
      <c r="KFH53" s="241"/>
      <c r="KFI53" s="241" t="s">
        <v>487</v>
      </c>
      <c r="KFJ53" s="241"/>
      <c r="KFK53" s="241"/>
      <c r="KFL53" s="241"/>
      <c r="KFM53" s="241"/>
      <c r="KFN53" s="241"/>
      <c r="KFO53" s="241"/>
      <c r="KFP53" s="241"/>
      <c r="KFQ53" s="241" t="s">
        <v>487</v>
      </c>
      <c r="KFR53" s="241"/>
      <c r="KFS53" s="241"/>
      <c r="KFT53" s="241"/>
      <c r="KFU53" s="241"/>
      <c r="KFV53" s="241"/>
      <c r="KFW53" s="241"/>
      <c r="KFX53" s="241"/>
      <c r="KFY53" s="241" t="s">
        <v>487</v>
      </c>
      <c r="KFZ53" s="241"/>
      <c r="KGA53" s="241"/>
      <c r="KGB53" s="241"/>
      <c r="KGC53" s="241"/>
      <c r="KGD53" s="241"/>
      <c r="KGE53" s="241"/>
      <c r="KGF53" s="241"/>
      <c r="KGG53" s="241" t="s">
        <v>487</v>
      </c>
      <c r="KGH53" s="241"/>
      <c r="KGI53" s="241"/>
      <c r="KGJ53" s="241"/>
      <c r="KGK53" s="241"/>
      <c r="KGL53" s="241"/>
      <c r="KGM53" s="241"/>
      <c r="KGN53" s="241"/>
      <c r="KGO53" s="241" t="s">
        <v>487</v>
      </c>
      <c r="KGP53" s="241"/>
      <c r="KGQ53" s="241"/>
      <c r="KGR53" s="241"/>
      <c r="KGS53" s="241"/>
      <c r="KGT53" s="241"/>
      <c r="KGU53" s="241"/>
      <c r="KGV53" s="241"/>
      <c r="KGW53" s="241" t="s">
        <v>487</v>
      </c>
      <c r="KGX53" s="241"/>
      <c r="KGY53" s="241"/>
      <c r="KGZ53" s="241"/>
      <c r="KHA53" s="241"/>
      <c r="KHB53" s="241"/>
      <c r="KHC53" s="241"/>
      <c r="KHD53" s="241"/>
      <c r="KHE53" s="241" t="s">
        <v>487</v>
      </c>
      <c r="KHF53" s="241"/>
      <c r="KHG53" s="241"/>
      <c r="KHH53" s="241"/>
      <c r="KHI53" s="241"/>
      <c r="KHJ53" s="241"/>
      <c r="KHK53" s="241"/>
      <c r="KHL53" s="241"/>
      <c r="KHM53" s="241" t="s">
        <v>487</v>
      </c>
      <c r="KHN53" s="241"/>
      <c r="KHO53" s="241"/>
      <c r="KHP53" s="241"/>
      <c r="KHQ53" s="241"/>
      <c r="KHR53" s="241"/>
      <c r="KHS53" s="241"/>
      <c r="KHT53" s="241"/>
      <c r="KHU53" s="241" t="s">
        <v>487</v>
      </c>
      <c r="KHV53" s="241"/>
      <c r="KHW53" s="241"/>
      <c r="KHX53" s="241"/>
      <c r="KHY53" s="241"/>
      <c r="KHZ53" s="241"/>
      <c r="KIA53" s="241"/>
      <c r="KIB53" s="241"/>
      <c r="KIC53" s="241" t="s">
        <v>487</v>
      </c>
      <c r="KID53" s="241"/>
      <c r="KIE53" s="241"/>
      <c r="KIF53" s="241"/>
      <c r="KIG53" s="241"/>
      <c r="KIH53" s="241"/>
      <c r="KII53" s="241"/>
      <c r="KIJ53" s="241"/>
      <c r="KIK53" s="241" t="s">
        <v>487</v>
      </c>
      <c r="KIL53" s="241"/>
      <c r="KIM53" s="241"/>
      <c r="KIN53" s="241"/>
      <c r="KIO53" s="241"/>
      <c r="KIP53" s="241"/>
      <c r="KIQ53" s="241"/>
      <c r="KIR53" s="241"/>
      <c r="KIS53" s="241" t="s">
        <v>487</v>
      </c>
      <c r="KIT53" s="241"/>
      <c r="KIU53" s="241"/>
      <c r="KIV53" s="241"/>
      <c r="KIW53" s="241"/>
      <c r="KIX53" s="241"/>
      <c r="KIY53" s="241"/>
      <c r="KIZ53" s="241"/>
      <c r="KJA53" s="241" t="s">
        <v>487</v>
      </c>
      <c r="KJB53" s="241"/>
      <c r="KJC53" s="241"/>
      <c r="KJD53" s="241"/>
      <c r="KJE53" s="241"/>
      <c r="KJF53" s="241"/>
      <c r="KJG53" s="241"/>
      <c r="KJH53" s="241"/>
      <c r="KJI53" s="241" t="s">
        <v>487</v>
      </c>
      <c r="KJJ53" s="241"/>
      <c r="KJK53" s="241"/>
      <c r="KJL53" s="241"/>
      <c r="KJM53" s="241"/>
      <c r="KJN53" s="241"/>
      <c r="KJO53" s="241"/>
      <c r="KJP53" s="241"/>
      <c r="KJQ53" s="241" t="s">
        <v>487</v>
      </c>
      <c r="KJR53" s="241"/>
      <c r="KJS53" s="241"/>
      <c r="KJT53" s="241"/>
      <c r="KJU53" s="241"/>
      <c r="KJV53" s="241"/>
      <c r="KJW53" s="241"/>
      <c r="KJX53" s="241"/>
      <c r="KJY53" s="241" t="s">
        <v>487</v>
      </c>
      <c r="KJZ53" s="241"/>
      <c r="KKA53" s="241"/>
      <c r="KKB53" s="241"/>
      <c r="KKC53" s="241"/>
      <c r="KKD53" s="241"/>
      <c r="KKE53" s="241"/>
      <c r="KKF53" s="241"/>
      <c r="KKG53" s="241" t="s">
        <v>487</v>
      </c>
      <c r="KKH53" s="241"/>
      <c r="KKI53" s="241"/>
      <c r="KKJ53" s="241"/>
      <c r="KKK53" s="241"/>
      <c r="KKL53" s="241"/>
      <c r="KKM53" s="241"/>
      <c r="KKN53" s="241"/>
      <c r="KKO53" s="241" t="s">
        <v>487</v>
      </c>
      <c r="KKP53" s="241"/>
      <c r="KKQ53" s="241"/>
      <c r="KKR53" s="241"/>
      <c r="KKS53" s="241"/>
      <c r="KKT53" s="241"/>
      <c r="KKU53" s="241"/>
      <c r="KKV53" s="241"/>
      <c r="KKW53" s="241" t="s">
        <v>487</v>
      </c>
      <c r="KKX53" s="241"/>
      <c r="KKY53" s="241"/>
      <c r="KKZ53" s="241"/>
      <c r="KLA53" s="241"/>
      <c r="KLB53" s="241"/>
      <c r="KLC53" s="241"/>
      <c r="KLD53" s="241"/>
      <c r="KLE53" s="241" t="s">
        <v>487</v>
      </c>
      <c r="KLF53" s="241"/>
      <c r="KLG53" s="241"/>
      <c r="KLH53" s="241"/>
      <c r="KLI53" s="241"/>
      <c r="KLJ53" s="241"/>
      <c r="KLK53" s="241"/>
      <c r="KLL53" s="241"/>
      <c r="KLM53" s="241" t="s">
        <v>487</v>
      </c>
      <c r="KLN53" s="241"/>
      <c r="KLO53" s="241"/>
      <c r="KLP53" s="241"/>
      <c r="KLQ53" s="241"/>
      <c r="KLR53" s="241"/>
      <c r="KLS53" s="241"/>
      <c r="KLT53" s="241"/>
      <c r="KLU53" s="241" t="s">
        <v>487</v>
      </c>
      <c r="KLV53" s="241"/>
      <c r="KLW53" s="241"/>
      <c r="KLX53" s="241"/>
      <c r="KLY53" s="241"/>
      <c r="KLZ53" s="241"/>
      <c r="KMA53" s="241"/>
      <c r="KMB53" s="241"/>
      <c r="KMC53" s="241" t="s">
        <v>487</v>
      </c>
      <c r="KMD53" s="241"/>
      <c r="KME53" s="241"/>
      <c r="KMF53" s="241"/>
      <c r="KMG53" s="241"/>
      <c r="KMH53" s="241"/>
      <c r="KMI53" s="241"/>
      <c r="KMJ53" s="241"/>
      <c r="KMK53" s="241" t="s">
        <v>487</v>
      </c>
      <c r="KML53" s="241"/>
      <c r="KMM53" s="241"/>
      <c r="KMN53" s="241"/>
      <c r="KMO53" s="241"/>
      <c r="KMP53" s="241"/>
      <c r="KMQ53" s="241"/>
      <c r="KMR53" s="241"/>
      <c r="KMS53" s="241" t="s">
        <v>487</v>
      </c>
      <c r="KMT53" s="241"/>
      <c r="KMU53" s="241"/>
      <c r="KMV53" s="241"/>
      <c r="KMW53" s="241"/>
      <c r="KMX53" s="241"/>
      <c r="KMY53" s="241"/>
      <c r="KMZ53" s="241"/>
      <c r="KNA53" s="241" t="s">
        <v>487</v>
      </c>
      <c r="KNB53" s="241"/>
      <c r="KNC53" s="241"/>
      <c r="KND53" s="241"/>
      <c r="KNE53" s="241"/>
      <c r="KNF53" s="241"/>
      <c r="KNG53" s="241"/>
      <c r="KNH53" s="241"/>
      <c r="KNI53" s="241" t="s">
        <v>487</v>
      </c>
      <c r="KNJ53" s="241"/>
      <c r="KNK53" s="241"/>
      <c r="KNL53" s="241"/>
      <c r="KNM53" s="241"/>
      <c r="KNN53" s="241"/>
      <c r="KNO53" s="241"/>
      <c r="KNP53" s="241"/>
      <c r="KNQ53" s="241" t="s">
        <v>487</v>
      </c>
      <c r="KNR53" s="241"/>
      <c r="KNS53" s="241"/>
      <c r="KNT53" s="241"/>
      <c r="KNU53" s="241"/>
      <c r="KNV53" s="241"/>
      <c r="KNW53" s="241"/>
      <c r="KNX53" s="241"/>
      <c r="KNY53" s="241" t="s">
        <v>487</v>
      </c>
      <c r="KNZ53" s="241"/>
      <c r="KOA53" s="241"/>
      <c r="KOB53" s="241"/>
      <c r="KOC53" s="241"/>
      <c r="KOD53" s="241"/>
      <c r="KOE53" s="241"/>
      <c r="KOF53" s="241"/>
      <c r="KOG53" s="241" t="s">
        <v>487</v>
      </c>
      <c r="KOH53" s="241"/>
      <c r="KOI53" s="241"/>
      <c r="KOJ53" s="241"/>
      <c r="KOK53" s="241"/>
      <c r="KOL53" s="241"/>
      <c r="KOM53" s="241"/>
      <c r="KON53" s="241"/>
      <c r="KOO53" s="241" t="s">
        <v>487</v>
      </c>
      <c r="KOP53" s="241"/>
      <c r="KOQ53" s="241"/>
      <c r="KOR53" s="241"/>
      <c r="KOS53" s="241"/>
      <c r="KOT53" s="241"/>
      <c r="KOU53" s="241"/>
      <c r="KOV53" s="241"/>
      <c r="KOW53" s="241" t="s">
        <v>487</v>
      </c>
      <c r="KOX53" s="241"/>
      <c r="KOY53" s="241"/>
      <c r="KOZ53" s="241"/>
      <c r="KPA53" s="241"/>
      <c r="KPB53" s="241"/>
      <c r="KPC53" s="241"/>
      <c r="KPD53" s="241"/>
      <c r="KPE53" s="241" t="s">
        <v>487</v>
      </c>
      <c r="KPF53" s="241"/>
      <c r="KPG53" s="241"/>
      <c r="KPH53" s="241"/>
      <c r="KPI53" s="241"/>
      <c r="KPJ53" s="241"/>
      <c r="KPK53" s="241"/>
      <c r="KPL53" s="241"/>
      <c r="KPM53" s="241" t="s">
        <v>487</v>
      </c>
      <c r="KPN53" s="241"/>
      <c r="KPO53" s="241"/>
      <c r="KPP53" s="241"/>
      <c r="KPQ53" s="241"/>
      <c r="KPR53" s="241"/>
      <c r="KPS53" s="241"/>
      <c r="KPT53" s="241"/>
      <c r="KPU53" s="241" t="s">
        <v>487</v>
      </c>
      <c r="KPV53" s="241"/>
      <c r="KPW53" s="241"/>
      <c r="KPX53" s="241"/>
      <c r="KPY53" s="241"/>
      <c r="KPZ53" s="241"/>
      <c r="KQA53" s="241"/>
      <c r="KQB53" s="241"/>
      <c r="KQC53" s="241" t="s">
        <v>487</v>
      </c>
      <c r="KQD53" s="241"/>
      <c r="KQE53" s="241"/>
      <c r="KQF53" s="241"/>
      <c r="KQG53" s="241"/>
      <c r="KQH53" s="241"/>
      <c r="KQI53" s="241"/>
      <c r="KQJ53" s="241"/>
      <c r="KQK53" s="241" t="s">
        <v>487</v>
      </c>
      <c r="KQL53" s="241"/>
      <c r="KQM53" s="241"/>
      <c r="KQN53" s="241"/>
      <c r="KQO53" s="241"/>
      <c r="KQP53" s="241"/>
      <c r="KQQ53" s="241"/>
      <c r="KQR53" s="241"/>
      <c r="KQS53" s="241" t="s">
        <v>487</v>
      </c>
      <c r="KQT53" s="241"/>
      <c r="KQU53" s="241"/>
      <c r="KQV53" s="241"/>
      <c r="KQW53" s="241"/>
      <c r="KQX53" s="241"/>
      <c r="KQY53" s="241"/>
      <c r="KQZ53" s="241"/>
      <c r="KRA53" s="241" t="s">
        <v>487</v>
      </c>
      <c r="KRB53" s="241"/>
      <c r="KRC53" s="241"/>
      <c r="KRD53" s="241"/>
      <c r="KRE53" s="241"/>
      <c r="KRF53" s="241"/>
      <c r="KRG53" s="241"/>
      <c r="KRH53" s="241"/>
      <c r="KRI53" s="241" t="s">
        <v>487</v>
      </c>
      <c r="KRJ53" s="241"/>
      <c r="KRK53" s="241"/>
      <c r="KRL53" s="241"/>
      <c r="KRM53" s="241"/>
      <c r="KRN53" s="241"/>
      <c r="KRO53" s="241"/>
      <c r="KRP53" s="241"/>
      <c r="KRQ53" s="241" t="s">
        <v>487</v>
      </c>
      <c r="KRR53" s="241"/>
      <c r="KRS53" s="241"/>
      <c r="KRT53" s="241"/>
      <c r="KRU53" s="241"/>
      <c r="KRV53" s="241"/>
      <c r="KRW53" s="241"/>
      <c r="KRX53" s="241"/>
      <c r="KRY53" s="241" t="s">
        <v>487</v>
      </c>
      <c r="KRZ53" s="241"/>
      <c r="KSA53" s="241"/>
      <c r="KSB53" s="241"/>
      <c r="KSC53" s="241"/>
      <c r="KSD53" s="241"/>
      <c r="KSE53" s="241"/>
      <c r="KSF53" s="241"/>
      <c r="KSG53" s="241" t="s">
        <v>487</v>
      </c>
      <c r="KSH53" s="241"/>
      <c r="KSI53" s="241"/>
      <c r="KSJ53" s="241"/>
      <c r="KSK53" s="241"/>
      <c r="KSL53" s="241"/>
      <c r="KSM53" s="241"/>
      <c r="KSN53" s="241"/>
      <c r="KSO53" s="241" t="s">
        <v>487</v>
      </c>
      <c r="KSP53" s="241"/>
      <c r="KSQ53" s="241"/>
      <c r="KSR53" s="241"/>
      <c r="KSS53" s="241"/>
      <c r="KST53" s="241"/>
      <c r="KSU53" s="241"/>
      <c r="KSV53" s="241"/>
      <c r="KSW53" s="241" t="s">
        <v>487</v>
      </c>
      <c r="KSX53" s="241"/>
      <c r="KSY53" s="241"/>
      <c r="KSZ53" s="241"/>
      <c r="KTA53" s="241"/>
      <c r="KTB53" s="241"/>
      <c r="KTC53" s="241"/>
      <c r="KTD53" s="241"/>
      <c r="KTE53" s="241" t="s">
        <v>487</v>
      </c>
      <c r="KTF53" s="241"/>
      <c r="KTG53" s="241"/>
      <c r="KTH53" s="241"/>
      <c r="KTI53" s="241"/>
      <c r="KTJ53" s="241"/>
      <c r="KTK53" s="241"/>
      <c r="KTL53" s="241"/>
      <c r="KTM53" s="241" t="s">
        <v>487</v>
      </c>
      <c r="KTN53" s="241"/>
      <c r="KTO53" s="241"/>
      <c r="KTP53" s="241"/>
      <c r="KTQ53" s="241"/>
      <c r="KTR53" s="241"/>
      <c r="KTS53" s="241"/>
      <c r="KTT53" s="241"/>
      <c r="KTU53" s="241" t="s">
        <v>487</v>
      </c>
      <c r="KTV53" s="241"/>
      <c r="KTW53" s="241"/>
      <c r="KTX53" s="241"/>
      <c r="KTY53" s="241"/>
      <c r="KTZ53" s="241"/>
      <c r="KUA53" s="241"/>
      <c r="KUB53" s="241"/>
      <c r="KUC53" s="241" t="s">
        <v>487</v>
      </c>
      <c r="KUD53" s="241"/>
      <c r="KUE53" s="241"/>
      <c r="KUF53" s="241"/>
      <c r="KUG53" s="241"/>
      <c r="KUH53" s="241"/>
      <c r="KUI53" s="241"/>
      <c r="KUJ53" s="241"/>
      <c r="KUK53" s="241" t="s">
        <v>487</v>
      </c>
      <c r="KUL53" s="241"/>
      <c r="KUM53" s="241"/>
      <c r="KUN53" s="241"/>
      <c r="KUO53" s="241"/>
      <c r="KUP53" s="241"/>
      <c r="KUQ53" s="241"/>
      <c r="KUR53" s="241"/>
      <c r="KUS53" s="241" t="s">
        <v>487</v>
      </c>
      <c r="KUT53" s="241"/>
      <c r="KUU53" s="241"/>
      <c r="KUV53" s="241"/>
      <c r="KUW53" s="241"/>
      <c r="KUX53" s="241"/>
      <c r="KUY53" s="241"/>
      <c r="KUZ53" s="241"/>
      <c r="KVA53" s="241" t="s">
        <v>487</v>
      </c>
      <c r="KVB53" s="241"/>
      <c r="KVC53" s="241"/>
      <c r="KVD53" s="241"/>
      <c r="KVE53" s="241"/>
      <c r="KVF53" s="241"/>
      <c r="KVG53" s="241"/>
      <c r="KVH53" s="241"/>
      <c r="KVI53" s="241" t="s">
        <v>487</v>
      </c>
      <c r="KVJ53" s="241"/>
      <c r="KVK53" s="241"/>
      <c r="KVL53" s="241"/>
      <c r="KVM53" s="241"/>
      <c r="KVN53" s="241"/>
      <c r="KVO53" s="241"/>
      <c r="KVP53" s="241"/>
      <c r="KVQ53" s="241" t="s">
        <v>487</v>
      </c>
      <c r="KVR53" s="241"/>
      <c r="KVS53" s="241"/>
      <c r="KVT53" s="241"/>
      <c r="KVU53" s="241"/>
      <c r="KVV53" s="241"/>
      <c r="KVW53" s="241"/>
      <c r="KVX53" s="241"/>
      <c r="KVY53" s="241" t="s">
        <v>487</v>
      </c>
      <c r="KVZ53" s="241"/>
      <c r="KWA53" s="241"/>
      <c r="KWB53" s="241"/>
      <c r="KWC53" s="241"/>
      <c r="KWD53" s="241"/>
      <c r="KWE53" s="241"/>
      <c r="KWF53" s="241"/>
      <c r="KWG53" s="241" t="s">
        <v>487</v>
      </c>
      <c r="KWH53" s="241"/>
      <c r="KWI53" s="241"/>
      <c r="KWJ53" s="241"/>
      <c r="KWK53" s="241"/>
      <c r="KWL53" s="241"/>
      <c r="KWM53" s="241"/>
      <c r="KWN53" s="241"/>
      <c r="KWO53" s="241" t="s">
        <v>487</v>
      </c>
      <c r="KWP53" s="241"/>
      <c r="KWQ53" s="241"/>
      <c r="KWR53" s="241"/>
      <c r="KWS53" s="241"/>
      <c r="KWT53" s="241"/>
      <c r="KWU53" s="241"/>
      <c r="KWV53" s="241"/>
      <c r="KWW53" s="241" t="s">
        <v>487</v>
      </c>
      <c r="KWX53" s="241"/>
      <c r="KWY53" s="241"/>
      <c r="KWZ53" s="241"/>
      <c r="KXA53" s="241"/>
      <c r="KXB53" s="241"/>
      <c r="KXC53" s="241"/>
      <c r="KXD53" s="241"/>
      <c r="KXE53" s="241" t="s">
        <v>487</v>
      </c>
      <c r="KXF53" s="241"/>
      <c r="KXG53" s="241"/>
      <c r="KXH53" s="241"/>
      <c r="KXI53" s="241"/>
      <c r="KXJ53" s="241"/>
      <c r="KXK53" s="241"/>
      <c r="KXL53" s="241"/>
      <c r="KXM53" s="241" t="s">
        <v>487</v>
      </c>
      <c r="KXN53" s="241"/>
      <c r="KXO53" s="241"/>
      <c r="KXP53" s="241"/>
      <c r="KXQ53" s="241"/>
      <c r="KXR53" s="241"/>
      <c r="KXS53" s="241"/>
      <c r="KXT53" s="241"/>
      <c r="KXU53" s="241" t="s">
        <v>487</v>
      </c>
      <c r="KXV53" s="241"/>
      <c r="KXW53" s="241"/>
      <c r="KXX53" s="241"/>
      <c r="KXY53" s="241"/>
      <c r="KXZ53" s="241"/>
      <c r="KYA53" s="241"/>
      <c r="KYB53" s="241"/>
      <c r="KYC53" s="241" t="s">
        <v>487</v>
      </c>
      <c r="KYD53" s="241"/>
      <c r="KYE53" s="241"/>
      <c r="KYF53" s="241"/>
      <c r="KYG53" s="241"/>
      <c r="KYH53" s="241"/>
      <c r="KYI53" s="241"/>
      <c r="KYJ53" s="241"/>
      <c r="KYK53" s="241" t="s">
        <v>487</v>
      </c>
      <c r="KYL53" s="241"/>
      <c r="KYM53" s="241"/>
      <c r="KYN53" s="241"/>
      <c r="KYO53" s="241"/>
      <c r="KYP53" s="241"/>
      <c r="KYQ53" s="241"/>
      <c r="KYR53" s="241"/>
      <c r="KYS53" s="241" t="s">
        <v>487</v>
      </c>
      <c r="KYT53" s="241"/>
      <c r="KYU53" s="241"/>
      <c r="KYV53" s="241"/>
      <c r="KYW53" s="241"/>
      <c r="KYX53" s="241"/>
      <c r="KYY53" s="241"/>
      <c r="KYZ53" s="241"/>
      <c r="KZA53" s="241" t="s">
        <v>487</v>
      </c>
      <c r="KZB53" s="241"/>
      <c r="KZC53" s="241"/>
      <c r="KZD53" s="241"/>
      <c r="KZE53" s="241"/>
      <c r="KZF53" s="241"/>
      <c r="KZG53" s="241"/>
      <c r="KZH53" s="241"/>
      <c r="KZI53" s="241" t="s">
        <v>487</v>
      </c>
      <c r="KZJ53" s="241"/>
      <c r="KZK53" s="241"/>
      <c r="KZL53" s="241"/>
      <c r="KZM53" s="241"/>
      <c r="KZN53" s="241"/>
      <c r="KZO53" s="241"/>
      <c r="KZP53" s="241"/>
      <c r="KZQ53" s="241" t="s">
        <v>487</v>
      </c>
      <c r="KZR53" s="241"/>
      <c r="KZS53" s="241"/>
      <c r="KZT53" s="241"/>
      <c r="KZU53" s="241"/>
      <c r="KZV53" s="241"/>
      <c r="KZW53" s="241"/>
      <c r="KZX53" s="241"/>
      <c r="KZY53" s="241" t="s">
        <v>487</v>
      </c>
      <c r="KZZ53" s="241"/>
      <c r="LAA53" s="241"/>
      <c r="LAB53" s="241"/>
      <c r="LAC53" s="241"/>
      <c r="LAD53" s="241"/>
      <c r="LAE53" s="241"/>
      <c r="LAF53" s="241"/>
      <c r="LAG53" s="241" t="s">
        <v>487</v>
      </c>
      <c r="LAH53" s="241"/>
      <c r="LAI53" s="241"/>
      <c r="LAJ53" s="241"/>
      <c r="LAK53" s="241"/>
      <c r="LAL53" s="241"/>
      <c r="LAM53" s="241"/>
      <c r="LAN53" s="241"/>
      <c r="LAO53" s="241" t="s">
        <v>487</v>
      </c>
      <c r="LAP53" s="241"/>
      <c r="LAQ53" s="241"/>
      <c r="LAR53" s="241"/>
      <c r="LAS53" s="241"/>
      <c r="LAT53" s="241"/>
      <c r="LAU53" s="241"/>
      <c r="LAV53" s="241"/>
      <c r="LAW53" s="241" t="s">
        <v>487</v>
      </c>
      <c r="LAX53" s="241"/>
      <c r="LAY53" s="241"/>
      <c r="LAZ53" s="241"/>
      <c r="LBA53" s="241"/>
      <c r="LBB53" s="241"/>
      <c r="LBC53" s="241"/>
      <c r="LBD53" s="241"/>
      <c r="LBE53" s="241" t="s">
        <v>487</v>
      </c>
      <c r="LBF53" s="241"/>
      <c r="LBG53" s="241"/>
      <c r="LBH53" s="241"/>
      <c r="LBI53" s="241"/>
      <c r="LBJ53" s="241"/>
      <c r="LBK53" s="241"/>
      <c r="LBL53" s="241"/>
      <c r="LBM53" s="241" t="s">
        <v>487</v>
      </c>
      <c r="LBN53" s="241"/>
      <c r="LBO53" s="241"/>
      <c r="LBP53" s="241"/>
      <c r="LBQ53" s="241"/>
      <c r="LBR53" s="241"/>
      <c r="LBS53" s="241"/>
      <c r="LBT53" s="241"/>
      <c r="LBU53" s="241" t="s">
        <v>487</v>
      </c>
      <c r="LBV53" s="241"/>
      <c r="LBW53" s="241"/>
      <c r="LBX53" s="241"/>
      <c r="LBY53" s="241"/>
      <c r="LBZ53" s="241"/>
      <c r="LCA53" s="241"/>
      <c r="LCB53" s="241"/>
      <c r="LCC53" s="241" t="s">
        <v>487</v>
      </c>
      <c r="LCD53" s="241"/>
      <c r="LCE53" s="241"/>
      <c r="LCF53" s="241"/>
      <c r="LCG53" s="241"/>
      <c r="LCH53" s="241"/>
      <c r="LCI53" s="241"/>
      <c r="LCJ53" s="241"/>
      <c r="LCK53" s="241" t="s">
        <v>487</v>
      </c>
      <c r="LCL53" s="241"/>
      <c r="LCM53" s="241"/>
      <c r="LCN53" s="241"/>
      <c r="LCO53" s="241"/>
      <c r="LCP53" s="241"/>
      <c r="LCQ53" s="241"/>
      <c r="LCR53" s="241"/>
      <c r="LCS53" s="241" t="s">
        <v>487</v>
      </c>
      <c r="LCT53" s="241"/>
      <c r="LCU53" s="241"/>
      <c r="LCV53" s="241"/>
      <c r="LCW53" s="241"/>
      <c r="LCX53" s="241"/>
      <c r="LCY53" s="241"/>
      <c r="LCZ53" s="241"/>
      <c r="LDA53" s="241" t="s">
        <v>487</v>
      </c>
      <c r="LDB53" s="241"/>
      <c r="LDC53" s="241"/>
      <c r="LDD53" s="241"/>
      <c r="LDE53" s="241"/>
      <c r="LDF53" s="241"/>
      <c r="LDG53" s="241"/>
      <c r="LDH53" s="241"/>
      <c r="LDI53" s="241" t="s">
        <v>487</v>
      </c>
      <c r="LDJ53" s="241"/>
      <c r="LDK53" s="241"/>
      <c r="LDL53" s="241"/>
      <c r="LDM53" s="241"/>
      <c r="LDN53" s="241"/>
      <c r="LDO53" s="241"/>
      <c r="LDP53" s="241"/>
      <c r="LDQ53" s="241" t="s">
        <v>487</v>
      </c>
      <c r="LDR53" s="241"/>
      <c r="LDS53" s="241"/>
      <c r="LDT53" s="241"/>
      <c r="LDU53" s="241"/>
      <c r="LDV53" s="241"/>
      <c r="LDW53" s="241"/>
      <c r="LDX53" s="241"/>
      <c r="LDY53" s="241" t="s">
        <v>487</v>
      </c>
      <c r="LDZ53" s="241"/>
      <c r="LEA53" s="241"/>
      <c r="LEB53" s="241"/>
      <c r="LEC53" s="241"/>
      <c r="LED53" s="241"/>
      <c r="LEE53" s="241"/>
      <c r="LEF53" s="241"/>
      <c r="LEG53" s="241" t="s">
        <v>487</v>
      </c>
      <c r="LEH53" s="241"/>
      <c r="LEI53" s="241"/>
      <c r="LEJ53" s="241"/>
      <c r="LEK53" s="241"/>
      <c r="LEL53" s="241"/>
      <c r="LEM53" s="241"/>
      <c r="LEN53" s="241"/>
      <c r="LEO53" s="241" t="s">
        <v>487</v>
      </c>
      <c r="LEP53" s="241"/>
      <c r="LEQ53" s="241"/>
      <c r="LER53" s="241"/>
      <c r="LES53" s="241"/>
      <c r="LET53" s="241"/>
      <c r="LEU53" s="241"/>
      <c r="LEV53" s="241"/>
      <c r="LEW53" s="241" t="s">
        <v>487</v>
      </c>
      <c r="LEX53" s="241"/>
      <c r="LEY53" s="241"/>
      <c r="LEZ53" s="241"/>
      <c r="LFA53" s="241"/>
      <c r="LFB53" s="241"/>
      <c r="LFC53" s="241"/>
      <c r="LFD53" s="241"/>
      <c r="LFE53" s="241" t="s">
        <v>487</v>
      </c>
      <c r="LFF53" s="241"/>
      <c r="LFG53" s="241"/>
      <c r="LFH53" s="241"/>
      <c r="LFI53" s="241"/>
      <c r="LFJ53" s="241"/>
      <c r="LFK53" s="241"/>
      <c r="LFL53" s="241"/>
      <c r="LFM53" s="241" t="s">
        <v>487</v>
      </c>
      <c r="LFN53" s="241"/>
      <c r="LFO53" s="241"/>
      <c r="LFP53" s="241"/>
      <c r="LFQ53" s="241"/>
      <c r="LFR53" s="241"/>
      <c r="LFS53" s="241"/>
      <c r="LFT53" s="241"/>
      <c r="LFU53" s="241" t="s">
        <v>487</v>
      </c>
      <c r="LFV53" s="241"/>
      <c r="LFW53" s="241"/>
      <c r="LFX53" s="241"/>
      <c r="LFY53" s="241"/>
      <c r="LFZ53" s="241"/>
      <c r="LGA53" s="241"/>
      <c r="LGB53" s="241"/>
      <c r="LGC53" s="241" t="s">
        <v>487</v>
      </c>
      <c r="LGD53" s="241"/>
      <c r="LGE53" s="241"/>
      <c r="LGF53" s="241"/>
      <c r="LGG53" s="241"/>
      <c r="LGH53" s="241"/>
      <c r="LGI53" s="241"/>
      <c r="LGJ53" s="241"/>
      <c r="LGK53" s="241" t="s">
        <v>487</v>
      </c>
      <c r="LGL53" s="241"/>
      <c r="LGM53" s="241"/>
      <c r="LGN53" s="241"/>
      <c r="LGO53" s="241"/>
      <c r="LGP53" s="241"/>
      <c r="LGQ53" s="241"/>
      <c r="LGR53" s="241"/>
      <c r="LGS53" s="241" t="s">
        <v>487</v>
      </c>
      <c r="LGT53" s="241"/>
      <c r="LGU53" s="241"/>
      <c r="LGV53" s="241"/>
      <c r="LGW53" s="241"/>
      <c r="LGX53" s="241"/>
      <c r="LGY53" s="241"/>
      <c r="LGZ53" s="241"/>
      <c r="LHA53" s="241" t="s">
        <v>487</v>
      </c>
      <c r="LHB53" s="241"/>
      <c r="LHC53" s="241"/>
      <c r="LHD53" s="241"/>
      <c r="LHE53" s="241"/>
      <c r="LHF53" s="241"/>
      <c r="LHG53" s="241"/>
      <c r="LHH53" s="241"/>
      <c r="LHI53" s="241" t="s">
        <v>487</v>
      </c>
      <c r="LHJ53" s="241"/>
      <c r="LHK53" s="241"/>
      <c r="LHL53" s="241"/>
      <c r="LHM53" s="241"/>
      <c r="LHN53" s="241"/>
      <c r="LHO53" s="241"/>
      <c r="LHP53" s="241"/>
      <c r="LHQ53" s="241" t="s">
        <v>487</v>
      </c>
      <c r="LHR53" s="241"/>
      <c r="LHS53" s="241"/>
      <c r="LHT53" s="241"/>
      <c r="LHU53" s="241"/>
      <c r="LHV53" s="241"/>
      <c r="LHW53" s="241"/>
      <c r="LHX53" s="241"/>
      <c r="LHY53" s="241" t="s">
        <v>487</v>
      </c>
      <c r="LHZ53" s="241"/>
      <c r="LIA53" s="241"/>
      <c r="LIB53" s="241"/>
      <c r="LIC53" s="241"/>
      <c r="LID53" s="241"/>
      <c r="LIE53" s="241"/>
      <c r="LIF53" s="241"/>
      <c r="LIG53" s="241" t="s">
        <v>487</v>
      </c>
      <c r="LIH53" s="241"/>
      <c r="LII53" s="241"/>
      <c r="LIJ53" s="241"/>
      <c r="LIK53" s="241"/>
      <c r="LIL53" s="241"/>
      <c r="LIM53" s="241"/>
      <c r="LIN53" s="241"/>
      <c r="LIO53" s="241" t="s">
        <v>487</v>
      </c>
      <c r="LIP53" s="241"/>
      <c r="LIQ53" s="241"/>
      <c r="LIR53" s="241"/>
      <c r="LIS53" s="241"/>
      <c r="LIT53" s="241"/>
      <c r="LIU53" s="241"/>
      <c r="LIV53" s="241"/>
      <c r="LIW53" s="241" t="s">
        <v>487</v>
      </c>
      <c r="LIX53" s="241"/>
      <c r="LIY53" s="241"/>
      <c r="LIZ53" s="241"/>
      <c r="LJA53" s="241"/>
      <c r="LJB53" s="241"/>
      <c r="LJC53" s="241"/>
      <c r="LJD53" s="241"/>
      <c r="LJE53" s="241" t="s">
        <v>487</v>
      </c>
      <c r="LJF53" s="241"/>
      <c r="LJG53" s="241"/>
      <c r="LJH53" s="241"/>
      <c r="LJI53" s="241"/>
      <c r="LJJ53" s="241"/>
      <c r="LJK53" s="241"/>
      <c r="LJL53" s="241"/>
      <c r="LJM53" s="241" t="s">
        <v>487</v>
      </c>
      <c r="LJN53" s="241"/>
      <c r="LJO53" s="241"/>
      <c r="LJP53" s="241"/>
      <c r="LJQ53" s="241"/>
      <c r="LJR53" s="241"/>
      <c r="LJS53" s="241"/>
      <c r="LJT53" s="241"/>
      <c r="LJU53" s="241" t="s">
        <v>487</v>
      </c>
      <c r="LJV53" s="241"/>
      <c r="LJW53" s="241"/>
      <c r="LJX53" s="241"/>
      <c r="LJY53" s="241"/>
      <c r="LJZ53" s="241"/>
      <c r="LKA53" s="241"/>
      <c r="LKB53" s="241"/>
      <c r="LKC53" s="241" t="s">
        <v>487</v>
      </c>
      <c r="LKD53" s="241"/>
      <c r="LKE53" s="241"/>
      <c r="LKF53" s="241"/>
      <c r="LKG53" s="241"/>
      <c r="LKH53" s="241"/>
      <c r="LKI53" s="241"/>
      <c r="LKJ53" s="241"/>
      <c r="LKK53" s="241" t="s">
        <v>487</v>
      </c>
      <c r="LKL53" s="241"/>
      <c r="LKM53" s="241"/>
      <c r="LKN53" s="241"/>
      <c r="LKO53" s="241"/>
      <c r="LKP53" s="241"/>
      <c r="LKQ53" s="241"/>
      <c r="LKR53" s="241"/>
      <c r="LKS53" s="241" t="s">
        <v>487</v>
      </c>
      <c r="LKT53" s="241"/>
      <c r="LKU53" s="241"/>
      <c r="LKV53" s="241"/>
      <c r="LKW53" s="241"/>
      <c r="LKX53" s="241"/>
      <c r="LKY53" s="241"/>
      <c r="LKZ53" s="241"/>
      <c r="LLA53" s="241" t="s">
        <v>487</v>
      </c>
      <c r="LLB53" s="241"/>
      <c r="LLC53" s="241"/>
      <c r="LLD53" s="241"/>
      <c r="LLE53" s="241"/>
      <c r="LLF53" s="241"/>
      <c r="LLG53" s="241"/>
      <c r="LLH53" s="241"/>
      <c r="LLI53" s="241" t="s">
        <v>487</v>
      </c>
      <c r="LLJ53" s="241"/>
      <c r="LLK53" s="241"/>
      <c r="LLL53" s="241"/>
      <c r="LLM53" s="241"/>
      <c r="LLN53" s="241"/>
      <c r="LLO53" s="241"/>
      <c r="LLP53" s="241"/>
      <c r="LLQ53" s="241" t="s">
        <v>487</v>
      </c>
      <c r="LLR53" s="241"/>
      <c r="LLS53" s="241"/>
      <c r="LLT53" s="241"/>
      <c r="LLU53" s="241"/>
      <c r="LLV53" s="241"/>
      <c r="LLW53" s="241"/>
      <c r="LLX53" s="241"/>
      <c r="LLY53" s="241" t="s">
        <v>487</v>
      </c>
      <c r="LLZ53" s="241"/>
      <c r="LMA53" s="241"/>
      <c r="LMB53" s="241"/>
      <c r="LMC53" s="241"/>
      <c r="LMD53" s="241"/>
      <c r="LME53" s="241"/>
      <c r="LMF53" s="241"/>
      <c r="LMG53" s="241" t="s">
        <v>487</v>
      </c>
      <c r="LMH53" s="241"/>
      <c r="LMI53" s="241"/>
      <c r="LMJ53" s="241"/>
      <c r="LMK53" s="241"/>
      <c r="LML53" s="241"/>
      <c r="LMM53" s="241"/>
      <c r="LMN53" s="241"/>
      <c r="LMO53" s="241" t="s">
        <v>487</v>
      </c>
      <c r="LMP53" s="241"/>
      <c r="LMQ53" s="241"/>
      <c r="LMR53" s="241"/>
      <c r="LMS53" s="241"/>
      <c r="LMT53" s="241"/>
      <c r="LMU53" s="241"/>
      <c r="LMV53" s="241"/>
      <c r="LMW53" s="241" t="s">
        <v>487</v>
      </c>
      <c r="LMX53" s="241"/>
      <c r="LMY53" s="241"/>
      <c r="LMZ53" s="241"/>
      <c r="LNA53" s="241"/>
      <c r="LNB53" s="241"/>
      <c r="LNC53" s="241"/>
      <c r="LND53" s="241"/>
      <c r="LNE53" s="241" t="s">
        <v>487</v>
      </c>
      <c r="LNF53" s="241"/>
      <c r="LNG53" s="241"/>
      <c r="LNH53" s="241"/>
      <c r="LNI53" s="241"/>
      <c r="LNJ53" s="241"/>
      <c r="LNK53" s="241"/>
      <c r="LNL53" s="241"/>
      <c r="LNM53" s="241" t="s">
        <v>487</v>
      </c>
      <c r="LNN53" s="241"/>
      <c r="LNO53" s="241"/>
      <c r="LNP53" s="241"/>
      <c r="LNQ53" s="241"/>
      <c r="LNR53" s="241"/>
      <c r="LNS53" s="241"/>
      <c r="LNT53" s="241"/>
      <c r="LNU53" s="241" t="s">
        <v>487</v>
      </c>
      <c r="LNV53" s="241"/>
      <c r="LNW53" s="241"/>
      <c r="LNX53" s="241"/>
      <c r="LNY53" s="241"/>
      <c r="LNZ53" s="241"/>
      <c r="LOA53" s="241"/>
      <c r="LOB53" s="241"/>
      <c r="LOC53" s="241" t="s">
        <v>487</v>
      </c>
      <c r="LOD53" s="241"/>
      <c r="LOE53" s="241"/>
      <c r="LOF53" s="241"/>
      <c r="LOG53" s="241"/>
      <c r="LOH53" s="241"/>
      <c r="LOI53" s="241"/>
      <c r="LOJ53" s="241"/>
      <c r="LOK53" s="241" t="s">
        <v>487</v>
      </c>
      <c r="LOL53" s="241"/>
      <c r="LOM53" s="241"/>
      <c r="LON53" s="241"/>
      <c r="LOO53" s="241"/>
      <c r="LOP53" s="241"/>
      <c r="LOQ53" s="241"/>
      <c r="LOR53" s="241"/>
      <c r="LOS53" s="241" t="s">
        <v>487</v>
      </c>
      <c r="LOT53" s="241"/>
      <c r="LOU53" s="241"/>
      <c r="LOV53" s="241"/>
      <c r="LOW53" s="241"/>
      <c r="LOX53" s="241"/>
      <c r="LOY53" s="241"/>
      <c r="LOZ53" s="241"/>
      <c r="LPA53" s="241" t="s">
        <v>487</v>
      </c>
      <c r="LPB53" s="241"/>
      <c r="LPC53" s="241"/>
      <c r="LPD53" s="241"/>
      <c r="LPE53" s="241"/>
      <c r="LPF53" s="241"/>
      <c r="LPG53" s="241"/>
      <c r="LPH53" s="241"/>
      <c r="LPI53" s="241" t="s">
        <v>487</v>
      </c>
      <c r="LPJ53" s="241"/>
      <c r="LPK53" s="241"/>
      <c r="LPL53" s="241"/>
      <c r="LPM53" s="241"/>
      <c r="LPN53" s="241"/>
      <c r="LPO53" s="241"/>
      <c r="LPP53" s="241"/>
      <c r="LPQ53" s="241" t="s">
        <v>487</v>
      </c>
      <c r="LPR53" s="241"/>
      <c r="LPS53" s="241"/>
      <c r="LPT53" s="241"/>
      <c r="LPU53" s="241"/>
      <c r="LPV53" s="241"/>
      <c r="LPW53" s="241"/>
      <c r="LPX53" s="241"/>
      <c r="LPY53" s="241" t="s">
        <v>487</v>
      </c>
      <c r="LPZ53" s="241"/>
      <c r="LQA53" s="241"/>
      <c r="LQB53" s="241"/>
      <c r="LQC53" s="241"/>
      <c r="LQD53" s="241"/>
      <c r="LQE53" s="241"/>
      <c r="LQF53" s="241"/>
      <c r="LQG53" s="241" t="s">
        <v>487</v>
      </c>
      <c r="LQH53" s="241"/>
      <c r="LQI53" s="241"/>
      <c r="LQJ53" s="241"/>
      <c r="LQK53" s="241"/>
      <c r="LQL53" s="241"/>
      <c r="LQM53" s="241"/>
      <c r="LQN53" s="241"/>
      <c r="LQO53" s="241" t="s">
        <v>487</v>
      </c>
      <c r="LQP53" s="241"/>
      <c r="LQQ53" s="241"/>
      <c r="LQR53" s="241"/>
      <c r="LQS53" s="241"/>
      <c r="LQT53" s="241"/>
      <c r="LQU53" s="241"/>
      <c r="LQV53" s="241"/>
      <c r="LQW53" s="241" t="s">
        <v>487</v>
      </c>
      <c r="LQX53" s="241"/>
      <c r="LQY53" s="241"/>
      <c r="LQZ53" s="241"/>
      <c r="LRA53" s="241"/>
      <c r="LRB53" s="241"/>
      <c r="LRC53" s="241"/>
      <c r="LRD53" s="241"/>
      <c r="LRE53" s="241" t="s">
        <v>487</v>
      </c>
      <c r="LRF53" s="241"/>
      <c r="LRG53" s="241"/>
      <c r="LRH53" s="241"/>
      <c r="LRI53" s="241"/>
      <c r="LRJ53" s="241"/>
      <c r="LRK53" s="241"/>
      <c r="LRL53" s="241"/>
      <c r="LRM53" s="241" t="s">
        <v>487</v>
      </c>
      <c r="LRN53" s="241"/>
      <c r="LRO53" s="241"/>
      <c r="LRP53" s="241"/>
      <c r="LRQ53" s="241"/>
      <c r="LRR53" s="241"/>
      <c r="LRS53" s="241"/>
      <c r="LRT53" s="241"/>
      <c r="LRU53" s="241" t="s">
        <v>487</v>
      </c>
      <c r="LRV53" s="241"/>
      <c r="LRW53" s="241"/>
      <c r="LRX53" s="241"/>
      <c r="LRY53" s="241"/>
      <c r="LRZ53" s="241"/>
      <c r="LSA53" s="241"/>
      <c r="LSB53" s="241"/>
      <c r="LSC53" s="241" t="s">
        <v>487</v>
      </c>
      <c r="LSD53" s="241"/>
      <c r="LSE53" s="241"/>
      <c r="LSF53" s="241"/>
      <c r="LSG53" s="241"/>
      <c r="LSH53" s="241"/>
      <c r="LSI53" s="241"/>
      <c r="LSJ53" s="241"/>
      <c r="LSK53" s="241" t="s">
        <v>487</v>
      </c>
      <c r="LSL53" s="241"/>
      <c r="LSM53" s="241"/>
      <c r="LSN53" s="241"/>
      <c r="LSO53" s="241"/>
      <c r="LSP53" s="241"/>
      <c r="LSQ53" s="241"/>
      <c r="LSR53" s="241"/>
      <c r="LSS53" s="241" t="s">
        <v>487</v>
      </c>
      <c r="LST53" s="241"/>
      <c r="LSU53" s="241"/>
      <c r="LSV53" s="241"/>
      <c r="LSW53" s="241"/>
      <c r="LSX53" s="241"/>
      <c r="LSY53" s="241"/>
      <c r="LSZ53" s="241"/>
      <c r="LTA53" s="241" t="s">
        <v>487</v>
      </c>
      <c r="LTB53" s="241"/>
      <c r="LTC53" s="241"/>
      <c r="LTD53" s="241"/>
      <c r="LTE53" s="241"/>
      <c r="LTF53" s="241"/>
      <c r="LTG53" s="241"/>
      <c r="LTH53" s="241"/>
      <c r="LTI53" s="241" t="s">
        <v>487</v>
      </c>
      <c r="LTJ53" s="241"/>
      <c r="LTK53" s="241"/>
      <c r="LTL53" s="241"/>
      <c r="LTM53" s="241"/>
      <c r="LTN53" s="241"/>
      <c r="LTO53" s="241"/>
      <c r="LTP53" s="241"/>
      <c r="LTQ53" s="241" t="s">
        <v>487</v>
      </c>
      <c r="LTR53" s="241"/>
      <c r="LTS53" s="241"/>
      <c r="LTT53" s="241"/>
      <c r="LTU53" s="241"/>
      <c r="LTV53" s="241"/>
      <c r="LTW53" s="241"/>
      <c r="LTX53" s="241"/>
      <c r="LTY53" s="241" t="s">
        <v>487</v>
      </c>
      <c r="LTZ53" s="241"/>
      <c r="LUA53" s="241"/>
      <c r="LUB53" s="241"/>
      <c r="LUC53" s="241"/>
      <c r="LUD53" s="241"/>
      <c r="LUE53" s="241"/>
      <c r="LUF53" s="241"/>
      <c r="LUG53" s="241" t="s">
        <v>487</v>
      </c>
      <c r="LUH53" s="241"/>
      <c r="LUI53" s="241"/>
      <c r="LUJ53" s="241"/>
      <c r="LUK53" s="241"/>
      <c r="LUL53" s="241"/>
      <c r="LUM53" s="241"/>
      <c r="LUN53" s="241"/>
      <c r="LUO53" s="241" t="s">
        <v>487</v>
      </c>
      <c r="LUP53" s="241"/>
      <c r="LUQ53" s="241"/>
      <c r="LUR53" s="241"/>
      <c r="LUS53" s="241"/>
      <c r="LUT53" s="241"/>
      <c r="LUU53" s="241"/>
      <c r="LUV53" s="241"/>
      <c r="LUW53" s="241" t="s">
        <v>487</v>
      </c>
      <c r="LUX53" s="241"/>
      <c r="LUY53" s="241"/>
      <c r="LUZ53" s="241"/>
      <c r="LVA53" s="241"/>
      <c r="LVB53" s="241"/>
      <c r="LVC53" s="241"/>
      <c r="LVD53" s="241"/>
      <c r="LVE53" s="241" t="s">
        <v>487</v>
      </c>
      <c r="LVF53" s="241"/>
      <c r="LVG53" s="241"/>
      <c r="LVH53" s="241"/>
      <c r="LVI53" s="241"/>
      <c r="LVJ53" s="241"/>
      <c r="LVK53" s="241"/>
      <c r="LVL53" s="241"/>
      <c r="LVM53" s="241" t="s">
        <v>487</v>
      </c>
      <c r="LVN53" s="241"/>
      <c r="LVO53" s="241"/>
      <c r="LVP53" s="241"/>
      <c r="LVQ53" s="241"/>
      <c r="LVR53" s="241"/>
      <c r="LVS53" s="241"/>
      <c r="LVT53" s="241"/>
      <c r="LVU53" s="241" t="s">
        <v>487</v>
      </c>
      <c r="LVV53" s="241"/>
      <c r="LVW53" s="241"/>
      <c r="LVX53" s="241"/>
      <c r="LVY53" s="241"/>
      <c r="LVZ53" s="241"/>
      <c r="LWA53" s="241"/>
      <c r="LWB53" s="241"/>
      <c r="LWC53" s="241" t="s">
        <v>487</v>
      </c>
      <c r="LWD53" s="241"/>
      <c r="LWE53" s="241"/>
      <c r="LWF53" s="241"/>
      <c r="LWG53" s="241"/>
      <c r="LWH53" s="241"/>
      <c r="LWI53" s="241"/>
      <c r="LWJ53" s="241"/>
      <c r="LWK53" s="241" t="s">
        <v>487</v>
      </c>
      <c r="LWL53" s="241"/>
      <c r="LWM53" s="241"/>
      <c r="LWN53" s="241"/>
      <c r="LWO53" s="241"/>
      <c r="LWP53" s="241"/>
      <c r="LWQ53" s="241"/>
      <c r="LWR53" s="241"/>
      <c r="LWS53" s="241" t="s">
        <v>487</v>
      </c>
      <c r="LWT53" s="241"/>
      <c r="LWU53" s="241"/>
      <c r="LWV53" s="241"/>
      <c r="LWW53" s="241"/>
      <c r="LWX53" s="241"/>
      <c r="LWY53" s="241"/>
      <c r="LWZ53" s="241"/>
      <c r="LXA53" s="241" t="s">
        <v>487</v>
      </c>
      <c r="LXB53" s="241"/>
      <c r="LXC53" s="241"/>
      <c r="LXD53" s="241"/>
      <c r="LXE53" s="241"/>
      <c r="LXF53" s="241"/>
      <c r="LXG53" s="241"/>
      <c r="LXH53" s="241"/>
      <c r="LXI53" s="241" t="s">
        <v>487</v>
      </c>
      <c r="LXJ53" s="241"/>
      <c r="LXK53" s="241"/>
      <c r="LXL53" s="241"/>
      <c r="LXM53" s="241"/>
      <c r="LXN53" s="241"/>
      <c r="LXO53" s="241"/>
      <c r="LXP53" s="241"/>
      <c r="LXQ53" s="241" t="s">
        <v>487</v>
      </c>
      <c r="LXR53" s="241"/>
      <c r="LXS53" s="241"/>
      <c r="LXT53" s="241"/>
      <c r="LXU53" s="241"/>
      <c r="LXV53" s="241"/>
      <c r="LXW53" s="241"/>
      <c r="LXX53" s="241"/>
      <c r="LXY53" s="241" t="s">
        <v>487</v>
      </c>
      <c r="LXZ53" s="241"/>
      <c r="LYA53" s="241"/>
      <c r="LYB53" s="241"/>
      <c r="LYC53" s="241"/>
      <c r="LYD53" s="241"/>
      <c r="LYE53" s="241"/>
      <c r="LYF53" s="241"/>
      <c r="LYG53" s="241" t="s">
        <v>487</v>
      </c>
      <c r="LYH53" s="241"/>
      <c r="LYI53" s="241"/>
      <c r="LYJ53" s="241"/>
      <c r="LYK53" s="241"/>
      <c r="LYL53" s="241"/>
      <c r="LYM53" s="241"/>
      <c r="LYN53" s="241"/>
      <c r="LYO53" s="241" t="s">
        <v>487</v>
      </c>
      <c r="LYP53" s="241"/>
      <c r="LYQ53" s="241"/>
      <c r="LYR53" s="241"/>
      <c r="LYS53" s="241"/>
      <c r="LYT53" s="241"/>
      <c r="LYU53" s="241"/>
      <c r="LYV53" s="241"/>
      <c r="LYW53" s="241" t="s">
        <v>487</v>
      </c>
      <c r="LYX53" s="241"/>
      <c r="LYY53" s="241"/>
      <c r="LYZ53" s="241"/>
      <c r="LZA53" s="241"/>
      <c r="LZB53" s="241"/>
      <c r="LZC53" s="241"/>
      <c r="LZD53" s="241"/>
      <c r="LZE53" s="241" t="s">
        <v>487</v>
      </c>
      <c r="LZF53" s="241"/>
      <c r="LZG53" s="241"/>
      <c r="LZH53" s="241"/>
      <c r="LZI53" s="241"/>
      <c r="LZJ53" s="241"/>
      <c r="LZK53" s="241"/>
      <c r="LZL53" s="241"/>
      <c r="LZM53" s="241" t="s">
        <v>487</v>
      </c>
      <c r="LZN53" s="241"/>
      <c r="LZO53" s="241"/>
      <c r="LZP53" s="241"/>
      <c r="LZQ53" s="241"/>
      <c r="LZR53" s="241"/>
      <c r="LZS53" s="241"/>
      <c r="LZT53" s="241"/>
      <c r="LZU53" s="241" t="s">
        <v>487</v>
      </c>
      <c r="LZV53" s="241"/>
      <c r="LZW53" s="241"/>
      <c r="LZX53" s="241"/>
      <c r="LZY53" s="241"/>
      <c r="LZZ53" s="241"/>
      <c r="MAA53" s="241"/>
      <c r="MAB53" s="241"/>
      <c r="MAC53" s="241" t="s">
        <v>487</v>
      </c>
      <c r="MAD53" s="241"/>
      <c r="MAE53" s="241"/>
      <c r="MAF53" s="241"/>
      <c r="MAG53" s="241"/>
      <c r="MAH53" s="241"/>
      <c r="MAI53" s="241"/>
      <c r="MAJ53" s="241"/>
      <c r="MAK53" s="241" t="s">
        <v>487</v>
      </c>
      <c r="MAL53" s="241"/>
      <c r="MAM53" s="241"/>
      <c r="MAN53" s="241"/>
      <c r="MAO53" s="241"/>
      <c r="MAP53" s="241"/>
      <c r="MAQ53" s="241"/>
      <c r="MAR53" s="241"/>
      <c r="MAS53" s="241" t="s">
        <v>487</v>
      </c>
      <c r="MAT53" s="241"/>
      <c r="MAU53" s="241"/>
      <c r="MAV53" s="241"/>
      <c r="MAW53" s="241"/>
      <c r="MAX53" s="241"/>
      <c r="MAY53" s="241"/>
      <c r="MAZ53" s="241"/>
      <c r="MBA53" s="241" t="s">
        <v>487</v>
      </c>
      <c r="MBB53" s="241"/>
      <c r="MBC53" s="241"/>
      <c r="MBD53" s="241"/>
      <c r="MBE53" s="241"/>
      <c r="MBF53" s="241"/>
      <c r="MBG53" s="241"/>
      <c r="MBH53" s="241"/>
      <c r="MBI53" s="241" t="s">
        <v>487</v>
      </c>
      <c r="MBJ53" s="241"/>
      <c r="MBK53" s="241"/>
      <c r="MBL53" s="241"/>
      <c r="MBM53" s="241"/>
      <c r="MBN53" s="241"/>
      <c r="MBO53" s="241"/>
      <c r="MBP53" s="241"/>
      <c r="MBQ53" s="241" t="s">
        <v>487</v>
      </c>
      <c r="MBR53" s="241"/>
      <c r="MBS53" s="241"/>
      <c r="MBT53" s="241"/>
      <c r="MBU53" s="241"/>
      <c r="MBV53" s="241"/>
      <c r="MBW53" s="241"/>
      <c r="MBX53" s="241"/>
      <c r="MBY53" s="241" t="s">
        <v>487</v>
      </c>
      <c r="MBZ53" s="241"/>
      <c r="MCA53" s="241"/>
      <c r="MCB53" s="241"/>
      <c r="MCC53" s="241"/>
      <c r="MCD53" s="241"/>
      <c r="MCE53" s="241"/>
      <c r="MCF53" s="241"/>
      <c r="MCG53" s="241" t="s">
        <v>487</v>
      </c>
      <c r="MCH53" s="241"/>
      <c r="MCI53" s="241"/>
      <c r="MCJ53" s="241"/>
      <c r="MCK53" s="241"/>
      <c r="MCL53" s="241"/>
      <c r="MCM53" s="241"/>
      <c r="MCN53" s="241"/>
      <c r="MCO53" s="241" t="s">
        <v>487</v>
      </c>
      <c r="MCP53" s="241"/>
      <c r="MCQ53" s="241"/>
      <c r="MCR53" s="241"/>
      <c r="MCS53" s="241"/>
      <c r="MCT53" s="241"/>
      <c r="MCU53" s="241"/>
      <c r="MCV53" s="241"/>
      <c r="MCW53" s="241" t="s">
        <v>487</v>
      </c>
      <c r="MCX53" s="241"/>
      <c r="MCY53" s="241"/>
      <c r="MCZ53" s="241"/>
      <c r="MDA53" s="241"/>
      <c r="MDB53" s="241"/>
      <c r="MDC53" s="241"/>
      <c r="MDD53" s="241"/>
      <c r="MDE53" s="241" t="s">
        <v>487</v>
      </c>
      <c r="MDF53" s="241"/>
      <c r="MDG53" s="241"/>
      <c r="MDH53" s="241"/>
      <c r="MDI53" s="241"/>
      <c r="MDJ53" s="241"/>
      <c r="MDK53" s="241"/>
      <c r="MDL53" s="241"/>
      <c r="MDM53" s="241" t="s">
        <v>487</v>
      </c>
      <c r="MDN53" s="241"/>
      <c r="MDO53" s="241"/>
      <c r="MDP53" s="241"/>
      <c r="MDQ53" s="241"/>
      <c r="MDR53" s="241"/>
      <c r="MDS53" s="241"/>
      <c r="MDT53" s="241"/>
      <c r="MDU53" s="241" t="s">
        <v>487</v>
      </c>
      <c r="MDV53" s="241"/>
      <c r="MDW53" s="241"/>
      <c r="MDX53" s="241"/>
      <c r="MDY53" s="241"/>
      <c r="MDZ53" s="241"/>
      <c r="MEA53" s="241"/>
      <c r="MEB53" s="241"/>
      <c r="MEC53" s="241" t="s">
        <v>487</v>
      </c>
      <c r="MED53" s="241"/>
      <c r="MEE53" s="241"/>
      <c r="MEF53" s="241"/>
      <c r="MEG53" s="241"/>
      <c r="MEH53" s="241"/>
      <c r="MEI53" s="241"/>
      <c r="MEJ53" s="241"/>
      <c r="MEK53" s="241" t="s">
        <v>487</v>
      </c>
      <c r="MEL53" s="241"/>
      <c r="MEM53" s="241"/>
      <c r="MEN53" s="241"/>
      <c r="MEO53" s="241"/>
      <c r="MEP53" s="241"/>
      <c r="MEQ53" s="241"/>
      <c r="MER53" s="241"/>
      <c r="MES53" s="241" t="s">
        <v>487</v>
      </c>
      <c r="MET53" s="241"/>
      <c r="MEU53" s="241"/>
      <c r="MEV53" s="241"/>
      <c r="MEW53" s="241"/>
      <c r="MEX53" s="241"/>
      <c r="MEY53" s="241"/>
      <c r="MEZ53" s="241"/>
      <c r="MFA53" s="241" t="s">
        <v>487</v>
      </c>
      <c r="MFB53" s="241"/>
      <c r="MFC53" s="241"/>
      <c r="MFD53" s="241"/>
      <c r="MFE53" s="241"/>
      <c r="MFF53" s="241"/>
      <c r="MFG53" s="241"/>
      <c r="MFH53" s="241"/>
      <c r="MFI53" s="241" t="s">
        <v>487</v>
      </c>
      <c r="MFJ53" s="241"/>
      <c r="MFK53" s="241"/>
      <c r="MFL53" s="241"/>
      <c r="MFM53" s="241"/>
      <c r="MFN53" s="241"/>
      <c r="MFO53" s="241"/>
      <c r="MFP53" s="241"/>
      <c r="MFQ53" s="241" t="s">
        <v>487</v>
      </c>
      <c r="MFR53" s="241"/>
      <c r="MFS53" s="241"/>
      <c r="MFT53" s="241"/>
      <c r="MFU53" s="241"/>
      <c r="MFV53" s="241"/>
      <c r="MFW53" s="241"/>
      <c r="MFX53" s="241"/>
      <c r="MFY53" s="241" t="s">
        <v>487</v>
      </c>
      <c r="MFZ53" s="241"/>
      <c r="MGA53" s="241"/>
      <c r="MGB53" s="241"/>
      <c r="MGC53" s="241"/>
      <c r="MGD53" s="241"/>
      <c r="MGE53" s="241"/>
      <c r="MGF53" s="241"/>
      <c r="MGG53" s="241" t="s">
        <v>487</v>
      </c>
      <c r="MGH53" s="241"/>
      <c r="MGI53" s="241"/>
      <c r="MGJ53" s="241"/>
      <c r="MGK53" s="241"/>
      <c r="MGL53" s="241"/>
      <c r="MGM53" s="241"/>
      <c r="MGN53" s="241"/>
      <c r="MGO53" s="241" t="s">
        <v>487</v>
      </c>
      <c r="MGP53" s="241"/>
      <c r="MGQ53" s="241"/>
      <c r="MGR53" s="241"/>
      <c r="MGS53" s="241"/>
      <c r="MGT53" s="241"/>
      <c r="MGU53" s="241"/>
      <c r="MGV53" s="241"/>
      <c r="MGW53" s="241" t="s">
        <v>487</v>
      </c>
      <c r="MGX53" s="241"/>
      <c r="MGY53" s="241"/>
      <c r="MGZ53" s="241"/>
      <c r="MHA53" s="241"/>
      <c r="MHB53" s="241"/>
      <c r="MHC53" s="241"/>
      <c r="MHD53" s="241"/>
      <c r="MHE53" s="241" t="s">
        <v>487</v>
      </c>
      <c r="MHF53" s="241"/>
      <c r="MHG53" s="241"/>
      <c r="MHH53" s="241"/>
      <c r="MHI53" s="241"/>
      <c r="MHJ53" s="241"/>
      <c r="MHK53" s="241"/>
      <c r="MHL53" s="241"/>
      <c r="MHM53" s="241" t="s">
        <v>487</v>
      </c>
      <c r="MHN53" s="241"/>
      <c r="MHO53" s="241"/>
      <c r="MHP53" s="241"/>
      <c r="MHQ53" s="241"/>
      <c r="MHR53" s="241"/>
      <c r="MHS53" s="241"/>
      <c r="MHT53" s="241"/>
      <c r="MHU53" s="241" t="s">
        <v>487</v>
      </c>
      <c r="MHV53" s="241"/>
      <c r="MHW53" s="241"/>
      <c r="MHX53" s="241"/>
      <c r="MHY53" s="241"/>
      <c r="MHZ53" s="241"/>
      <c r="MIA53" s="241"/>
      <c r="MIB53" s="241"/>
      <c r="MIC53" s="241" t="s">
        <v>487</v>
      </c>
      <c r="MID53" s="241"/>
      <c r="MIE53" s="241"/>
      <c r="MIF53" s="241"/>
      <c r="MIG53" s="241"/>
      <c r="MIH53" s="241"/>
      <c r="MII53" s="241"/>
      <c r="MIJ53" s="241"/>
      <c r="MIK53" s="241" t="s">
        <v>487</v>
      </c>
      <c r="MIL53" s="241"/>
      <c r="MIM53" s="241"/>
      <c r="MIN53" s="241"/>
      <c r="MIO53" s="241"/>
      <c r="MIP53" s="241"/>
      <c r="MIQ53" s="241"/>
      <c r="MIR53" s="241"/>
      <c r="MIS53" s="241" t="s">
        <v>487</v>
      </c>
      <c r="MIT53" s="241"/>
      <c r="MIU53" s="241"/>
      <c r="MIV53" s="241"/>
      <c r="MIW53" s="241"/>
      <c r="MIX53" s="241"/>
      <c r="MIY53" s="241"/>
      <c r="MIZ53" s="241"/>
      <c r="MJA53" s="241" t="s">
        <v>487</v>
      </c>
      <c r="MJB53" s="241"/>
      <c r="MJC53" s="241"/>
      <c r="MJD53" s="241"/>
      <c r="MJE53" s="241"/>
      <c r="MJF53" s="241"/>
      <c r="MJG53" s="241"/>
      <c r="MJH53" s="241"/>
      <c r="MJI53" s="241" t="s">
        <v>487</v>
      </c>
      <c r="MJJ53" s="241"/>
      <c r="MJK53" s="241"/>
      <c r="MJL53" s="241"/>
      <c r="MJM53" s="241"/>
      <c r="MJN53" s="241"/>
      <c r="MJO53" s="241"/>
      <c r="MJP53" s="241"/>
      <c r="MJQ53" s="241" t="s">
        <v>487</v>
      </c>
      <c r="MJR53" s="241"/>
      <c r="MJS53" s="241"/>
      <c r="MJT53" s="241"/>
      <c r="MJU53" s="241"/>
      <c r="MJV53" s="241"/>
      <c r="MJW53" s="241"/>
      <c r="MJX53" s="241"/>
      <c r="MJY53" s="241" t="s">
        <v>487</v>
      </c>
      <c r="MJZ53" s="241"/>
      <c r="MKA53" s="241"/>
      <c r="MKB53" s="241"/>
      <c r="MKC53" s="241"/>
      <c r="MKD53" s="241"/>
      <c r="MKE53" s="241"/>
      <c r="MKF53" s="241"/>
      <c r="MKG53" s="241" t="s">
        <v>487</v>
      </c>
      <c r="MKH53" s="241"/>
      <c r="MKI53" s="241"/>
      <c r="MKJ53" s="241"/>
      <c r="MKK53" s="241"/>
      <c r="MKL53" s="241"/>
      <c r="MKM53" s="241"/>
      <c r="MKN53" s="241"/>
      <c r="MKO53" s="241" t="s">
        <v>487</v>
      </c>
      <c r="MKP53" s="241"/>
      <c r="MKQ53" s="241"/>
      <c r="MKR53" s="241"/>
      <c r="MKS53" s="241"/>
      <c r="MKT53" s="241"/>
      <c r="MKU53" s="241"/>
      <c r="MKV53" s="241"/>
      <c r="MKW53" s="241" t="s">
        <v>487</v>
      </c>
      <c r="MKX53" s="241"/>
      <c r="MKY53" s="241"/>
      <c r="MKZ53" s="241"/>
      <c r="MLA53" s="241"/>
      <c r="MLB53" s="241"/>
      <c r="MLC53" s="241"/>
      <c r="MLD53" s="241"/>
      <c r="MLE53" s="241" t="s">
        <v>487</v>
      </c>
      <c r="MLF53" s="241"/>
      <c r="MLG53" s="241"/>
      <c r="MLH53" s="241"/>
      <c r="MLI53" s="241"/>
      <c r="MLJ53" s="241"/>
      <c r="MLK53" s="241"/>
      <c r="MLL53" s="241"/>
      <c r="MLM53" s="241" t="s">
        <v>487</v>
      </c>
      <c r="MLN53" s="241"/>
      <c r="MLO53" s="241"/>
      <c r="MLP53" s="241"/>
      <c r="MLQ53" s="241"/>
      <c r="MLR53" s="241"/>
      <c r="MLS53" s="241"/>
      <c r="MLT53" s="241"/>
      <c r="MLU53" s="241" t="s">
        <v>487</v>
      </c>
      <c r="MLV53" s="241"/>
      <c r="MLW53" s="241"/>
      <c r="MLX53" s="241"/>
      <c r="MLY53" s="241"/>
      <c r="MLZ53" s="241"/>
      <c r="MMA53" s="241"/>
      <c r="MMB53" s="241"/>
      <c r="MMC53" s="241" t="s">
        <v>487</v>
      </c>
      <c r="MMD53" s="241"/>
      <c r="MME53" s="241"/>
      <c r="MMF53" s="241"/>
      <c r="MMG53" s="241"/>
      <c r="MMH53" s="241"/>
      <c r="MMI53" s="241"/>
      <c r="MMJ53" s="241"/>
      <c r="MMK53" s="241" t="s">
        <v>487</v>
      </c>
      <c r="MML53" s="241"/>
      <c r="MMM53" s="241"/>
      <c r="MMN53" s="241"/>
      <c r="MMO53" s="241"/>
      <c r="MMP53" s="241"/>
      <c r="MMQ53" s="241"/>
      <c r="MMR53" s="241"/>
      <c r="MMS53" s="241" t="s">
        <v>487</v>
      </c>
      <c r="MMT53" s="241"/>
      <c r="MMU53" s="241"/>
      <c r="MMV53" s="241"/>
      <c r="MMW53" s="241"/>
      <c r="MMX53" s="241"/>
      <c r="MMY53" s="241"/>
      <c r="MMZ53" s="241"/>
      <c r="MNA53" s="241" t="s">
        <v>487</v>
      </c>
      <c r="MNB53" s="241"/>
      <c r="MNC53" s="241"/>
      <c r="MND53" s="241"/>
      <c r="MNE53" s="241"/>
      <c r="MNF53" s="241"/>
      <c r="MNG53" s="241"/>
      <c r="MNH53" s="241"/>
      <c r="MNI53" s="241" t="s">
        <v>487</v>
      </c>
      <c r="MNJ53" s="241"/>
      <c r="MNK53" s="241"/>
      <c r="MNL53" s="241"/>
      <c r="MNM53" s="241"/>
      <c r="MNN53" s="241"/>
      <c r="MNO53" s="241"/>
      <c r="MNP53" s="241"/>
      <c r="MNQ53" s="241" t="s">
        <v>487</v>
      </c>
      <c r="MNR53" s="241"/>
      <c r="MNS53" s="241"/>
      <c r="MNT53" s="241"/>
      <c r="MNU53" s="241"/>
      <c r="MNV53" s="241"/>
      <c r="MNW53" s="241"/>
      <c r="MNX53" s="241"/>
      <c r="MNY53" s="241" t="s">
        <v>487</v>
      </c>
      <c r="MNZ53" s="241"/>
      <c r="MOA53" s="241"/>
      <c r="MOB53" s="241"/>
      <c r="MOC53" s="241"/>
      <c r="MOD53" s="241"/>
      <c r="MOE53" s="241"/>
      <c r="MOF53" s="241"/>
      <c r="MOG53" s="241" t="s">
        <v>487</v>
      </c>
      <c r="MOH53" s="241"/>
      <c r="MOI53" s="241"/>
      <c r="MOJ53" s="241"/>
      <c r="MOK53" s="241"/>
      <c r="MOL53" s="241"/>
      <c r="MOM53" s="241"/>
      <c r="MON53" s="241"/>
      <c r="MOO53" s="241" t="s">
        <v>487</v>
      </c>
      <c r="MOP53" s="241"/>
      <c r="MOQ53" s="241"/>
      <c r="MOR53" s="241"/>
      <c r="MOS53" s="241"/>
      <c r="MOT53" s="241"/>
      <c r="MOU53" s="241"/>
      <c r="MOV53" s="241"/>
      <c r="MOW53" s="241" t="s">
        <v>487</v>
      </c>
      <c r="MOX53" s="241"/>
      <c r="MOY53" s="241"/>
      <c r="MOZ53" s="241"/>
      <c r="MPA53" s="241"/>
      <c r="MPB53" s="241"/>
      <c r="MPC53" s="241"/>
      <c r="MPD53" s="241"/>
      <c r="MPE53" s="241" t="s">
        <v>487</v>
      </c>
      <c r="MPF53" s="241"/>
      <c r="MPG53" s="241"/>
      <c r="MPH53" s="241"/>
      <c r="MPI53" s="241"/>
      <c r="MPJ53" s="241"/>
      <c r="MPK53" s="241"/>
      <c r="MPL53" s="241"/>
      <c r="MPM53" s="241" t="s">
        <v>487</v>
      </c>
      <c r="MPN53" s="241"/>
      <c r="MPO53" s="241"/>
      <c r="MPP53" s="241"/>
      <c r="MPQ53" s="241"/>
      <c r="MPR53" s="241"/>
      <c r="MPS53" s="241"/>
      <c r="MPT53" s="241"/>
      <c r="MPU53" s="241" t="s">
        <v>487</v>
      </c>
      <c r="MPV53" s="241"/>
      <c r="MPW53" s="241"/>
      <c r="MPX53" s="241"/>
      <c r="MPY53" s="241"/>
      <c r="MPZ53" s="241"/>
      <c r="MQA53" s="241"/>
      <c r="MQB53" s="241"/>
      <c r="MQC53" s="241" t="s">
        <v>487</v>
      </c>
      <c r="MQD53" s="241"/>
      <c r="MQE53" s="241"/>
      <c r="MQF53" s="241"/>
      <c r="MQG53" s="241"/>
      <c r="MQH53" s="241"/>
      <c r="MQI53" s="241"/>
      <c r="MQJ53" s="241"/>
      <c r="MQK53" s="241" t="s">
        <v>487</v>
      </c>
      <c r="MQL53" s="241"/>
      <c r="MQM53" s="241"/>
      <c r="MQN53" s="241"/>
      <c r="MQO53" s="241"/>
      <c r="MQP53" s="241"/>
      <c r="MQQ53" s="241"/>
      <c r="MQR53" s="241"/>
      <c r="MQS53" s="241" t="s">
        <v>487</v>
      </c>
      <c r="MQT53" s="241"/>
      <c r="MQU53" s="241"/>
      <c r="MQV53" s="241"/>
      <c r="MQW53" s="241"/>
      <c r="MQX53" s="241"/>
      <c r="MQY53" s="241"/>
      <c r="MQZ53" s="241"/>
      <c r="MRA53" s="241" t="s">
        <v>487</v>
      </c>
      <c r="MRB53" s="241"/>
      <c r="MRC53" s="241"/>
      <c r="MRD53" s="241"/>
      <c r="MRE53" s="241"/>
      <c r="MRF53" s="241"/>
      <c r="MRG53" s="241"/>
      <c r="MRH53" s="241"/>
      <c r="MRI53" s="241" t="s">
        <v>487</v>
      </c>
      <c r="MRJ53" s="241"/>
      <c r="MRK53" s="241"/>
      <c r="MRL53" s="241"/>
      <c r="MRM53" s="241"/>
      <c r="MRN53" s="241"/>
      <c r="MRO53" s="241"/>
      <c r="MRP53" s="241"/>
      <c r="MRQ53" s="241" t="s">
        <v>487</v>
      </c>
      <c r="MRR53" s="241"/>
      <c r="MRS53" s="241"/>
      <c r="MRT53" s="241"/>
      <c r="MRU53" s="241"/>
      <c r="MRV53" s="241"/>
      <c r="MRW53" s="241"/>
      <c r="MRX53" s="241"/>
      <c r="MRY53" s="241" t="s">
        <v>487</v>
      </c>
      <c r="MRZ53" s="241"/>
      <c r="MSA53" s="241"/>
      <c r="MSB53" s="241"/>
      <c r="MSC53" s="241"/>
      <c r="MSD53" s="241"/>
      <c r="MSE53" s="241"/>
      <c r="MSF53" s="241"/>
      <c r="MSG53" s="241" t="s">
        <v>487</v>
      </c>
      <c r="MSH53" s="241"/>
      <c r="MSI53" s="241"/>
      <c r="MSJ53" s="241"/>
      <c r="MSK53" s="241"/>
      <c r="MSL53" s="241"/>
      <c r="MSM53" s="241"/>
      <c r="MSN53" s="241"/>
      <c r="MSO53" s="241" t="s">
        <v>487</v>
      </c>
      <c r="MSP53" s="241"/>
      <c r="MSQ53" s="241"/>
      <c r="MSR53" s="241"/>
      <c r="MSS53" s="241"/>
      <c r="MST53" s="241"/>
      <c r="MSU53" s="241"/>
      <c r="MSV53" s="241"/>
      <c r="MSW53" s="241" t="s">
        <v>487</v>
      </c>
      <c r="MSX53" s="241"/>
      <c r="MSY53" s="241"/>
      <c r="MSZ53" s="241"/>
      <c r="MTA53" s="241"/>
      <c r="MTB53" s="241"/>
      <c r="MTC53" s="241"/>
      <c r="MTD53" s="241"/>
      <c r="MTE53" s="241" t="s">
        <v>487</v>
      </c>
      <c r="MTF53" s="241"/>
      <c r="MTG53" s="241"/>
      <c r="MTH53" s="241"/>
      <c r="MTI53" s="241"/>
      <c r="MTJ53" s="241"/>
      <c r="MTK53" s="241"/>
      <c r="MTL53" s="241"/>
      <c r="MTM53" s="241" t="s">
        <v>487</v>
      </c>
      <c r="MTN53" s="241"/>
      <c r="MTO53" s="241"/>
      <c r="MTP53" s="241"/>
      <c r="MTQ53" s="241"/>
      <c r="MTR53" s="241"/>
      <c r="MTS53" s="241"/>
      <c r="MTT53" s="241"/>
      <c r="MTU53" s="241" t="s">
        <v>487</v>
      </c>
      <c r="MTV53" s="241"/>
      <c r="MTW53" s="241"/>
      <c r="MTX53" s="241"/>
      <c r="MTY53" s="241"/>
      <c r="MTZ53" s="241"/>
      <c r="MUA53" s="241"/>
      <c r="MUB53" s="241"/>
      <c r="MUC53" s="241" t="s">
        <v>487</v>
      </c>
      <c r="MUD53" s="241"/>
      <c r="MUE53" s="241"/>
      <c r="MUF53" s="241"/>
      <c r="MUG53" s="241"/>
      <c r="MUH53" s="241"/>
      <c r="MUI53" s="241"/>
      <c r="MUJ53" s="241"/>
      <c r="MUK53" s="241" t="s">
        <v>487</v>
      </c>
      <c r="MUL53" s="241"/>
      <c r="MUM53" s="241"/>
      <c r="MUN53" s="241"/>
      <c r="MUO53" s="241"/>
      <c r="MUP53" s="241"/>
      <c r="MUQ53" s="241"/>
      <c r="MUR53" s="241"/>
      <c r="MUS53" s="241" t="s">
        <v>487</v>
      </c>
      <c r="MUT53" s="241"/>
      <c r="MUU53" s="241"/>
      <c r="MUV53" s="241"/>
      <c r="MUW53" s="241"/>
      <c r="MUX53" s="241"/>
      <c r="MUY53" s="241"/>
      <c r="MUZ53" s="241"/>
      <c r="MVA53" s="241" t="s">
        <v>487</v>
      </c>
      <c r="MVB53" s="241"/>
      <c r="MVC53" s="241"/>
      <c r="MVD53" s="241"/>
      <c r="MVE53" s="241"/>
      <c r="MVF53" s="241"/>
      <c r="MVG53" s="241"/>
      <c r="MVH53" s="241"/>
      <c r="MVI53" s="241" t="s">
        <v>487</v>
      </c>
      <c r="MVJ53" s="241"/>
      <c r="MVK53" s="241"/>
      <c r="MVL53" s="241"/>
      <c r="MVM53" s="241"/>
      <c r="MVN53" s="241"/>
      <c r="MVO53" s="241"/>
      <c r="MVP53" s="241"/>
      <c r="MVQ53" s="241" t="s">
        <v>487</v>
      </c>
      <c r="MVR53" s="241"/>
      <c r="MVS53" s="241"/>
      <c r="MVT53" s="241"/>
      <c r="MVU53" s="241"/>
      <c r="MVV53" s="241"/>
      <c r="MVW53" s="241"/>
      <c r="MVX53" s="241"/>
      <c r="MVY53" s="241" t="s">
        <v>487</v>
      </c>
      <c r="MVZ53" s="241"/>
      <c r="MWA53" s="241"/>
      <c r="MWB53" s="241"/>
      <c r="MWC53" s="241"/>
      <c r="MWD53" s="241"/>
      <c r="MWE53" s="241"/>
      <c r="MWF53" s="241"/>
      <c r="MWG53" s="241" t="s">
        <v>487</v>
      </c>
      <c r="MWH53" s="241"/>
      <c r="MWI53" s="241"/>
      <c r="MWJ53" s="241"/>
      <c r="MWK53" s="241"/>
      <c r="MWL53" s="241"/>
      <c r="MWM53" s="241"/>
      <c r="MWN53" s="241"/>
      <c r="MWO53" s="241" t="s">
        <v>487</v>
      </c>
      <c r="MWP53" s="241"/>
      <c r="MWQ53" s="241"/>
      <c r="MWR53" s="241"/>
      <c r="MWS53" s="241"/>
      <c r="MWT53" s="241"/>
      <c r="MWU53" s="241"/>
      <c r="MWV53" s="241"/>
      <c r="MWW53" s="241" t="s">
        <v>487</v>
      </c>
      <c r="MWX53" s="241"/>
      <c r="MWY53" s="241"/>
      <c r="MWZ53" s="241"/>
      <c r="MXA53" s="241"/>
      <c r="MXB53" s="241"/>
      <c r="MXC53" s="241"/>
      <c r="MXD53" s="241"/>
      <c r="MXE53" s="241" t="s">
        <v>487</v>
      </c>
      <c r="MXF53" s="241"/>
      <c r="MXG53" s="241"/>
      <c r="MXH53" s="241"/>
      <c r="MXI53" s="241"/>
      <c r="MXJ53" s="241"/>
      <c r="MXK53" s="241"/>
      <c r="MXL53" s="241"/>
      <c r="MXM53" s="241" t="s">
        <v>487</v>
      </c>
      <c r="MXN53" s="241"/>
      <c r="MXO53" s="241"/>
      <c r="MXP53" s="241"/>
      <c r="MXQ53" s="241"/>
      <c r="MXR53" s="241"/>
      <c r="MXS53" s="241"/>
      <c r="MXT53" s="241"/>
      <c r="MXU53" s="241" t="s">
        <v>487</v>
      </c>
      <c r="MXV53" s="241"/>
      <c r="MXW53" s="241"/>
      <c r="MXX53" s="241"/>
      <c r="MXY53" s="241"/>
      <c r="MXZ53" s="241"/>
      <c r="MYA53" s="241"/>
      <c r="MYB53" s="241"/>
      <c r="MYC53" s="241" t="s">
        <v>487</v>
      </c>
      <c r="MYD53" s="241"/>
      <c r="MYE53" s="241"/>
      <c r="MYF53" s="241"/>
      <c r="MYG53" s="241"/>
      <c r="MYH53" s="241"/>
      <c r="MYI53" s="241"/>
      <c r="MYJ53" s="241"/>
      <c r="MYK53" s="241" t="s">
        <v>487</v>
      </c>
      <c r="MYL53" s="241"/>
      <c r="MYM53" s="241"/>
      <c r="MYN53" s="241"/>
      <c r="MYO53" s="241"/>
      <c r="MYP53" s="241"/>
      <c r="MYQ53" s="241"/>
      <c r="MYR53" s="241"/>
      <c r="MYS53" s="241" t="s">
        <v>487</v>
      </c>
      <c r="MYT53" s="241"/>
      <c r="MYU53" s="241"/>
      <c r="MYV53" s="241"/>
      <c r="MYW53" s="241"/>
      <c r="MYX53" s="241"/>
      <c r="MYY53" s="241"/>
      <c r="MYZ53" s="241"/>
      <c r="MZA53" s="241" t="s">
        <v>487</v>
      </c>
      <c r="MZB53" s="241"/>
      <c r="MZC53" s="241"/>
      <c r="MZD53" s="241"/>
      <c r="MZE53" s="241"/>
      <c r="MZF53" s="241"/>
      <c r="MZG53" s="241"/>
      <c r="MZH53" s="241"/>
      <c r="MZI53" s="241" t="s">
        <v>487</v>
      </c>
      <c r="MZJ53" s="241"/>
      <c r="MZK53" s="241"/>
      <c r="MZL53" s="241"/>
      <c r="MZM53" s="241"/>
      <c r="MZN53" s="241"/>
      <c r="MZO53" s="241"/>
      <c r="MZP53" s="241"/>
      <c r="MZQ53" s="241" t="s">
        <v>487</v>
      </c>
      <c r="MZR53" s="241"/>
      <c r="MZS53" s="241"/>
      <c r="MZT53" s="241"/>
      <c r="MZU53" s="241"/>
      <c r="MZV53" s="241"/>
      <c r="MZW53" s="241"/>
      <c r="MZX53" s="241"/>
      <c r="MZY53" s="241" t="s">
        <v>487</v>
      </c>
      <c r="MZZ53" s="241"/>
      <c r="NAA53" s="241"/>
      <c r="NAB53" s="241"/>
      <c r="NAC53" s="241"/>
      <c r="NAD53" s="241"/>
      <c r="NAE53" s="241"/>
      <c r="NAF53" s="241"/>
      <c r="NAG53" s="241" t="s">
        <v>487</v>
      </c>
      <c r="NAH53" s="241"/>
      <c r="NAI53" s="241"/>
      <c r="NAJ53" s="241"/>
      <c r="NAK53" s="241"/>
      <c r="NAL53" s="241"/>
      <c r="NAM53" s="241"/>
      <c r="NAN53" s="241"/>
      <c r="NAO53" s="241" t="s">
        <v>487</v>
      </c>
      <c r="NAP53" s="241"/>
      <c r="NAQ53" s="241"/>
      <c r="NAR53" s="241"/>
      <c r="NAS53" s="241"/>
      <c r="NAT53" s="241"/>
      <c r="NAU53" s="241"/>
      <c r="NAV53" s="241"/>
      <c r="NAW53" s="241" t="s">
        <v>487</v>
      </c>
      <c r="NAX53" s="241"/>
      <c r="NAY53" s="241"/>
      <c r="NAZ53" s="241"/>
      <c r="NBA53" s="241"/>
      <c r="NBB53" s="241"/>
      <c r="NBC53" s="241"/>
      <c r="NBD53" s="241"/>
      <c r="NBE53" s="241" t="s">
        <v>487</v>
      </c>
      <c r="NBF53" s="241"/>
      <c r="NBG53" s="241"/>
      <c r="NBH53" s="241"/>
      <c r="NBI53" s="241"/>
      <c r="NBJ53" s="241"/>
      <c r="NBK53" s="241"/>
      <c r="NBL53" s="241"/>
      <c r="NBM53" s="241" t="s">
        <v>487</v>
      </c>
      <c r="NBN53" s="241"/>
      <c r="NBO53" s="241"/>
      <c r="NBP53" s="241"/>
      <c r="NBQ53" s="241"/>
      <c r="NBR53" s="241"/>
      <c r="NBS53" s="241"/>
      <c r="NBT53" s="241"/>
      <c r="NBU53" s="241" t="s">
        <v>487</v>
      </c>
      <c r="NBV53" s="241"/>
      <c r="NBW53" s="241"/>
      <c r="NBX53" s="241"/>
      <c r="NBY53" s="241"/>
      <c r="NBZ53" s="241"/>
      <c r="NCA53" s="241"/>
      <c r="NCB53" s="241"/>
      <c r="NCC53" s="241" t="s">
        <v>487</v>
      </c>
      <c r="NCD53" s="241"/>
      <c r="NCE53" s="241"/>
      <c r="NCF53" s="241"/>
      <c r="NCG53" s="241"/>
      <c r="NCH53" s="241"/>
      <c r="NCI53" s="241"/>
      <c r="NCJ53" s="241"/>
      <c r="NCK53" s="241" t="s">
        <v>487</v>
      </c>
      <c r="NCL53" s="241"/>
      <c r="NCM53" s="241"/>
      <c r="NCN53" s="241"/>
      <c r="NCO53" s="241"/>
      <c r="NCP53" s="241"/>
      <c r="NCQ53" s="241"/>
      <c r="NCR53" s="241"/>
      <c r="NCS53" s="241" t="s">
        <v>487</v>
      </c>
      <c r="NCT53" s="241"/>
      <c r="NCU53" s="241"/>
      <c r="NCV53" s="241"/>
      <c r="NCW53" s="241"/>
      <c r="NCX53" s="241"/>
      <c r="NCY53" s="241"/>
      <c r="NCZ53" s="241"/>
      <c r="NDA53" s="241" t="s">
        <v>487</v>
      </c>
      <c r="NDB53" s="241"/>
      <c r="NDC53" s="241"/>
      <c r="NDD53" s="241"/>
      <c r="NDE53" s="241"/>
      <c r="NDF53" s="241"/>
      <c r="NDG53" s="241"/>
      <c r="NDH53" s="241"/>
      <c r="NDI53" s="241" t="s">
        <v>487</v>
      </c>
      <c r="NDJ53" s="241"/>
      <c r="NDK53" s="241"/>
      <c r="NDL53" s="241"/>
      <c r="NDM53" s="241"/>
      <c r="NDN53" s="241"/>
      <c r="NDO53" s="241"/>
      <c r="NDP53" s="241"/>
      <c r="NDQ53" s="241" t="s">
        <v>487</v>
      </c>
      <c r="NDR53" s="241"/>
      <c r="NDS53" s="241"/>
      <c r="NDT53" s="241"/>
      <c r="NDU53" s="241"/>
      <c r="NDV53" s="241"/>
      <c r="NDW53" s="241"/>
      <c r="NDX53" s="241"/>
      <c r="NDY53" s="241" t="s">
        <v>487</v>
      </c>
      <c r="NDZ53" s="241"/>
      <c r="NEA53" s="241"/>
      <c r="NEB53" s="241"/>
      <c r="NEC53" s="241"/>
      <c r="NED53" s="241"/>
      <c r="NEE53" s="241"/>
      <c r="NEF53" s="241"/>
      <c r="NEG53" s="241" t="s">
        <v>487</v>
      </c>
      <c r="NEH53" s="241"/>
      <c r="NEI53" s="241"/>
      <c r="NEJ53" s="241"/>
      <c r="NEK53" s="241"/>
      <c r="NEL53" s="241"/>
      <c r="NEM53" s="241"/>
      <c r="NEN53" s="241"/>
      <c r="NEO53" s="241" t="s">
        <v>487</v>
      </c>
      <c r="NEP53" s="241"/>
      <c r="NEQ53" s="241"/>
      <c r="NER53" s="241"/>
      <c r="NES53" s="241"/>
      <c r="NET53" s="241"/>
      <c r="NEU53" s="241"/>
      <c r="NEV53" s="241"/>
      <c r="NEW53" s="241" t="s">
        <v>487</v>
      </c>
      <c r="NEX53" s="241"/>
      <c r="NEY53" s="241"/>
      <c r="NEZ53" s="241"/>
      <c r="NFA53" s="241"/>
      <c r="NFB53" s="241"/>
      <c r="NFC53" s="241"/>
      <c r="NFD53" s="241"/>
      <c r="NFE53" s="241" t="s">
        <v>487</v>
      </c>
      <c r="NFF53" s="241"/>
      <c r="NFG53" s="241"/>
      <c r="NFH53" s="241"/>
      <c r="NFI53" s="241"/>
      <c r="NFJ53" s="241"/>
      <c r="NFK53" s="241"/>
      <c r="NFL53" s="241"/>
      <c r="NFM53" s="241" t="s">
        <v>487</v>
      </c>
      <c r="NFN53" s="241"/>
      <c r="NFO53" s="241"/>
      <c r="NFP53" s="241"/>
      <c r="NFQ53" s="241"/>
      <c r="NFR53" s="241"/>
      <c r="NFS53" s="241"/>
      <c r="NFT53" s="241"/>
      <c r="NFU53" s="241" t="s">
        <v>487</v>
      </c>
      <c r="NFV53" s="241"/>
      <c r="NFW53" s="241"/>
      <c r="NFX53" s="241"/>
      <c r="NFY53" s="241"/>
      <c r="NFZ53" s="241"/>
      <c r="NGA53" s="241"/>
      <c r="NGB53" s="241"/>
      <c r="NGC53" s="241" t="s">
        <v>487</v>
      </c>
      <c r="NGD53" s="241"/>
      <c r="NGE53" s="241"/>
      <c r="NGF53" s="241"/>
      <c r="NGG53" s="241"/>
      <c r="NGH53" s="241"/>
      <c r="NGI53" s="241"/>
      <c r="NGJ53" s="241"/>
      <c r="NGK53" s="241" t="s">
        <v>487</v>
      </c>
      <c r="NGL53" s="241"/>
      <c r="NGM53" s="241"/>
      <c r="NGN53" s="241"/>
      <c r="NGO53" s="241"/>
      <c r="NGP53" s="241"/>
      <c r="NGQ53" s="241"/>
      <c r="NGR53" s="241"/>
      <c r="NGS53" s="241" t="s">
        <v>487</v>
      </c>
      <c r="NGT53" s="241"/>
      <c r="NGU53" s="241"/>
      <c r="NGV53" s="241"/>
      <c r="NGW53" s="241"/>
      <c r="NGX53" s="241"/>
      <c r="NGY53" s="241"/>
      <c r="NGZ53" s="241"/>
      <c r="NHA53" s="241" t="s">
        <v>487</v>
      </c>
      <c r="NHB53" s="241"/>
      <c r="NHC53" s="241"/>
      <c r="NHD53" s="241"/>
      <c r="NHE53" s="241"/>
      <c r="NHF53" s="241"/>
      <c r="NHG53" s="241"/>
      <c r="NHH53" s="241"/>
      <c r="NHI53" s="241" t="s">
        <v>487</v>
      </c>
      <c r="NHJ53" s="241"/>
      <c r="NHK53" s="241"/>
      <c r="NHL53" s="241"/>
      <c r="NHM53" s="241"/>
      <c r="NHN53" s="241"/>
      <c r="NHO53" s="241"/>
      <c r="NHP53" s="241"/>
      <c r="NHQ53" s="241" t="s">
        <v>487</v>
      </c>
      <c r="NHR53" s="241"/>
      <c r="NHS53" s="241"/>
      <c r="NHT53" s="241"/>
      <c r="NHU53" s="241"/>
      <c r="NHV53" s="241"/>
      <c r="NHW53" s="241"/>
      <c r="NHX53" s="241"/>
      <c r="NHY53" s="241" t="s">
        <v>487</v>
      </c>
      <c r="NHZ53" s="241"/>
      <c r="NIA53" s="241"/>
      <c r="NIB53" s="241"/>
      <c r="NIC53" s="241"/>
      <c r="NID53" s="241"/>
      <c r="NIE53" s="241"/>
      <c r="NIF53" s="241"/>
      <c r="NIG53" s="241" t="s">
        <v>487</v>
      </c>
      <c r="NIH53" s="241"/>
      <c r="NII53" s="241"/>
      <c r="NIJ53" s="241"/>
      <c r="NIK53" s="241"/>
      <c r="NIL53" s="241"/>
      <c r="NIM53" s="241"/>
      <c r="NIN53" s="241"/>
      <c r="NIO53" s="241" t="s">
        <v>487</v>
      </c>
      <c r="NIP53" s="241"/>
      <c r="NIQ53" s="241"/>
      <c r="NIR53" s="241"/>
      <c r="NIS53" s="241"/>
      <c r="NIT53" s="241"/>
      <c r="NIU53" s="241"/>
      <c r="NIV53" s="241"/>
      <c r="NIW53" s="241" t="s">
        <v>487</v>
      </c>
      <c r="NIX53" s="241"/>
      <c r="NIY53" s="241"/>
      <c r="NIZ53" s="241"/>
      <c r="NJA53" s="241"/>
      <c r="NJB53" s="241"/>
      <c r="NJC53" s="241"/>
      <c r="NJD53" s="241"/>
      <c r="NJE53" s="241" t="s">
        <v>487</v>
      </c>
      <c r="NJF53" s="241"/>
      <c r="NJG53" s="241"/>
      <c r="NJH53" s="241"/>
      <c r="NJI53" s="241"/>
      <c r="NJJ53" s="241"/>
      <c r="NJK53" s="241"/>
      <c r="NJL53" s="241"/>
      <c r="NJM53" s="241" t="s">
        <v>487</v>
      </c>
      <c r="NJN53" s="241"/>
      <c r="NJO53" s="241"/>
      <c r="NJP53" s="241"/>
      <c r="NJQ53" s="241"/>
      <c r="NJR53" s="241"/>
      <c r="NJS53" s="241"/>
      <c r="NJT53" s="241"/>
      <c r="NJU53" s="241" t="s">
        <v>487</v>
      </c>
      <c r="NJV53" s="241"/>
      <c r="NJW53" s="241"/>
      <c r="NJX53" s="241"/>
      <c r="NJY53" s="241"/>
      <c r="NJZ53" s="241"/>
      <c r="NKA53" s="241"/>
      <c r="NKB53" s="241"/>
      <c r="NKC53" s="241" t="s">
        <v>487</v>
      </c>
      <c r="NKD53" s="241"/>
      <c r="NKE53" s="241"/>
      <c r="NKF53" s="241"/>
      <c r="NKG53" s="241"/>
      <c r="NKH53" s="241"/>
      <c r="NKI53" s="241"/>
      <c r="NKJ53" s="241"/>
      <c r="NKK53" s="241" t="s">
        <v>487</v>
      </c>
      <c r="NKL53" s="241"/>
      <c r="NKM53" s="241"/>
      <c r="NKN53" s="241"/>
      <c r="NKO53" s="241"/>
      <c r="NKP53" s="241"/>
      <c r="NKQ53" s="241"/>
      <c r="NKR53" s="241"/>
      <c r="NKS53" s="241" t="s">
        <v>487</v>
      </c>
      <c r="NKT53" s="241"/>
      <c r="NKU53" s="241"/>
      <c r="NKV53" s="241"/>
      <c r="NKW53" s="241"/>
      <c r="NKX53" s="241"/>
      <c r="NKY53" s="241"/>
      <c r="NKZ53" s="241"/>
      <c r="NLA53" s="241" t="s">
        <v>487</v>
      </c>
      <c r="NLB53" s="241"/>
      <c r="NLC53" s="241"/>
      <c r="NLD53" s="241"/>
      <c r="NLE53" s="241"/>
      <c r="NLF53" s="241"/>
      <c r="NLG53" s="241"/>
      <c r="NLH53" s="241"/>
      <c r="NLI53" s="241" t="s">
        <v>487</v>
      </c>
      <c r="NLJ53" s="241"/>
      <c r="NLK53" s="241"/>
      <c r="NLL53" s="241"/>
      <c r="NLM53" s="241"/>
      <c r="NLN53" s="241"/>
      <c r="NLO53" s="241"/>
      <c r="NLP53" s="241"/>
      <c r="NLQ53" s="241" t="s">
        <v>487</v>
      </c>
      <c r="NLR53" s="241"/>
      <c r="NLS53" s="241"/>
      <c r="NLT53" s="241"/>
      <c r="NLU53" s="241"/>
      <c r="NLV53" s="241"/>
      <c r="NLW53" s="241"/>
      <c r="NLX53" s="241"/>
      <c r="NLY53" s="241" t="s">
        <v>487</v>
      </c>
      <c r="NLZ53" s="241"/>
      <c r="NMA53" s="241"/>
      <c r="NMB53" s="241"/>
      <c r="NMC53" s="241"/>
      <c r="NMD53" s="241"/>
      <c r="NME53" s="241"/>
      <c r="NMF53" s="241"/>
      <c r="NMG53" s="241" t="s">
        <v>487</v>
      </c>
      <c r="NMH53" s="241"/>
      <c r="NMI53" s="241"/>
      <c r="NMJ53" s="241"/>
      <c r="NMK53" s="241"/>
      <c r="NML53" s="241"/>
      <c r="NMM53" s="241"/>
      <c r="NMN53" s="241"/>
      <c r="NMO53" s="241" t="s">
        <v>487</v>
      </c>
      <c r="NMP53" s="241"/>
      <c r="NMQ53" s="241"/>
      <c r="NMR53" s="241"/>
      <c r="NMS53" s="241"/>
      <c r="NMT53" s="241"/>
      <c r="NMU53" s="241"/>
      <c r="NMV53" s="241"/>
      <c r="NMW53" s="241" t="s">
        <v>487</v>
      </c>
      <c r="NMX53" s="241"/>
      <c r="NMY53" s="241"/>
      <c r="NMZ53" s="241"/>
      <c r="NNA53" s="241"/>
      <c r="NNB53" s="241"/>
      <c r="NNC53" s="241"/>
      <c r="NND53" s="241"/>
      <c r="NNE53" s="241" t="s">
        <v>487</v>
      </c>
      <c r="NNF53" s="241"/>
      <c r="NNG53" s="241"/>
      <c r="NNH53" s="241"/>
      <c r="NNI53" s="241"/>
      <c r="NNJ53" s="241"/>
      <c r="NNK53" s="241"/>
      <c r="NNL53" s="241"/>
      <c r="NNM53" s="241" t="s">
        <v>487</v>
      </c>
      <c r="NNN53" s="241"/>
      <c r="NNO53" s="241"/>
      <c r="NNP53" s="241"/>
      <c r="NNQ53" s="241"/>
      <c r="NNR53" s="241"/>
      <c r="NNS53" s="241"/>
      <c r="NNT53" s="241"/>
      <c r="NNU53" s="241" t="s">
        <v>487</v>
      </c>
      <c r="NNV53" s="241"/>
      <c r="NNW53" s="241"/>
      <c r="NNX53" s="241"/>
      <c r="NNY53" s="241"/>
      <c r="NNZ53" s="241"/>
      <c r="NOA53" s="241"/>
      <c r="NOB53" s="241"/>
      <c r="NOC53" s="241" t="s">
        <v>487</v>
      </c>
      <c r="NOD53" s="241"/>
      <c r="NOE53" s="241"/>
      <c r="NOF53" s="241"/>
      <c r="NOG53" s="241"/>
      <c r="NOH53" s="241"/>
      <c r="NOI53" s="241"/>
      <c r="NOJ53" s="241"/>
      <c r="NOK53" s="241" t="s">
        <v>487</v>
      </c>
      <c r="NOL53" s="241"/>
      <c r="NOM53" s="241"/>
      <c r="NON53" s="241"/>
      <c r="NOO53" s="241"/>
      <c r="NOP53" s="241"/>
      <c r="NOQ53" s="241"/>
      <c r="NOR53" s="241"/>
      <c r="NOS53" s="241" t="s">
        <v>487</v>
      </c>
      <c r="NOT53" s="241"/>
      <c r="NOU53" s="241"/>
      <c r="NOV53" s="241"/>
      <c r="NOW53" s="241"/>
      <c r="NOX53" s="241"/>
      <c r="NOY53" s="241"/>
      <c r="NOZ53" s="241"/>
      <c r="NPA53" s="241" t="s">
        <v>487</v>
      </c>
      <c r="NPB53" s="241"/>
      <c r="NPC53" s="241"/>
      <c r="NPD53" s="241"/>
      <c r="NPE53" s="241"/>
      <c r="NPF53" s="241"/>
      <c r="NPG53" s="241"/>
      <c r="NPH53" s="241"/>
      <c r="NPI53" s="241" t="s">
        <v>487</v>
      </c>
      <c r="NPJ53" s="241"/>
      <c r="NPK53" s="241"/>
      <c r="NPL53" s="241"/>
      <c r="NPM53" s="241"/>
      <c r="NPN53" s="241"/>
      <c r="NPO53" s="241"/>
      <c r="NPP53" s="241"/>
      <c r="NPQ53" s="241" t="s">
        <v>487</v>
      </c>
      <c r="NPR53" s="241"/>
      <c r="NPS53" s="241"/>
      <c r="NPT53" s="241"/>
      <c r="NPU53" s="241"/>
      <c r="NPV53" s="241"/>
      <c r="NPW53" s="241"/>
      <c r="NPX53" s="241"/>
      <c r="NPY53" s="241" t="s">
        <v>487</v>
      </c>
      <c r="NPZ53" s="241"/>
      <c r="NQA53" s="241"/>
      <c r="NQB53" s="241"/>
      <c r="NQC53" s="241"/>
      <c r="NQD53" s="241"/>
      <c r="NQE53" s="241"/>
      <c r="NQF53" s="241"/>
      <c r="NQG53" s="241" t="s">
        <v>487</v>
      </c>
      <c r="NQH53" s="241"/>
      <c r="NQI53" s="241"/>
      <c r="NQJ53" s="241"/>
      <c r="NQK53" s="241"/>
      <c r="NQL53" s="241"/>
      <c r="NQM53" s="241"/>
      <c r="NQN53" s="241"/>
      <c r="NQO53" s="241" t="s">
        <v>487</v>
      </c>
      <c r="NQP53" s="241"/>
      <c r="NQQ53" s="241"/>
      <c r="NQR53" s="241"/>
      <c r="NQS53" s="241"/>
      <c r="NQT53" s="241"/>
      <c r="NQU53" s="241"/>
      <c r="NQV53" s="241"/>
      <c r="NQW53" s="241" t="s">
        <v>487</v>
      </c>
      <c r="NQX53" s="241"/>
      <c r="NQY53" s="241"/>
      <c r="NQZ53" s="241"/>
      <c r="NRA53" s="241"/>
      <c r="NRB53" s="241"/>
      <c r="NRC53" s="241"/>
      <c r="NRD53" s="241"/>
      <c r="NRE53" s="241" t="s">
        <v>487</v>
      </c>
      <c r="NRF53" s="241"/>
      <c r="NRG53" s="241"/>
      <c r="NRH53" s="241"/>
      <c r="NRI53" s="241"/>
      <c r="NRJ53" s="241"/>
      <c r="NRK53" s="241"/>
      <c r="NRL53" s="241"/>
      <c r="NRM53" s="241" t="s">
        <v>487</v>
      </c>
      <c r="NRN53" s="241"/>
      <c r="NRO53" s="241"/>
      <c r="NRP53" s="241"/>
      <c r="NRQ53" s="241"/>
      <c r="NRR53" s="241"/>
      <c r="NRS53" s="241"/>
      <c r="NRT53" s="241"/>
      <c r="NRU53" s="241" t="s">
        <v>487</v>
      </c>
      <c r="NRV53" s="241"/>
      <c r="NRW53" s="241"/>
      <c r="NRX53" s="241"/>
      <c r="NRY53" s="241"/>
      <c r="NRZ53" s="241"/>
      <c r="NSA53" s="241"/>
      <c r="NSB53" s="241"/>
      <c r="NSC53" s="241" t="s">
        <v>487</v>
      </c>
      <c r="NSD53" s="241"/>
      <c r="NSE53" s="241"/>
      <c r="NSF53" s="241"/>
      <c r="NSG53" s="241"/>
      <c r="NSH53" s="241"/>
      <c r="NSI53" s="241"/>
      <c r="NSJ53" s="241"/>
      <c r="NSK53" s="241" t="s">
        <v>487</v>
      </c>
      <c r="NSL53" s="241"/>
      <c r="NSM53" s="241"/>
      <c r="NSN53" s="241"/>
      <c r="NSO53" s="241"/>
      <c r="NSP53" s="241"/>
      <c r="NSQ53" s="241"/>
      <c r="NSR53" s="241"/>
      <c r="NSS53" s="241" t="s">
        <v>487</v>
      </c>
      <c r="NST53" s="241"/>
      <c r="NSU53" s="241"/>
      <c r="NSV53" s="241"/>
      <c r="NSW53" s="241"/>
      <c r="NSX53" s="241"/>
      <c r="NSY53" s="241"/>
      <c r="NSZ53" s="241"/>
      <c r="NTA53" s="241" t="s">
        <v>487</v>
      </c>
      <c r="NTB53" s="241"/>
      <c r="NTC53" s="241"/>
      <c r="NTD53" s="241"/>
      <c r="NTE53" s="241"/>
      <c r="NTF53" s="241"/>
      <c r="NTG53" s="241"/>
      <c r="NTH53" s="241"/>
      <c r="NTI53" s="241" t="s">
        <v>487</v>
      </c>
      <c r="NTJ53" s="241"/>
      <c r="NTK53" s="241"/>
      <c r="NTL53" s="241"/>
      <c r="NTM53" s="241"/>
      <c r="NTN53" s="241"/>
      <c r="NTO53" s="241"/>
      <c r="NTP53" s="241"/>
      <c r="NTQ53" s="241" t="s">
        <v>487</v>
      </c>
      <c r="NTR53" s="241"/>
      <c r="NTS53" s="241"/>
      <c r="NTT53" s="241"/>
      <c r="NTU53" s="241"/>
      <c r="NTV53" s="241"/>
      <c r="NTW53" s="241"/>
      <c r="NTX53" s="241"/>
      <c r="NTY53" s="241" t="s">
        <v>487</v>
      </c>
      <c r="NTZ53" s="241"/>
      <c r="NUA53" s="241"/>
      <c r="NUB53" s="241"/>
      <c r="NUC53" s="241"/>
      <c r="NUD53" s="241"/>
      <c r="NUE53" s="241"/>
      <c r="NUF53" s="241"/>
      <c r="NUG53" s="241" t="s">
        <v>487</v>
      </c>
      <c r="NUH53" s="241"/>
      <c r="NUI53" s="241"/>
      <c r="NUJ53" s="241"/>
      <c r="NUK53" s="241"/>
      <c r="NUL53" s="241"/>
      <c r="NUM53" s="241"/>
      <c r="NUN53" s="241"/>
      <c r="NUO53" s="241" t="s">
        <v>487</v>
      </c>
      <c r="NUP53" s="241"/>
      <c r="NUQ53" s="241"/>
      <c r="NUR53" s="241"/>
      <c r="NUS53" s="241"/>
      <c r="NUT53" s="241"/>
      <c r="NUU53" s="241"/>
      <c r="NUV53" s="241"/>
      <c r="NUW53" s="241" t="s">
        <v>487</v>
      </c>
      <c r="NUX53" s="241"/>
      <c r="NUY53" s="241"/>
      <c r="NUZ53" s="241"/>
      <c r="NVA53" s="241"/>
      <c r="NVB53" s="241"/>
      <c r="NVC53" s="241"/>
      <c r="NVD53" s="241"/>
      <c r="NVE53" s="241" t="s">
        <v>487</v>
      </c>
      <c r="NVF53" s="241"/>
      <c r="NVG53" s="241"/>
      <c r="NVH53" s="241"/>
      <c r="NVI53" s="241"/>
      <c r="NVJ53" s="241"/>
      <c r="NVK53" s="241"/>
      <c r="NVL53" s="241"/>
      <c r="NVM53" s="241" t="s">
        <v>487</v>
      </c>
      <c r="NVN53" s="241"/>
      <c r="NVO53" s="241"/>
      <c r="NVP53" s="241"/>
      <c r="NVQ53" s="241"/>
      <c r="NVR53" s="241"/>
      <c r="NVS53" s="241"/>
      <c r="NVT53" s="241"/>
      <c r="NVU53" s="241" t="s">
        <v>487</v>
      </c>
      <c r="NVV53" s="241"/>
      <c r="NVW53" s="241"/>
      <c r="NVX53" s="241"/>
      <c r="NVY53" s="241"/>
      <c r="NVZ53" s="241"/>
      <c r="NWA53" s="241"/>
      <c r="NWB53" s="241"/>
      <c r="NWC53" s="241" t="s">
        <v>487</v>
      </c>
      <c r="NWD53" s="241"/>
      <c r="NWE53" s="241"/>
      <c r="NWF53" s="241"/>
      <c r="NWG53" s="241"/>
      <c r="NWH53" s="241"/>
      <c r="NWI53" s="241"/>
      <c r="NWJ53" s="241"/>
      <c r="NWK53" s="241" t="s">
        <v>487</v>
      </c>
      <c r="NWL53" s="241"/>
      <c r="NWM53" s="241"/>
      <c r="NWN53" s="241"/>
      <c r="NWO53" s="241"/>
      <c r="NWP53" s="241"/>
      <c r="NWQ53" s="241"/>
      <c r="NWR53" s="241"/>
      <c r="NWS53" s="241" t="s">
        <v>487</v>
      </c>
      <c r="NWT53" s="241"/>
      <c r="NWU53" s="241"/>
      <c r="NWV53" s="241"/>
      <c r="NWW53" s="241"/>
      <c r="NWX53" s="241"/>
      <c r="NWY53" s="241"/>
      <c r="NWZ53" s="241"/>
      <c r="NXA53" s="241" t="s">
        <v>487</v>
      </c>
      <c r="NXB53" s="241"/>
      <c r="NXC53" s="241"/>
      <c r="NXD53" s="241"/>
      <c r="NXE53" s="241"/>
      <c r="NXF53" s="241"/>
      <c r="NXG53" s="241"/>
      <c r="NXH53" s="241"/>
      <c r="NXI53" s="241" t="s">
        <v>487</v>
      </c>
      <c r="NXJ53" s="241"/>
      <c r="NXK53" s="241"/>
      <c r="NXL53" s="241"/>
      <c r="NXM53" s="241"/>
      <c r="NXN53" s="241"/>
      <c r="NXO53" s="241"/>
      <c r="NXP53" s="241"/>
      <c r="NXQ53" s="241" t="s">
        <v>487</v>
      </c>
      <c r="NXR53" s="241"/>
      <c r="NXS53" s="241"/>
      <c r="NXT53" s="241"/>
      <c r="NXU53" s="241"/>
      <c r="NXV53" s="241"/>
      <c r="NXW53" s="241"/>
      <c r="NXX53" s="241"/>
      <c r="NXY53" s="241" t="s">
        <v>487</v>
      </c>
      <c r="NXZ53" s="241"/>
      <c r="NYA53" s="241"/>
      <c r="NYB53" s="241"/>
      <c r="NYC53" s="241"/>
      <c r="NYD53" s="241"/>
      <c r="NYE53" s="241"/>
      <c r="NYF53" s="241"/>
      <c r="NYG53" s="241" t="s">
        <v>487</v>
      </c>
      <c r="NYH53" s="241"/>
      <c r="NYI53" s="241"/>
      <c r="NYJ53" s="241"/>
      <c r="NYK53" s="241"/>
      <c r="NYL53" s="241"/>
      <c r="NYM53" s="241"/>
      <c r="NYN53" s="241"/>
      <c r="NYO53" s="241" t="s">
        <v>487</v>
      </c>
      <c r="NYP53" s="241"/>
      <c r="NYQ53" s="241"/>
      <c r="NYR53" s="241"/>
      <c r="NYS53" s="241"/>
      <c r="NYT53" s="241"/>
      <c r="NYU53" s="241"/>
      <c r="NYV53" s="241"/>
      <c r="NYW53" s="241" t="s">
        <v>487</v>
      </c>
      <c r="NYX53" s="241"/>
      <c r="NYY53" s="241"/>
      <c r="NYZ53" s="241"/>
      <c r="NZA53" s="241"/>
      <c r="NZB53" s="241"/>
      <c r="NZC53" s="241"/>
      <c r="NZD53" s="241"/>
      <c r="NZE53" s="241" t="s">
        <v>487</v>
      </c>
      <c r="NZF53" s="241"/>
      <c r="NZG53" s="241"/>
      <c r="NZH53" s="241"/>
      <c r="NZI53" s="241"/>
      <c r="NZJ53" s="241"/>
      <c r="NZK53" s="241"/>
      <c r="NZL53" s="241"/>
      <c r="NZM53" s="241" t="s">
        <v>487</v>
      </c>
      <c r="NZN53" s="241"/>
      <c r="NZO53" s="241"/>
      <c r="NZP53" s="241"/>
      <c r="NZQ53" s="241"/>
      <c r="NZR53" s="241"/>
      <c r="NZS53" s="241"/>
      <c r="NZT53" s="241"/>
      <c r="NZU53" s="241" t="s">
        <v>487</v>
      </c>
      <c r="NZV53" s="241"/>
      <c r="NZW53" s="241"/>
      <c r="NZX53" s="241"/>
      <c r="NZY53" s="241"/>
      <c r="NZZ53" s="241"/>
      <c r="OAA53" s="241"/>
      <c r="OAB53" s="241"/>
      <c r="OAC53" s="241" t="s">
        <v>487</v>
      </c>
      <c r="OAD53" s="241"/>
      <c r="OAE53" s="241"/>
      <c r="OAF53" s="241"/>
      <c r="OAG53" s="241"/>
      <c r="OAH53" s="241"/>
      <c r="OAI53" s="241"/>
      <c r="OAJ53" s="241"/>
      <c r="OAK53" s="241" t="s">
        <v>487</v>
      </c>
      <c r="OAL53" s="241"/>
      <c r="OAM53" s="241"/>
      <c r="OAN53" s="241"/>
      <c r="OAO53" s="241"/>
      <c r="OAP53" s="241"/>
      <c r="OAQ53" s="241"/>
      <c r="OAR53" s="241"/>
      <c r="OAS53" s="241" t="s">
        <v>487</v>
      </c>
      <c r="OAT53" s="241"/>
      <c r="OAU53" s="241"/>
      <c r="OAV53" s="241"/>
      <c r="OAW53" s="241"/>
      <c r="OAX53" s="241"/>
      <c r="OAY53" s="241"/>
      <c r="OAZ53" s="241"/>
      <c r="OBA53" s="241" t="s">
        <v>487</v>
      </c>
      <c r="OBB53" s="241"/>
      <c r="OBC53" s="241"/>
      <c r="OBD53" s="241"/>
      <c r="OBE53" s="241"/>
      <c r="OBF53" s="241"/>
      <c r="OBG53" s="241"/>
      <c r="OBH53" s="241"/>
      <c r="OBI53" s="241" t="s">
        <v>487</v>
      </c>
      <c r="OBJ53" s="241"/>
      <c r="OBK53" s="241"/>
      <c r="OBL53" s="241"/>
      <c r="OBM53" s="241"/>
      <c r="OBN53" s="241"/>
      <c r="OBO53" s="241"/>
      <c r="OBP53" s="241"/>
      <c r="OBQ53" s="241" t="s">
        <v>487</v>
      </c>
      <c r="OBR53" s="241"/>
      <c r="OBS53" s="241"/>
      <c r="OBT53" s="241"/>
      <c r="OBU53" s="241"/>
      <c r="OBV53" s="241"/>
      <c r="OBW53" s="241"/>
      <c r="OBX53" s="241"/>
      <c r="OBY53" s="241" t="s">
        <v>487</v>
      </c>
      <c r="OBZ53" s="241"/>
      <c r="OCA53" s="241"/>
      <c r="OCB53" s="241"/>
      <c r="OCC53" s="241"/>
      <c r="OCD53" s="241"/>
      <c r="OCE53" s="241"/>
      <c r="OCF53" s="241"/>
      <c r="OCG53" s="241" t="s">
        <v>487</v>
      </c>
      <c r="OCH53" s="241"/>
      <c r="OCI53" s="241"/>
      <c r="OCJ53" s="241"/>
      <c r="OCK53" s="241"/>
      <c r="OCL53" s="241"/>
      <c r="OCM53" s="241"/>
      <c r="OCN53" s="241"/>
      <c r="OCO53" s="241" t="s">
        <v>487</v>
      </c>
      <c r="OCP53" s="241"/>
      <c r="OCQ53" s="241"/>
      <c r="OCR53" s="241"/>
      <c r="OCS53" s="241"/>
      <c r="OCT53" s="241"/>
      <c r="OCU53" s="241"/>
      <c r="OCV53" s="241"/>
      <c r="OCW53" s="241" t="s">
        <v>487</v>
      </c>
      <c r="OCX53" s="241"/>
      <c r="OCY53" s="241"/>
      <c r="OCZ53" s="241"/>
      <c r="ODA53" s="241"/>
      <c r="ODB53" s="241"/>
      <c r="ODC53" s="241"/>
      <c r="ODD53" s="241"/>
      <c r="ODE53" s="241" t="s">
        <v>487</v>
      </c>
      <c r="ODF53" s="241"/>
      <c r="ODG53" s="241"/>
      <c r="ODH53" s="241"/>
      <c r="ODI53" s="241"/>
      <c r="ODJ53" s="241"/>
      <c r="ODK53" s="241"/>
      <c r="ODL53" s="241"/>
      <c r="ODM53" s="241" t="s">
        <v>487</v>
      </c>
      <c r="ODN53" s="241"/>
      <c r="ODO53" s="241"/>
      <c r="ODP53" s="241"/>
      <c r="ODQ53" s="241"/>
      <c r="ODR53" s="241"/>
      <c r="ODS53" s="241"/>
      <c r="ODT53" s="241"/>
      <c r="ODU53" s="241" t="s">
        <v>487</v>
      </c>
      <c r="ODV53" s="241"/>
      <c r="ODW53" s="241"/>
      <c r="ODX53" s="241"/>
      <c r="ODY53" s="241"/>
      <c r="ODZ53" s="241"/>
      <c r="OEA53" s="241"/>
      <c r="OEB53" s="241"/>
      <c r="OEC53" s="241" t="s">
        <v>487</v>
      </c>
      <c r="OED53" s="241"/>
      <c r="OEE53" s="241"/>
      <c r="OEF53" s="241"/>
      <c r="OEG53" s="241"/>
      <c r="OEH53" s="241"/>
      <c r="OEI53" s="241"/>
      <c r="OEJ53" s="241"/>
      <c r="OEK53" s="241" t="s">
        <v>487</v>
      </c>
      <c r="OEL53" s="241"/>
      <c r="OEM53" s="241"/>
      <c r="OEN53" s="241"/>
      <c r="OEO53" s="241"/>
      <c r="OEP53" s="241"/>
      <c r="OEQ53" s="241"/>
      <c r="OER53" s="241"/>
      <c r="OES53" s="241" t="s">
        <v>487</v>
      </c>
      <c r="OET53" s="241"/>
      <c r="OEU53" s="241"/>
      <c r="OEV53" s="241"/>
      <c r="OEW53" s="241"/>
      <c r="OEX53" s="241"/>
      <c r="OEY53" s="241"/>
      <c r="OEZ53" s="241"/>
      <c r="OFA53" s="241" t="s">
        <v>487</v>
      </c>
      <c r="OFB53" s="241"/>
      <c r="OFC53" s="241"/>
      <c r="OFD53" s="241"/>
      <c r="OFE53" s="241"/>
      <c r="OFF53" s="241"/>
      <c r="OFG53" s="241"/>
      <c r="OFH53" s="241"/>
      <c r="OFI53" s="241" t="s">
        <v>487</v>
      </c>
      <c r="OFJ53" s="241"/>
      <c r="OFK53" s="241"/>
      <c r="OFL53" s="241"/>
      <c r="OFM53" s="241"/>
      <c r="OFN53" s="241"/>
      <c r="OFO53" s="241"/>
      <c r="OFP53" s="241"/>
      <c r="OFQ53" s="241" t="s">
        <v>487</v>
      </c>
      <c r="OFR53" s="241"/>
      <c r="OFS53" s="241"/>
      <c r="OFT53" s="241"/>
      <c r="OFU53" s="241"/>
      <c r="OFV53" s="241"/>
      <c r="OFW53" s="241"/>
      <c r="OFX53" s="241"/>
      <c r="OFY53" s="241" t="s">
        <v>487</v>
      </c>
      <c r="OFZ53" s="241"/>
      <c r="OGA53" s="241"/>
      <c r="OGB53" s="241"/>
      <c r="OGC53" s="241"/>
      <c r="OGD53" s="241"/>
      <c r="OGE53" s="241"/>
      <c r="OGF53" s="241"/>
      <c r="OGG53" s="241" t="s">
        <v>487</v>
      </c>
      <c r="OGH53" s="241"/>
      <c r="OGI53" s="241"/>
      <c r="OGJ53" s="241"/>
      <c r="OGK53" s="241"/>
      <c r="OGL53" s="241"/>
      <c r="OGM53" s="241"/>
      <c r="OGN53" s="241"/>
      <c r="OGO53" s="241" t="s">
        <v>487</v>
      </c>
      <c r="OGP53" s="241"/>
      <c r="OGQ53" s="241"/>
      <c r="OGR53" s="241"/>
      <c r="OGS53" s="241"/>
      <c r="OGT53" s="241"/>
      <c r="OGU53" s="241"/>
      <c r="OGV53" s="241"/>
      <c r="OGW53" s="241" t="s">
        <v>487</v>
      </c>
      <c r="OGX53" s="241"/>
      <c r="OGY53" s="241"/>
      <c r="OGZ53" s="241"/>
      <c r="OHA53" s="241"/>
      <c r="OHB53" s="241"/>
      <c r="OHC53" s="241"/>
      <c r="OHD53" s="241"/>
      <c r="OHE53" s="241" t="s">
        <v>487</v>
      </c>
      <c r="OHF53" s="241"/>
      <c r="OHG53" s="241"/>
      <c r="OHH53" s="241"/>
      <c r="OHI53" s="241"/>
      <c r="OHJ53" s="241"/>
      <c r="OHK53" s="241"/>
      <c r="OHL53" s="241"/>
      <c r="OHM53" s="241" t="s">
        <v>487</v>
      </c>
      <c r="OHN53" s="241"/>
      <c r="OHO53" s="241"/>
      <c r="OHP53" s="241"/>
      <c r="OHQ53" s="241"/>
      <c r="OHR53" s="241"/>
      <c r="OHS53" s="241"/>
      <c r="OHT53" s="241"/>
      <c r="OHU53" s="241" t="s">
        <v>487</v>
      </c>
      <c r="OHV53" s="241"/>
      <c r="OHW53" s="241"/>
      <c r="OHX53" s="241"/>
      <c r="OHY53" s="241"/>
      <c r="OHZ53" s="241"/>
      <c r="OIA53" s="241"/>
      <c r="OIB53" s="241"/>
      <c r="OIC53" s="241" t="s">
        <v>487</v>
      </c>
      <c r="OID53" s="241"/>
      <c r="OIE53" s="241"/>
      <c r="OIF53" s="241"/>
      <c r="OIG53" s="241"/>
      <c r="OIH53" s="241"/>
      <c r="OII53" s="241"/>
      <c r="OIJ53" s="241"/>
      <c r="OIK53" s="241" t="s">
        <v>487</v>
      </c>
      <c r="OIL53" s="241"/>
      <c r="OIM53" s="241"/>
      <c r="OIN53" s="241"/>
      <c r="OIO53" s="241"/>
      <c r="OIP53" s="241"/>
      <c r="OIQ53" s="241"/>
      <c r="OIR53" s="241"/>
      <c r="OIS53" s="241" t="s">
        <v>487</v>
      </c>
      <c r="OIT53" s="241"/>
      <c r="OIU53" s="241"/>
      <c r="OIV53" s="241"/>
      <c r="OIW53" s="241"/>
      <c r="OIX53" s="241"/>
      <c r="OIY53" s="241"/>
      <c r="OIZ53" s="241"/>
      <c r="OJA53" s="241" t="s">
        <v>487</v>
      </c>
      <c r="OJB53" s="241"/>
      <c r="OJC53" s="241"/>
      <c r="OJD53" s="241"/>
      <c r="OJE53" s="241"/>
      <c r="OJF53" s="241"/>
      <c r="OJG53" s="241"/>
      <c r="OJH53" s="241"/>
      <c r="OJI53" s="241" t="s">
        <v>487</v>
      </c>
      <c r="OJJ53" s="241"/>
      <c r="OJK53" s="241"/>
      <c r="OJL53" s="241"/>
      <c r="OJM53" s="241"/>
      <c r="OJN53" s="241"/>
      <c r="OJO53" s="241"/>
      <c r="OJP53" s="241"/>
      <c r="OJQ53" s="241" t="s">
        <v>487</v>
      </c>
      <c r="OJR53" s="241"/>
      <c r="OJS53" s="241"/>
      <c r="OJT53" s="241"/>
      <c r="OJU53" s="241"/>
      <c r="OJV53" s="241"/>
      <c r="OJW53" s="241"/>
      <c r="OJX53" s="241"/>
      <c r="OJY53" s="241" t="s">
        <v>487</v>
      </c>
      <c r="OJZ53" s="241"/>
      <c r="OKA53" s="241"/>
      <c r="OKB53" s="241"/>
      <c r="OKC53" s="241"/>
      <c r="OKD53" s="241"/>
      <c r="OKE53" s="241"/>
      <c r="OKF53" s="241"/>
      <c r="OKG53" s="241" t="s">
        <v>487</v>
      </c>
      <c r="OKH53" s="241"/>
      <c r="OKI53" s="241"/>
      <c r="OKJ53" s="241"/>
      <c r="OKK53" s="241"/>
      <c r="OKL53" s="241"/>
      <c r="OKM53" s="241"/>
      <c r="OKN53" s="241"/>
      <c r="OKO53" s="241" t="s">
        <v>487</v>
      </c>
      <c r="OKP53" s="241"/>
      <c r="OKQ53" s="241"/>
      <c r="OKR53" s="241"/>
      <c r="OKS53" s="241"/>
      <c r="OKT53" s="241"/>
      <c r="OKU53" s="241"/>
      <c r="OKV53" s="241"/>
      <c r="OKW53" s="241" t="s">
        <v>487</v>
      </c>
      <c r="OKX53" s="241"/>
      <c r="OKY53" s="241"/>
      <c r="OKZ53" s="241"/>
      <c r="OLA53" s="241"/>
      <c r="OLB53" s="241"/>
      <c r="OLC53" s="241"/>
      <c r="OLD53" s="241"/>
      <c r="OLE53" s="241" t="s">
        <v>487</v>
      </c>
      <c r="OLF53" s="241"/>
      <c r="OLG53" s="241"/>
      <c r="OLH53" s="241"/>
      <c r="OLI53" s="241"/>
      <c r="OLJ53" s="241"/>
      <c r="OLK53" s="241"/>
      <c r="OLL53" s="241"/>
      <c r="OLM53" s="241" t="s">
        <v>487</v>
      </c>
      <c r="OLN53" s="241"/>
      <c r="OLO53" s="241"/>
      <c r="OLP53" s="241"/>
      <c r="OLQ53" s="241"/>
      <c r="OLR53" s="241"/>
      <c r="OLS53" s="241"/>
      <c r="OLT53" s="241"/>
      <c r="OLU53" s="241" t="s">
        <v>487</v>
      </c>
      <c r="OLV53" s="241"/>
      <c r="OLW53" s="241"/>
      <c r="OLX53" s="241"/>
      <c r="OLY53" s="241"/>
      <c r="OLZ53" s="241"/>
      <c r="OMA53" s="241"/>
      <c r="OMB53" s="241"/>
      <c r="OMC53" s="241" t="s">
        <v>487</v>
      </c>
      <c r="OMD53" s="241"/>
      <c r="OME53" s="241"/>
      <c r="OMF53" s="241"/>
      <c r="OMG53" s="241"/>
      <c r="OMH53" s="241"/>
      <c r="OMI53" s="241"/>
      <c r="OMJ53" s="241"/>
      <c r="OMK53" s="241" t="s">
        <v>487</v>
      </c>
      <c r="OML53" s="241"/>
      <c r="OMM53" s="241"/>
      <c r="OMN53" s="241"/>
      <c r="OMO53" s="241"/>
      <c r="OMP53" s="241"/>
      <c r="OMQ53" s="241"/>
      <c r="OMR53" s="241"/>
      <c r="OMS53" s="241" t="s">
        <v>487</v>
      </c>
      <c r="OMT53" s="241"/>
      <c r="OMU53" s="241"/>
      <c r="OMV53" s="241"/>
      <c r="OMW53" s="241"/>
      <c r="OMX53" s="241"/>
      <c r="OMY53" s="241"/>
      <c r="OMZ53" s="241"/>
      <c r="ONA53" s="241" t="s">
        <v>487</v>
      </c>
      <c r="ONB53" s="241"/>
      <c r="ONC53" s="241"/>
      <c r="OND53" s="241"/>
      <c r="ONE53" s="241"/>
      <c r="ONF53" s="241"/>
      <c r="ONG53" s="241"/>
      <c r="ONH53" s="241"/>
      <c r="ONI53" s="241" t="s">
        <v>487</v>
      </c>
      <c r="ONJ53" s="241"/>
      <c r="ONK53" s="241"/>
      <c r="ONL53" s="241"/>
      <c r="ONM53" s="241"/>
      <c r="ONN53" s="241"/>
      <c r="ONO53" s="241"/>
      <c r="ONP53" s="241"/>
      <c r="ONQ53" s="241" t="s">
        <v>487</v>
      </c>
      <c r="ONR53" s="241"/>
      <c r="ONS53" s="241"/>
      <c r="ONT53" s="241"/>
      <c r="ONU53" s="241"/>
      <c r="ONV53" s="241"/>
      <c r="ONW53" s="241"/>
      <c r="ONX53" s="241"/>
      <c r="ONY53" s="241" t="s">
        <v>487</v>
      </c>
      <c r="ONZ53" s="241"/>
      <c r="OOA53" s="241"/>
      <c r="OOB53" s="241"/>
      <c r="OOC53" s="241"/>
      <c r="OOD53" s="241"/>
      <c r="OOE53" s="241"/>
      <c r="OOF53" s="241"/>
      <c r="OOG53" s="241" t="s">
        <v>487</v>
      </c>
      <c r="OOH53" s="241"/>
      <c r="OOI53" s="241"/>
      <c r="OOJ53" s="241"/>
      <c r="OOK53" s="241"/>
      <c r="OOL53" s="241"/>
      <c r="OOM53" s="241"/>
      <c r="OON53" s="241"/>
      <c r="OOO53" s="241" t="s">
        <v>487</v>
      </c>
      <c r="OOP53" s="241"/>
      <c r="OOQ53" s="241"/>
      <c r="OOR53" s="241"/>
      <c r="OOS53" s="241"/>
      <c r="OOT53" s="241"/>
      <c r="OOU53" s="241"/>
      <c r="OOV53" s="241"/>
      <c r="OOW53" s="241" t="s">
        <v>487</v>
      </c>
      <c r="OOX53" s="241"/>
      <c r="OOY53" s="241"/>
      <c r="OOZ53" s="241"/>
      <c r="OPA53" s="241"/>
      <c r="OPB53" s="241"/>
      <c r="OPC53" s="241"/>
      <c r="OPD53" s="241"/>
      <c r="OPE53" s="241" t="s">
        <v>487</v>
      </c>
      <c r="OPF53" s="241"/>
      <c r="OPG53" s="241"/>
      <c r="OPH53" s="241"/>
      <c r="OPI53" s="241"/>
      <c r="OPJ53" s="241"/>
      <c r="OPK53" s="241"/>
      <c r="OPL53" s="241"/>
      <c r="OPM53" s="241" t="s">
        <v>487</v>
      </c>
      <c r="OPN53" s="241"/>
      <c r="OPO53" s="241"/>
      <c r="OPP53" s="241"/>
      <c r="OPQ53" s="241"/>
      <c r="OPR53" s="241"/>
      <c r="OPS53" s="241"/>
      <c r="OPT53" s="241"/>
      <c r="OPU53" s="241" t="s">
        <v>487</v>
      </c>
      <c r="OPV53" s="241"/>
      <c r="OPW53" s="241"/>
      <c r="OPX53" s="241"/>
      <c r="OPY53" s="241"/>
      <c r="OPZ53" s="241"/>
      <c r="OQA53" s="241"/>
      <c r="OQB53" s="241"/>
      <c r="OQC53" s="241" t="s">
        <v>487</v>
      </c>
      <c r="OQD53" s="241"/>
      <c r="OQE53" s="241"/>
      <c r="OQF53" s="241"/>
      <c r="OQG53" s="241"/>
      <c r="OQH53" s="241"/>
      <c r="OQI53" s="241"/>
      <c r="OQJ53" s="241"/>
      <c r="OQK53" s="241" t="s">
        <v>487</v>
      </c>
      <c r="OQL53" s="241"/>
      <c r="OQM53" s="241"/>
      <c r="OQN53" s="241"/>
      <c r="OQO53" s="241"/>
      <c r="OQP53" s="241"/>
      <c r="OQQ53" s="241"/>
      <c r="OQR53" s="241"/>
      <c r="OQS53" s="241" t="s">
        <v>487</v>
      </c>
      <c r="OQT53" s="241"/>
      <c r="OQU53" s="241"/>
      <c r="OQV53" s="241"/>
      <c r="OQW53" s="241"/>
      <c r="OQX53" s="241"/>
      <c r="OQY53" s="241"/>
      <c r="OQZ53" s="241"/>
      <c r="ORA53" s="241" t="s">
        <v>487</v>
      </c>
      <c r="ORB53" s="241"/>
      <c r="ORC53" s="241"/>
      <c r="ORD53" s="241"/>
      <c r="ORE53" s="241"/>
      <c r="ORF53" s="241"/>
      <c r="ORG53" s="241"/>
      <c r="ORH53" s="241"/>
      <c r="ORI53" s="241" t="s">
        <v>487</v>
      </c>
      <c r="ORJ53" s="241"/>
      <c r="ORK53" s="241"/>
      <c r="ORL53" s="241"/>
      <c r="ORM53" s="241"/>
      <c r="ORN53" s="241"/>
      <c r="ORO53" s="241"/>
      <c r="ORP53" s="241"/>
      <c r="ORQ53" s="241" t="s">
        <v>487</v>
      </c>
      <c r="ORR53" s="241"/>
      <c r="ORS53" s="241"/>
      <c r="ORT53" s="241"/>
      <c r="ORU53" s="241"/>
      <c r="ORV53" s="241"/>
      <c r="ORW53" s="241"/>
      <c r="ORX53" s="241"/>
      <c r="ORY53" s="241" t="s">
        <v>487</v>
      </c>
      <c r="ORZ53" s="241"/>
      <c r="OSA53" s="241"/>
      <c r="OSB53" s="241"/>
      <c r="OSC53" s="241"/>
      <c r="OSD53" s="241"/>
      <c r="OSE53" s="241"/>
      <c r="OSF53" s="241"/>
      <c r="OSG53" s="241" t="s">
        <v>487</v>
      </c>
      <c r="OSH53" s="241"/>
      <c r="OSI53" s="241"/>
      <c r="OSJ53" s="241"/>
      <c r="OSK53" s="241"/>
      <c r="OSL53" s="241"/>
      <c r="OSM53" s="241"/>
      <c r="OSN53" s="241"/>
      <c r="OSO53" s="241" t="s">
        <v>487</v>
      </c>
      <c r="OSP53" s="241"/>
      <c r="OSQ53" s="241"/>
      <c r="OSR53" s="241"/>
      <c r="OSS53" s="241"/>
      <c r="OST53" s="241"/>
      <c r="OSU53" s="241"/>
      <c r="OSV53" s="241"/>
      <c r="OSW53" s="241" t="s">
        <v>487</v>
      </c>
      <c r="OSX53" s="241"/>
      <c r="OSY53" s="241"/>
      <c r="OSZ53" s="241"/>
      <c r="OTA53" s="241"/>
      <c r="OTB53" s="241"/>
      <c r="OTC53" s="241"/>
      <c r="OTD53" s="241"/>
      <c r="OTE53" s="241" t="s">
        <v>487</v>
      </c>
      <c r="OTF53" s="241"/>
      <c r="OTG53" s="241"/>
      <c r="OTH53" s="241"/>
      <c r="OTI53" s="241"/>
      <c r="OTJ53" s="241"/>
      <c r="OTK53" s="241"/>
      <c r="OTL53" s="241"/>
      <c r="OTM53" s="241" t="s">
        <v>487</v>
      </c>
      <c r="OTN53" s="241"/>
      <c r="OTO53" s="241"/>
      <c r="OTP53" s="241"/>
      <c r="OTQ53" s="241"/>
      <c r="OTR53" s="241"/>
      <c r="OTS53" s="241"/>
      <c r="OTT53" s="241"/>
      <c r="OTU53" s="241" t="s">
        <v>487</v>
      </c>
      <c r="OTV53" s="241"/>
      <c r="OTW53" s="241"/>
      <c r="OTX53" s="241"/>
      <c r="OTY53" s="241"/>
      <c r="OTZ53" s="241"/>
      <c r="OUA53" s="241"/>
      <c r="OUB53" s="241"/>
      <c r="OUC53" s="241" t="s">
        <v>487</v>
      </c>
      <c r="OUD53" s="241"/>
      <c r="OUE53" s="241"/>
      <c r="OUF53" s="241"/>
      <c r="OUG53" s="241"/>
      <c r="OUH53" s="241"/>
      <c r="OUI53" s="241"/>
      <c r="OUJ53" s="241"/>
      <c r="OUK53" s="241" t="s">
        <v>487</v>
      </c>
      <c r="OUL53" s="241"/>
      <c r="OUM53" s="241"/>
      <c r="OUN53" s="241"/>
      <c r="OUO53" s="241"/>
      <c r="OUP53" s="241"/>
      <c r="OUQ53" s="241"/>
      <c r="OUR53" s="241"/>
      <c r="OUS53" s="241" t="s">
        <v>487</v>
      </c>
      <c r="OUT53" s="241"/>
      <c r="OUU53" s="241"/>
      <c r="OUV53" s="241"/>
      <c r="OUW53" s="241"/>
      <c r="OUX53" s="241"/>
      <c r="OUY53" s="241"/>
      <c r="OUZ53" s="241"/>
      <c r="OVA53" s="241" t="s">
        <v>487</v>
      </c>
      <c r="OVB53" s="241"/>
      <c r="OVC53" s="241"/>
      <c r="OVD53" s="241"/>
      <c r="OVE53" s="241"/>
      <c r="OVF53" s="241"/>
      <c r="OVG53" s="241"/>
      <c r="OVH53" s="241"/>
      <c r="OVI53" s="241" t="s">
        <v>487</v>
      </c>
      <c r="OVJ53" s="241"/>
      <c r="OVK53" s="241"/>
      <c r="OVL53" s="241"/>
      <c r="OVM53" s="241"/>
      <c r="OVN53" s="241"/>
      <c r="OVO53" s="241"/>
      <c r="OVP53" s="241"/>
      <c r="OVQ53" s="241" t="s">
        <v>487</v>
      </c>
      <c r="OVR53" s="241"/>
      <c r="OVS53" s="241"/>
      <c r="OVT53" s="241"/>
      <c r="OVU53" s="241"/>
      <c r="OVV53" s="241"/>
      <c r="OVW53" s="241"/>
      <c r="OVX53" s="241"/>
      <c r="OVY53" s="241" t="s">
        <v>487</v>
      </c>
      <c r="OVZ53" s="241"/>
      <c r="OWA53" s="241"/>
      <c r="OWB53" s="241"/>
      <c r="OWC53" s="241"/>
      <c r="OWD53" s="241"/>
      <c r="OWE53" s="241"/>
      <c r="OWF53" s="241"/>
      <c r="OWG53" s="241" t="s">
        <v>487</v>
      </c>
      <c r="OWH53" s="241"/>
      <c r="OWI53" s="241"/>
      <c r="OWJ53" s="241"/>
      <c r="OWK53" s="241"/>
      <c r="OWL53" s="241"/>
      <c r="OWM53" s="241"/>
      <c r="OWN53" s="241"/>
      <c r="OWO53" s="241" t="s">
        <v>487</v>
      </c>
      <c r="OWP53" s="241"/>
      <c r="OWQ53" s="241"/>
      <c r="OWR53" s="241"/>
      <c r="OWS53" s="241"/>
      <c r="OWT53" s="241"/>
      <c r="OWU53" s="241"/>
      <c r="OWV53" s="241"/>
      <c r="OWW53" s="241" t="s">
        <v>487</v>
      </c>
      <c r="OWX53" s="241"/>
      <c r="OWY53" s="241"/>
      <c r="OWZ53" s="241"/>
      <c r="OXA53" s="241"/>
      <c r="OXB53" s="241"/>
      <c r="OXC53" s="241"/>
      <c r="OXD53" s="241"/>
      <c r="OXE53" s="241" t="s">
        <v>487</v>
      </c>
      <c r="OXF53" s="241"/>
      <c r="OXG53" s="241"/>
      <c r="OXH53" s="241"/>
      <c r="OXI53" s="241"/>
      <c r="OXJ53" s="241"/>
      <c r="OXK53" s="241"/>
      <c r="OXL53" s="241"/>
      <c r="OXM53" s="241" t="s">
        <v>487</v>
      </c>
      <c r="OXN53" s="241"/>
      <c r="OXO53" s="241"/>
      <c r="OXP53" s="241"/>
      <c r="OXQ53" s="241"/>
      <c r="OXR53" s="241"/>
      <c r="OXS53" s="241"/>
      <c r="OXT53" s="241"/>
      <c r="OXU53" s="241" t="s">
        <v>487</v>
      </c>
      <c r="OXV53" s="241"/>
      <c r="OXW53" s="241"/>
      <c r="OXX53" s="241"/>
      <c r="OXY53" s="241"/>
      <c r="OXZ53" s="241"/>
      <c r="OYA53" s="241"/>
      <c r="OYB53" s="241"/>
      <c r="OYC53" s="241" t="s">
        <v>487</v>
      </c>
      <c r="OYD53" s="241"/>
      <c r="OYE53" s="241"/>
      <c r="OYF53" s="241"/>
      <c r="OYG53" s="241"/>
      <c r="OYH53" s="241"/>
      <c r="OYI53" s="241"/>
      <c r="OYJ53" s="241"/>
      <c r="OYK53" s="241" t="s">
        <v>487</v>
      </c>
      <c r="OYL53" s="241"/>
      <c r="OYM53" s="241"/>
      <c r="OYN53" s="241"/>
      <c r="OYO53" s="241"/>
      <c r="OYP53" s="241"/>
      <c r="OYQ53" s="241"/>
      <c r="OYR53" s="241"/>
      <c r="OYS53" s="241" t="s">
        <v>487</v>
      </c>
      <c r="OYT53" s="241"/>
      <c r="OYU53" s="241"/>
      <c r="OYV53" s="241"/>
      <c r="OYW53" s="241"/>
      <c r="OYX53" s="241"/>
      <c r="OYY53" s="241"/>
      <c r="OYZ53" s="241"/>
      <c r="OZA53" s="241" t="s">
        <v>487</v>
      </c>
      <c r="OZB53" s="241"/>
      <c r="OZC53" s="241"/>
      <c r="OZD53" s="241"/>
      <c r="OZE53" s="241"/>
      <c r="OZF53" s="241"/>
      <c r="OZG53" s="241"/>
      <c r="OZH53" s="241"/>
      <c r="OZI53" s="241" t="s">
        <v>487</v>
      </c>
      <c r="OZJ53" s="241"/>
      <c r="OZK53" s="241"/>
      <c r="OZL53" s="241"/>
      <c r="OZM53" s="241"/>
      <c r="OZN53" s="241"/>
      <c r="OZO53" s="241"/>
      <c r="OZP53" s="241"/>
      <c r="OZQ53" s="241" t="s">
        <v>487</v>
      </c>
      <c r="OZR53" s="241"/>
      <c r="OZS53" s="241"/>
      <c r="OZT53" s="241"/>
      <c r="OZU53" s="241"/>
      <c r="OZV53" s="241"/>
      <c r="OZW53" s="241"/>
      <c r="OZX53" s="241"/>
      <c r="OZY53" s="241" t="s">
        <v>487</v>
      </c>
      <c r="OZZ53" s="241"/>
      <c r="PAA53" s="241"/>
      <c r="PAB53" s="241"/>
      <c r="PAC53" s="241"/>
      <c r="PAD53" s="241"/>
      <c r="PAE53" s="241"/>
      <c r="PAF53" s="241"/>
      <c r="PAG53" s="241" t="s">
        <v>487</v>
      </c>
      <c r="PAH53" s="241"/>
      <c r="PAI53" s="241"/>
      <c r="PAJ53" s="241"/>
      <c r="PAK53" s="241"/>
      <c r="PAL53" s="241"/>
      <c r="PAM53" s="241"/>
      <c r="PAN53" s="241"/>
      <c r="PAO53" s="241" t="s">
        <v>487</v>
      </c>
      <c r="PAP53" s="241"/>
      <c r="PAQ53" s="241"/>
      <c r="PAR53" s="241"/>
      <c r="PAS53" s="241"/>
      <c r="PAT53" s="241"/>
      <c r="PAU53" s="241"/>
      <c r="PAV53" s="241"/>
      <c r="PAW53" s="241" t="s">
        <v>487</v>
      </c>
      <c r="PAX53" s="241"/>
      <c r="PAY53" s="241"/>
      <c r="PAZ53" s="241"/>
      <c r="PBA53" s="241"/>
      <c r="PBB53" s="241"/>
      <c r="PBC53" s="241"/>
      <c r="PBD53" s="241"/>
      <c r="PBE53" s="241" t="s">
        <v>487</v>
      </c>
      <c r="PBF53" s="241"/>
      <c r="PBG53" s="241"/>
      <c r="PBH53" s="241"/>
      <c r="PBI53" s="241"/>
      <c r="PBJ53" s="241"/>
      <c r="PBK53" s="241"/>
      <c r="PBL53" s="241"/>
      <c r="PBM53" s="241" t="s">
        <v>487</v>
      </c>
      <c r="PBN53" s="241"/>
      <c r="PBO53" s="241"/>
      <c r="PBP53" s="241"/>
      <c r="PBQ53" s="241"/>
      <c r="PBR53" s="241"/>
      <c r="PBS53" s="241"/>
      <c r="PBT53" s="241"/>
      <c r="PBU53" s="241" t="s">
        <v>487</v>
      </c>
      <c r="PBV53" s="241"/>
      <c r="PBW53" s="241"/>
      <c r="PBX53" s="241"/>
      <c r="PBY53" s="241"/>
      <c r="PBZ53" s="241"/>
      <c r="PCA53" s="241"/>
      <c r="PCB53" s="241"/>
      <c r="PCC53" s="241" t="s">
        <v>487</v>
      </c>
      <c r="PCD53" s="241"/>
      <c r="PCE53" s="241"/>
      <c r="PCF53" s="241"/>
      <c r="PCG53" s="241"/>
      <c r="PCH53" s="241"/>
      <c r="PCI53" s="241"/>
      <c r="PCJ53" s="241"/>
      <c r="PCK53" s="241" t="s">
        <v>487</v>
      </c>
      <c r="PCL53" s="241"/>
      <c r="PCM53" s="241"/>
      <c r="PCN53" s="241"/>
      <c r="PCO53" s="241"/>
      <c r="PCP53" s="241"/>
      <c r="PCQ53" s="241"/>
      <c r="PCR53" s="241"/>
      <c r="PCS53" s="241" t="s">
        <v>487</v>
      </c>
      <c r="PCT53" s="241"/>
      <c r="PCU53" s="241"/>
      <c r="PCV53" s="241"/>
      <c r="PCW53" s="241"/>
      <c r="PCX53" s="241"/>
      <c r="PCY53" s="241"/>
      <c r="PCZ53" s="241"/>
      <c r="PDA53" s="241" t="s">
        <v>487</v>
      </c>
      <c r="PDB53" s="241"/>
      <c r="PDC53" s="241"/>
      <c r="PDD53" s="241"/>
      <c r="PDE53" s="241"/>
      <c r="PDF53" s="241"/>
      <c r="PDG53" s="241"/>
      <c r="PDH53" s="241"/>
      <c r="PDI53" s="241" t="s">
        <v>487</v>
      </c>
      <c r="PDJ53" s="241"/>
      <c r="PDK53" s="241"/>
      <c r="PDL53" s="241"/>
      <c r="PDM53" s="241"/>
      <c r="PDN53" s="241"/>
      <c r="PDO53" s="241"/>
      <c r="PDP53" s="241"/>
      <c r="PDQ53" s="241" t="s">
        <v>487</v>
      </c>
      <c r="PDR53" s="241"/>
      <c r="PDS53" s="241"/>
      <c r="PDT53" s="241"/>
      <c r="PDU53" s="241"/>
      <c r="PDV53" s="241"/>
      <c r="PDW53" s="241"/>
      <c r="PDX53" s="241"/>
      <c r="PDY53" s="241" t="s">
        <v>487</v>
      </c>
      <c r="PDZ53" s="241"/>
      <c r="PEA53" s="241"/>
      <c r="PEB53" s="241"/>
      <c r="PEC53" s="241"/>
      <c r="PED53" s="241"/>
      <c r="PEE53" s="241"/>
      <c r="PEF53" s="241"/>
      <c r="PEG53" s="241" t="s">
        <v>487</v>
      </c>
      <c r="PEH53" s="241"/>
      <c r="PEI53" s="241"/>
      <c r="PEJ53" s="241"/>
      <c r="PEK53" s="241"/>
      <c r="PEL53" s="241"/>
      <c r="PEM53" s="241"/>
      <c r="PEN53" s="241"/>
      <c r="PEO53" s="241" t="s">
        <v>487</v>
      </c>
      <c r="PEP53" s="241"/>
      <c r="PEQ53" s="241"/>
      <c r="PER53" s="241"/>
      <c r="PES53" s="241"/>
      <c r="PET53" s="241"/>
      <c r="PEU53" s="241"/>
      <c r="PEV53" s="241"/>
      <c r="PEW53" s="241" t="s">
        <v>487</v>
      </c>
      <c r="PEX53" s="241"/>
      <c r="PEY53" s="241"/>
      <c r="PEZ53" s="241"/>
      <c r="PFA53" s="241"/>
      <c r="PFB53" s="241"/>
      <c r="PFC53" s="241"/>
      <c r="PFD53" s="241"/>
      <c r="PFE53" s="241" t="s">
        <v>487</v>
      </c>
      <c r="PFF53" s="241"/>
      <c r="PFG53" s="241"/>
      <c r="PFH53" s="241"/>
      <c r="PFI53" s="241"/>
      <c r="PFJ53" s="241"/>
      <c r="PFK53" s="241"/>
      <c r="PFL53" s="241"/>
      <c r="PFM53" s="241" t="s">
        <v>487</v>
      </c>
      <c r="PFN53" s="241"/>
      <c r="PFO53" s="241"/>
      <c r="PFP53" s="241"/>
      <c r="PFQ53" s="241"/>
      <c r="PFR53" s="241"/>
      <c r="PFS53" s="241"/>
      <c r="PFT53" s="241"/>
      <c r="PFU53" s="241" t="s">
        <v>487</v>
      </c>
      <c r="PFV53" s="241"/>
      <c r="PFW53" s="241"/>
      <c r="PFX53" s="241"/>
      <c r="PFY53" s="241"/>
      <c r="PFZ53" s="241"/>
      <c r="PGA53" s="241"/>
      <c r="PGB53" s="241"/>
      <c r="PGC53" s="241" t="s">
        <v>487</v>
      </c>
      <c r="PGD53" s="241"/>
      <c r="PGE53" s="241"/>
      <c r="PGF53" s="241"/>
      <c r="PGG53" s="241"/>
      <c r="PGH53" s="241"/>
      <c r="PGI53" s="241"/>
      <c r="PGJ53" s="241"/>
      <c r="PGK53" s="241" t="s">
        <v>487</v>
      </c>
      <c r="PGL53" s="241"/>
      <c r="PGM53" s="241"/>
      <c r="PGN53" s="241"/>
      <c r="PGO53" s="241"/>
      <c r="PGP53" s="241"/>
      <c r="PGQ53" s="241"/>
      <c r="PGR53" s="241"/>
      <c r="PGS53" s="241" t="s">
        <v>487</v>
      </c>
      <c r="PGT53" s="241"/>
      <c r="PGU53" s="241"/>
      <c r="PGV53" s="241"/>
      <c r="PGW53" s="241"/>
      <c r="PGX53" s="241"/>
      <c r="PGY53" s="241"/>
      <c r="PGZ53" s="241"/>
      <c r="PHA53" s="241" t="s">
        <v>487</v>
      </c>
      <c r="PHB53" s="241"/>
      <c r="PHC53" s="241"/>
      <c r="PHD53" s="241"/>
      <c r="PHE53" s="241"/>
      <c r="PHF53" s="241"/>
      <c r="PHG53" s="241"/>
      <c r="PHH53" s="241"/>
      <c r="PHI53" s="241" t="s">
        <v>487</v>
      </c>
      <c r="PHJ53" s="241"/>
      <c r="PHK53" s="241"/>
      <c r="PHL53" s="241"/>
      <c r="PHM53" s="241"/>
      <c r="PHN53" s="241"/>
      <c r="PHO53" s="241"/>
      <c r="PHP53" s="241"/>
      <c r="PHQ53" s="241" t="s">
        <v>487</v>
      </c>
      <c r="PHR53" s="241"/>
      <c r="PHS53" s="241"/>
      <c r="PHT53" s="241"/>
      <c r="PHU53" s="241"/>
      <c r="PHV53" s="241"/>
      <c r="PHW53" s="241"/>
      <c r="PHX53" s="241"/>
      <c r="PHY53" s="241" t="s">
        <v>487</v>
      </c>
      <c r="PHZ53" s="241"/>
      <c r="PIA53" s="241"/>
      <c r="PIB53" s="241"/>
      <c r="PIC53" s="241"/>
      <c r="PID53" s="241"/>
      <c r="PIE53" s="241"/>
      <c r="PIF53" s="241"/>
      <c r="PIG53" s="241" t="s">
        <v>487</v>
      </c>
      <c r="PIH53" s="241"/>
      <c r="PII53" s="241"/>
      <c r="PIJ53" s="241"/>
      <c r="PIK53" s="241"/>
      <c r="PIL53" s="241"/>
      <c r="PIM53" s="241"/>
      <c r="PIN53" s="241"/>
      <c r="PIO53" s="241" t="s">
        <v>487</v>
      </c>
      <c r="PIP53" s="241"/>
      <c r="PIQ53" s="241"/>
      <c r="PIR53" s="241"/>
      <c r="PIS53" s="241"/>
      <c r="PIT53" s="241"/>
      <c r="PIU53" s="241"/>
      <c r="PIV53" s="241"/>
      <c r="PIW53" s="241" t="s">
        <v>487</v>
      </c>
      <c r="PIX53" s="241"/>
      <c r="PIY53" s="241"/>
      <c r="PIZ53" s="241"/>
      <c r="PJA53" s="241"/>
      <c r="PJB53" s="241"/>
      <c r="PJC53" s="241"/>
      <c r="PJD53" s="241"/>
      <c r="PJE53" s="241" t="s">
        <v>487</v>
      </c>
      <c r="PJF53" s="241"/>
      <c r="PJG53" s="241"/>
      <c r="PJH53" s="241"/>
      <c r="PJI53" s="241"/>
      <c r="PJJ53" s="241"/>
      <c r="PJK53" s="241"/>
      <c r="PJL53" s="241"/>
      <c r="PJM53" s="241" t="s">
        <v>487</v>
      </c>
      <c r="PJN53" s="241"/>
      <c r="PJO53" s="241"/>
      <c r="PJP53" s="241"/>
      <c r="PJQ53" s="241"/>
      <c r="PJR53" s="241"/>
      <c r="PJS53" s="241"/>
      <c r="PJT53" s="241"/>
      <c r="PJU53" s="241" t="s">
        <v>487</v>
      </c>
      <c r="PJV53" s="241"/>
      <c r="PJW53" s="241"/>
      <c r="PJX53" s="241"/>
      <c r="PJY53" s="241"/>
      <c r="PJZ53" s="241"/>
      <c r="PKA53" s="241"/>
      <c r="PKB53" s="241"/>
      <c r="PKC53" s="241" t="s">
        <v>487</v>
      </c>
      <c r="PKD53" s="241"/>
      <c r="PKE53" s="241"/>
      <c r="PKF53" s="241"/>
      <c r="PKG53" s="241"/>
      <c r="PKH53" s="241"/>
      <c r="PKI53" s="241"/>
      <c r="PKJ53" s="241"/>
      <c r="PKK53" s="241" t="s">
        <v>487</v>
      </c>
      <c r="PKL53" s="241"/>
      <c r="PKM53" s="241"/>
      <c r="PKN53" s="241"/>
      <c r="PKO53" s="241"/>
      <c r="PKP53" s="241"/>
      <c r="PKQ53" s="241"/>
      <c r="PKR53" s="241"/>
      <c r="PKS53" s="241" t="s">
        <v>487</v>
      </c>
      <c r="PKT53" s="241"/>
      <c r="PKU53" s="241"/>
      <c r="PKV53" s="241"/>
      <c r="PKW53" s="241"/>
      <c r="PKX53" s="241"/>
      <c r="PKY53" s="241"/>
      <c r="PKZ53" s="241"/>
      <c r="PLA53" s="241" t="s">
        <v>487</v>
      </c>
      <c r="PLB53" s="241"/>
      <c r="PLC53" s="241"/>
      <c r="PLD53" s="241"/>
      <c r="PLE53" s="241"/>
      <c r="PLF53" s="241"/>
      <c r="PLG53" s="241"/>
      <c r="PLH53" s="241"/>
      <c r="PLI53" s="241" t="s">
        <v>487</v>
      </c>
      <c r="PLJ53" s="241"/>
      <c r="PLK53" s="241"/>
      <c r="PLL53" s="241"/>
      <c r="PLM53" s="241"/>
      <c r="PLN53" s="241"/>
      <c r="PLO53" s="241"/>
      <c r="PLP53" s="241"/>
      <c r="PLQ53" s="241" t="s">
        <v>487</v>
      </c>
      <c r="PLR53" s="241"/>
      <c r="PLS53" s="241"/>
      <c r="PLT53" s="241"/>
      <c r="PLU53" s="241"/>
      <c r="PLV53" s="241"/>
      <c r="PLW53" s="241"/>
      <c r="PLX53" s="241"/>
      <c r="PLY53" s="241" t="s">
        <v>487</v>
      </c>
      <c r="PLZ53" s="241"/>
      <c r="PMA53" s="241"/>
      <c r="PMB53" s="241"/>
      <c r="PMC53" s="241"/>
      <c r="PMD53" s="241"/>
      <c r="PME53" s="241"/>
      <c r="PMF53" s="241"/>
      <c r="PMG53" s="241" t="s">
        <v>487</v>
      </c>
      <c r="PMH53" s="241"/>
      <c r="PMI53" s="241"/>
      <c r="PMJ53" s="241"/>
      <c r="PMK53" s="241"/>
      <c r="PML53" s="241"/>
      <c r="PMM53" s="241"/>
      <c r="PMN53" s="241"/>
      <c r="PMO53" s="241" t="s">
        <v>487</v>
      </c>
      <c r="PMP53" s="241"/>
      <c r="PMQ53" s="241"/>
      <c r="PMR53" s="241"/>
      <c r="PMS53" s="241"/>
      <c r="PMT53" s="241"/>
      <c r="PMU53" s="241"/>
      <c r="PMV53" s="241"/>
      <c r="PMW53" s="241" t="s">
        <v>487</v>
      </c>
      <c r="PMX53" s="241"/>
      <c r="PMY53" s="241"/>
      <c r="PMZ53" s="241"/>
      <c r="PNA53" s="241"/>
      <c r="PNB53" s="241"/>
      <c r="PNC53" s="241"/>
      <c r="PND53" s="241"/>
      <c r="PNE53" s="241" t="s">
        <v>487</v>
      </c>
      <c r="PNF53" s="241"/>
      <c r="PNG53" s="241"/>
      <c r="PNH53" s="241"/>
      <c r="PNI53" s="241"/>
      <c r="PNJ53" s="241"/>
      <c r="PNK53" s="241"/>
      <c r="PNL53" s="241"/>
      <c r="PNM53" s="241" t="s">
        <v>487</v>
      </c>
      <c r="PNN53" s="241"/>
      <c r="PNO53" s="241"/>
      <c r="PNP53" s="241"/>
      <c r="PNQ53" s="241"/>
      <c r="PNR53" s="241"/>
      <c r="PNS53" s="241"/>
      <c r="PNT53" s="241"/>
      <c r="PNU53" s="241" t="s">
        <v>487</v>
      </c>
      <c r="PNV53" s="241"/>
      <c r="PNW53" s="241"/>
      <c r="PNX53" s="241"/>
      <c r="PNY53" s="241"/>
      <c r="PNZ53" s="241"/>
      <c r="POA53" s="241"/>
      <c r="POB53" s="241"/>
      <c r="POC53" s="241" t="s">
        <v>487</v>
      </c>
      <c r="POD53" s="241"/>
      <c r="POE53" s="241"/>
      <c r="POF53" s="241"/>
      <c r="POG53" s="241"/>
      <c r="POH53" s="241"/>
      <c r="POI53" s="241"/>
      <c r="POJ53" s="241"/>
      <c r="POK53" s="241" t="s">
        <v>487</v>
      </c>
      <c r="POL53" s="241"/>
      <c r="POM53" s="241"/>
      <c r="PON53" s="241"/>
      <c r="POO53" s="241"/>
      <c r="POP53" s="241"/>
      <c r="POQ53" s="241"/>
      <c r="POR53" s="241"/>
      <c r="POS53" s="241" t="s">
        <v>487</v>
      </c>
      <c r="POT53" s="241"/>
      <c r="POU53" s="241"/>
      <c r="POV53" s="241"/>
      <c r="POW53" s="241"/>
      <c r="POX53" s="241"/>
      <c r="POY53" s="241"/>
      <c r="POZ53" s="241"/>
      <c r="PPA53" s="241" t="s">
        <v>487</v>
      </c>
      <c r="PPB53" s="241"/>
      <c r="PPC53" s="241"/>
      <c r="PPD53" s="241"/>
      <c r="PPE53" s="241"/>
      <c r="PPF53" s="241"/>
      <c r="PPG53" s="241"/>
      <c r="PPH53" s="241"/>
      <c r="PPI53" s="241" t="s">
        <v>487</v>
      </c>
      <c r="PPJ53" s="241"/>
      <c r="PPK53" s="241"/>
      <c r="PPL53" s="241"/>
      <c r="PPM53" s="241"/>
      <c r="PPN53" s="241"/>
      <c r="PPO53" s="241"/>
      <c r="PPP53" s="241"/>
      <c r="PPQ53" s="241" t="s">
        <v>487</v>
      </c>
      <c r="PPR53" s="241"/>
      <c r="PPS53" s="241"/>
      <c r="PPT53" s="241"/>
      <c r="PPU53" s="241"/>
      <c r="PPV53" s="241"/>
      <c r="PPW53" s="241"/>
      <c r="PPX53" s="241"/>
      <c r="PPY53" s="241" t="s">
        <v>487</v>
      </c>
      <c r="PPZ53" s="241"/>
      <c r="PQA53" s="241"/>
      <c r="PQB53" s="241"/>
      <c r="PQC53" s="241"/>
      <c r="PQD53" s="241"/>
      <c r="PQE53" s="241"/>
      <c r="PQF53" s="241"/>
      <c r="PQG53" s="241" t="s">
        <v>487</v>
      </c>
      <c r="PQH53" s="241"/>
      <c r="PQI53" s="241"/>
      <c r="PQJ53" s="241"/>
      <c r="PQK53" s="241"/>
      <c r="PQL53" s="241"/>
      <c r="PQM53" s="241"/>
      <c r="PQN53" s="241"/>
      <c r="PQO53" s="241" t="s">
        <v>487</v>
      </c>
      <c r="PQP53" s="241"/>
      <c r="PQQ53" s="241"/>
      <c r="PQR53" s="241"/>
      <c r="PQS53" s="241"/>
      <c r="PQT53" s="241"/>
      <c r="PQU53" s="241"/>
      <c r="PQV53" s="241"/>
      <c r="PQW53" s="241" t="s">
        <v>487</v>
      </c>
      <c r="PQX53" s="241"/>
      <c r="PQY53" s="241"/>
      <c r="PQZ53" s="241"/>
      <c r="PRA53" s="241"/>
      <c r="PRB53" s="241"/>
      <c r="PRC53" s="241"/>
      <c r="PRD53" s="241"/>
      <c r="PRE53" s="241" t="s">
        <v>487</v>
      </c>
      <c r="PRF53" s="241"/>
      <c r="PRG53" s="241"/>
      <c r="PRH53" s="241"/>
      <c r="PRI53" s="241"/>
      <c r="PRJ53" s="241"/>
      <c r="PRK53" s="241"/>
      <c r="PRL53" s="241"/>
      <c r="PRM53" s="241" t="s">
        <v>487</v>
      </c>
      <c r="PRN53" s="241"/>
      <c r="PRO53" s="241"/>
      <c r="PRP53" s="241"/>
      <c r="PRQ53" s="241"/>
      <c r="PRR53" s="241"/>
      <c r="PRS53" s="241"/>
      <c r="PRT53" s="241"/>
      <c r="PRU53" s="241" t="s">
        <v>487</v>
      </c>
      <c r="PRV53" s="241"/>
      <c r="PRW53" s="241"/>
      <c r="PRX53" s="241"/>
      <c r="PRY53" s="241"/>
      <c r="PRZ53" s="241"/>
      <c r="PSA53" s="241"/>
      <c r="PSB53" s="241"/>
      <c r="PSC53" s="241" t="s">
        <v>487</v>
      </c>
      <c r="PSD53" s="241"/>
      <c r="PSE53" s="241"/>
      <c r="PSF53" s="241"/>
      <c r="PSG53" s="241"/>
      <c r="PSH53" s="241"/>
      <c r="PSI53" s="241"/>
      <c r="PSJ53" s="241"/>
      <c r="PSK53" s="241" t="s">
        <v>487</v>
      </c>
      <c r="PSL53" s="241"/>
      <c r="PSM53" s="241"/>
      <c r="PSN53" s="241"/>
      <c r="PSO53" s="241"/>
      <c r="PSP53" s="241"/>
      <c r="PSQ53" s="241"/>
      <c r="PSR53" s="241"/>
      <c r="PSS53" s="241" t="s">
        <v>487</v>
      </c>
      <c r="PST53" s="241"/>
      <c r="PSU53" s="241"/>
      <c r="PSV53" s="241"/>
      <c r="PSW53" s="241"/>
      <c r="PSX53" s="241"/>
      <c r="PSY53" s="241"/>
      <c r="PSZ53" s="241"/>
      <c r="PTA53" s="241" t="s">
        <v>487</v>
      </c>
      <c r="PTB53" s="241"/>
      <c r="PTC53" s="241"/>
      <c r="PTD53" s="241"/>
      <c r="PTE53" s="241"/>
      <c r="PTF53" s="241"/>
      <c r="PTG53" s="241"/>
      <c r="PTH53" s="241"/>
      <c r="PTI53" s="241" t="s">
        <v>487</v>
      </c>
      <c r="PTJ53" s="241"/>
      <c r="PTK53" s="241"/>
      <c r="PTL53" s="241"/>
      <c r="PTM53" s="241"/>
      <c r="PTN53" s="241"/>
      <c r="PTO53" s="241"/>
      <c r="PTP53" s="241"/>
      <c r="PTQ53" s="241" t="s">
        <v>487</v>
      </c>
      <c r="PTR53" s="241"/>
      <c r="PTS53" s="241"/>
      <c r="PTT53" s="241"/>
      <c r="PTU53" s="241"/>
      <c r="PTV53" s="241"/>
      <c r="PTW53" s="241"/>
      <c r="PTX53" s="241"/>
      <c r="PTY53" s="241" t="s">
        <v>487</v>
      </c>
      <c r="PTZ53" s="241"/>
      <c r="PUA53" s="241"/>
      <c r="PUB53" s="241"/>
      <c r="PUC53" s="241"/>
      <c r="PUD53" s="241"/>
      <c r="PUE53" s="241"/>
      <c r="PUF53" s="241"/>
      <c r="PUG53" s="241" t="s">
        <v>487</v>
      </c>
      <c r="PUH53" s="241"/>
      <c r="PUI53" s="241"/>
      <c r="PUJ53" s="241"/>
      <c r="PUK53" s="241"/>
      <c r="PUL53" s="241"/>
      <c r="PUM53" s="241"/>
      <c r="PUN53" s="241"/>
      <c r="PUO53" s="241" t="s">
        <v>487</v>
      </c>
      <c r="PUP53" s="241"/>
      <c r="PUQ53" s="241"/>
      <c r="PUR53" s="241"/>
      <c r="PUS53" s="241"/>
      <c r="PUT53" s="241"/>
      <c r="PUU53" s="241"/>
      <c r="PUV53" s="241"/>
      <c r="PUW53" s="241" t="s">
        <v>487</v>
      </c>
      <c r="PUX53" s="241"/>
      <c r="PUY53" s="241"/>
      <c r="PUZ53" s="241"/>
      <c r="PVA53" s="241"/>
      <c r="PVB53" s="241"/>
      <c r="PVC53" s="241"/>
      <c r="PVD53" s="241"/>
      <c r="PVE53" s="241" t="s">
        <v>487</v>
      </c>
      <c r="PVF53" s="241"/>
      <c r="PVG53" s="241"/>
      <c r="PVH53" s="241"/>
      <c r="PVI53" s="241"/>
      <c r="PVJ53" s="241"/>
      <c r="PVK53" s="241"/>
      <c r="PVL53" s="241"/>
      <c r="PVM53" s="241" t="s">
        <v>487</v>
      </c>
      <c r="PVN53" s="241"/>
      <c r="PVO53" s="241"/>
      <c r="PVP53" s="241"/>
      <c r="PVQ53" s="241"/>
      <c r="PVR53" s="241"/>
      <c r="PVS53" s="241"/>
      <c r="PVT53" s="241"/>
      <c r="PVU53" s="241" t="s">
        <v>487</v>
      </c>
      <c r="PVV53" s="241"/>
      <c r="PVW53" s="241"/>
      <c r="PVX53" s="241"/>
      <c r="PVY53" s="241"/>
      <c r="PVZ53" s="241"/>
      <c r="PWA53" s="241"/>
      <c r="PWB53" s="241"/>
      <c r="PWC53" s="241" t="s">
        <v>487</v>
      </c>
      <c r="PWD53" s="241"/>
      <c r="PWE53" s="241"/>
      <c r="PWF53" s="241"/>
      <c r="PWG53" s="241"/>
      <c r="PWH53" s="241"/>
      <c r="PWI53" s="241"/>
      <c r="PWJ53" s="241"/>
      <c r="PWK53" s="241" t="s">
        <v>487</v>
      </c>
      <c r="PWL53" s="241"/>
      <c r="PWM53" s="241"/>
      <c r="PWN53" s="241"/>
      <c r="PWO53" s="241"/>
      <c r="PWP53" s="241"/>
      <c r="PWQ53" s="241"/>
      <c r="PWR53" s="241"/>
      <c r="PWS53" s="241" t="s">
        <v>487</v>
      </c>
      <c r="PWT53" s="241"/>
      <c r="PWU53" s="241"/>
      <c r="PWV53" s="241"/>
      <c r="PWW53" s="241"/>
      <c r="PWX53" s="241"/>
      <c r="PWY53" s="241"/>
      <c r="PWZ53" s="241"/>
      <c r="PXA53" s="241" t="s">
        <v>487</v>
      </c>
      <c r="PXB53" s="241"/>
      <c r="PXC53" s="241"/>
      <c r="PXD53" s="241"/>
      <c r="PXE53" s="241"/>
      <c r="PXF53" s="241"/>
      <c r="PXG53" s="241"/>
      <c r="PXH53" s="241"/>
      <c r="PXI53" s="241" t="s">
        <v>487</v>
      </c>
      <c r="PXJ53" s="241"/>
      <c r="PXK53" s="241"/>
      <c r="PXL53" s="241"/>
      <c r="PXM53" s="241"/>
      <c r="PXN53" s="241"/>
      <c r="PXO53" s="241"/>
      <c r="PXP53" s="241"/>
      <c r="PXQ53" s="241" t="s">
        <v>487</v>
      </c>
      <c r="PXR53" s="241"/>
      <c r="PXS53" s="241"/>
      <c r="PXT53" s="241"/>
      <c r="PXU53" s="241"/>
      <c r="PXV53" s="241"/>
      <c r="PXW53" s="241"/>
      <c r="PXX53" s="241"/>
      <c r="PXY53" s="241" t="s">
        <v>487</v>
      </c>
      <c r="PXZ53" s="241"/>
      <c r="PYA53" s="241"/>
      <c r="PYB53" s="241"/>
      <c r="PYC53" s="241"/>
      <c r="PYD53" s="241"/>
      <c r="PYE53" s="241"/>
      <c r="PYF53" s="241"/>
      <c r="PYG53" s="241" t="s">
        <v>487</v>
      </c>
      <c r="PYH53" s="241"/>
      <c r="PYI53" s="241"/>
      <c r="PYJ53" s="241"/>
      <c r="PYK53" s="241"/>
      <c r="PYL53" s="241"/>
      <c r="PYM53" s="241"/>
      <c r="PYN53" s="241"/>
      <c r="PYO53" s="241" t="s">
        <v>487</v>
      </c>
      <c r="PYP53" s="241"/>
      <c r="PYQ53" s="241"/>
      <c r="PYR53" s="241"/>
      <c r="PYS53" s="241"/>
      <c r="PYT53" s="241"/>
      <c r="PYU53" s="241"/>
      <c r="PYV53" s="241"/>
      <c r="PYW53" s="241" t="s">
        <v>487</v>
      </c>
      <c r="PYX53" s="241"/>
      <c r="PYY53" s="241"/>
      <c r="PYZ53" s="241"/>
      <c r="PZA53" s="241"/>
      <c r="PZB53" s="241"/>
      <c r="PZC53" s="241"/>
      <c r="PZD53" s="241"/>
      <c r="PZE53" s="241" t="s">
        <v>487</v>
      </c>
      <c r="PZF53" s="241"/>
      <c r="PZG53" s="241"/>
      <c r="PZH53" s="241"/>
      <c r="PZI53" s="241"/>
      <c r="PZJ53" s="241"/>
      <c r="PZK53" s="241"/>
      <c r="PZL53" s="241"/>
      <c r="PZM53" s="241" t="s">
        <v>487</v>
      </c>
      <c r="PZN53" s="241"/>
      <c r="PZO53" s="241"/>
      <c r="PZP53" s="241"/>
      <c r="PZQ53" s="241"/>
      <c r="PZR53" s="241"/>
      <c r="PZS53" s="241"/>
      <c r="PZT53" s="241"/>
      <c r="PZU53" s="241" t="s">
        <v>487</v>
      </c>
      <c r="PZV53" s="241"/>
      <c r="PZW53" s="241"/>
      <c r="PZX53" s="241"/>
      <c r="PZY53" s="241"/>
      <c r="PZZ53" s="241"/>
      <c r="QAA53" s="241"/>
      <c r="QAB53" s="241"/>
      <c r="QAC53" s="241" t="s">
        <v>487</v>
      </c>
      <c r="QAD53" s="241"/>
      <c r="QAE53" s="241"/>
      <c r="QAF53" s="241"/>
      <c r="QAG53" s="241"/>
      <c r="QAH53" s="241"/>
      <c r="QAI53" s="241"/>
      <c r="QAJ53" s="241"/>
      <c r="QAK53" s="241" t="s">
        <v>487</v>
      </c>
      <c r="QAL53" s="241"/>
      <c r="QAM53" s="241"/>
      <c r="QAN53" s="241"/>
      <c r="QAO53" s="241"/>
      <c r="QAP53" s="241"/>
      <c r="QAQ53" s="241"/>
      <c r="QAR53" s="241"/>
      <c r="QAS53" s="241" t="s">
        <v>487</v>
      </c>
      <c r="QAT53" s="241"/>
      <c r="QAU53" s="241"/>
      <c r="QAV53" s="241"/>
      <c r="QAW53" s="241"/>
      <c r="QAX53" s="241"/>
      <c r="QAY53" s="241"/>
      <c r="QAZ53" s="241"/>
      <c r="QBA53" s="241" t="s">
        <v>487</v>
      </c>
      <c r="QBB53" s="241"/>
      <c r="QBC53" s="241"/>
      <c r="QBD53" s="241"/>
      <c r="QBE53" s="241"/>
      <c r="QBF53" s="241"/>
      <c r="QBG53" s="241"/>
      <c r="QBH53" s="241"/>
      <c r="QBI53" s="241" t="s">
        <v>487</v>
      </c>
      <c r="QBJ53" s="241"/>
      <c r="QBK53" s="241"/>
      <c r="QBL53" s="241"/>
      <c r="QBM53" s="241"/>
      <c r="QBN53" s="241"/>
      <c r="QBO53" s="241"/>
      <c r="QBP53" s="241"/>
      <c r="QBQ53" s="241" t="s">
        <v>487</v>
      </c>
      <c r="QBR53" s="241"/>
      <c r="QBS53" s="241"/>
      <c r="QBT53" s="241"/>
      <c r="QBU53" s="241"/>
      <c r="QBV53" s="241"/>
      <c r="QBW53" s="241"/>
      <c r="QBX53" s="241"/>
      <c r="QBY53" s="241" t="s">
        <v>487</v>
      </c>
      <c r="QBZ53" s="241"/>
      <c r="QCA53" s="241"/>
      <c r="QCB53" s="241"/>
      <c r="QCC53" s="241"/>
      <c r="QCD53" s="241"/>
      <c r="QCE53" s="241"/>
      <c r="QCF53" s="241"/>
      <c r="QCG53" s="241" t="s">
        <v>487</v>
      </c>
      <c r="QCH53" s="241"/>
      <c r="QCI53" s="241"/>
      <c r="QCJ53" s="241"/>
      <c r="QCK53" s="241"/>
      <c r="QCL53" s="241"/>
      <c r="QCM53" s="241"/>
      <c r="QCN53" s="241"/>
      <c r="QCO53" s="241" t="s">
        <v>487</v>
      </c>
      <c r="QCP53" s="241"/>
      <c r="QCQ53" s="241"/>
      <c r="QCR53" s="241"/>
      <c r="QCS53" s="241"/>
      <c r="QCT53" s="241"/>
      <c r="QCU53" s="241"/>
      <c r="QCV53" s="241"/>
      <c r="QCW53" s="241" t="s">
        <v>487</v>
      </c>
      <c r="QCX53" s="241"/>
      <c r="QCY53" s="241"/>
      <c r="QCZ53" s="241"/>
      <c r="QDA53" s="241"/>
      <c r="QDB53" s="241"/>
      <c r="QDC53" s="241"/>
      <c r="QDD53" s="241"/>
      <c r="QDE53" s="241" t="s">
        <v>487</v>
      </c>
      <c r="QDF53" s="241"/>
      <c r="QDG53" s="241"/>
      <c r="QDH53" s="241"/>
      <c r="QDI53" s="241"/>
      <c r="QDJ53" s="241"/>
      <c r="QDK53" s="241"/>
      <c r="QDL53" s="241"/>
      <c r="QDM53" s="241" t="s">
        <v>487</v>
      </c>
      <c r="QDN53" s="241"/>
      <c r="QDO53" s="241"/>
      <c r="QDP53" s="241"/>
      <c r="QDQ53" s="241"/>
      <c r="QDR53" s="241"/>
      <c r="QDS53" s="241"/>
      <c r="QDT53" s="241"/>
      <c r="QDU53" s="241" t="s">
        <v>487</v>
      </c>
      <c r="QDV53" s="241"/>
      <c r="QDW53" s="241"/>
      <c r="QDX53" s="241"/>
      <c r="QDY53" s="241"/>
      <c r="QDZ53" s="241"/>
      <c r="QEA53" s="241"/>
      <c r="QEB53" s="241"/>
      <c r="QEC53" s="241" t="s">
        <v>487</v>
      </c>
      <c r="QED53" s="241"/>
      <c r="QEE53" s="241"/>
      <c r="QEF53" s="241"/>
      <c r="QEG53" s="241"/>
      <c r="QEH53" s="241"/>
      <c r="QEI53" s="241"/>
      <c r="QEJ53" s="241"/>
      <c r="QEK53" s="241" t="s">
        <v>487</v>
      </c>
      <c r="QEL53" s="241"/>
      <c r="QEM53" s="241"/>
      <c r="QEN53" s="241"/>
      <c r="QEO53" s="241"/>
      <c r="QEP53" s="241"/>
      <c r="QEQ53" s="241"/>
      <c r="QER53" s="241"/>
      <c r="QES53" s="241" t="s">
        <v>487</v>
      </c>
      <c r="QET53" s="241"/>
      <c r="QEU53" s="241"/>
      <c r="QEV53" s="241"/>
      <c r="QEW53" s="241"/>
      <c r="QEX53" s="241"/>
      <c r="QEY53" s="241"/>
      <c r="QEZ53" s="241"/>
      <c r="QFA53" s="241" t="s">
        <v>487</v>
      </c>
      <c r="QFB53" s="241"/>
      <c r="QFC53" s="241"/>
      <c r="QFD53" s="241"/>
      <c r="QFE53" s="241"/>
      <c r="QFF53" s="241"/>
      <c r="QFG53" s="241"/>
      <c r="QFH53" s="241"/>
      <c r="QFI53" s="241" t="s">
        <v>487</v>
      </c>
      <c r="QFJ53" s="241"/>
      <c r="QFK53" s="241"/>
      <c r="QFL53" s="241"/>
      <c r="QFM53" s="241"/>
      <c r="QFN53" s="241"/>
      <c r="QFO53" s="241"/>
      <c r="QFP53" s="241"/>
      <c r="QFQ53" s="241" t="s">
        <v>487</v>
      </c>
      <c r="QFR53" s="241"/>
      <c r="QFS53" s="241"/>
      <c r="QFT53" s="241"/>
      <c r="QFU53" s="241"/>
      <c r="QFV53" s="241"/>
      <c r="QFW53" s="241"/>
      <c r="QFX53" s="241"/>
      <c r="QFY53" s="241" t="s">
        <v>487</v>
      </c>
      <c r="QFZ53" s="241"/>
      <c r="QGA53" s="241"/>
      <c r="QGB53" s="241"/>
      <c r="QGC53" s="241"/>
      <c r="QGD53" s="241"/>
      <c r="QGE53" s="241"/>
      <c r="QGF53" s="241"/>
      <c r="QGG53" s="241" t="s">
        <v>487</v>
      </c>
      <c r="QGH53" s="241"/>
      <c r="QGI53" s="241"/>
      <c r="QGJ53" s="241"/>
      <c r="QGK53" s="241"/>
      <c r="QGL53" s="241"/>
      <c r="QGM53" s="241"/>
      <c r="QGN53" s="241"/>
      <c r="QGO53" s="241" t="s">
        <v>487</v>
      </c>
      <c r="QGP53" s="241"/>
      <c r="QGQ53" s="241"/>
      <c r="QGR53" s="241"/>
      <c r="QGS53" s="241"/>
      <c r="QGT53" s="241"/>
      <c r="QGU53" s="241"/>
      <c r="QGV53" s="241"/>
      <c r="QGW53" s="241" t="s">
        <v>487</v>
      </c>
      <c r="QGX53" s="241"/>
      <c r="QGY53" s="241"/>
      <c r="QGZ53" s="241"/>
      <c r="QHA53" s="241"/>
      <c r="QHB53" s="241"/>
      <c r="QHC53" s="241"/>
      <c r="QHD53" s="241"/>
      <c r="QHE53" s="241" t="s">
        <v>487</v>
      </c>
      <c r="QHF53" s="241"/>
      <c r="QHG53" s="241"/>
      <c r="QHH53" s="241"/>
      <c r="QHI53" s="241"/>
      <c r="QHJ53" s="241"/>
      <c r="QHK53" s="241"/>
      <c r="QHL53" s="241"/>
      <c r="QHM53" s="241" t="s">
        <v>487</v>
      </c>
      <c r="QHN53" s="241"/>
      <c r="QHO53" s="241"/>
      <c r="QHP53" s="241"/>
      <c r="QHQ53" s="241"/>
      <c r="QHR53" s="241"/>
      <c r="QHS53" s="241"/>
      <c r="QHT53" s="241"/>
      <c r="QHU53" s="241" t="s">
        <v>487</v>
      </c>
      <c r="QHV53" s="241"/>
      <c r="QHW53" s="241"/>
      <c r="QHX53" s="241"/>
      <c r="QHY53" s="241"/>
      <c r="QHZ53" s="241"/>
      <c r="QIA53" s="241"/>
      <c r="QIB53" s="241"/>
      <c r="QIC53" s="241" t="s">
        <v>487</v>
      </c>
      <c r="QID53" s="241"/>
      <c r="QIE53" s="241"/>
      <c r="QIF53" s="241"/>
      <c r="QIG53" s="241"/>
      <c r="QIH53" s="241"/>
      <c r="QII53" s="241"/>
      <c r="QIJ53" s="241"/>
      <c r="QIK53" s="241" t="s">
        <v>487</v>
      </c>
      <c r="QIL53" s="241"/>
      <c r="QIM53" s="241"/>
      <c r="QIN53" s="241"/>
      <c r="QIO53" s="241"/>
      <c r="QIP53" s="241"/>
      <c r="QIQ53" s="241"/>
      <c r="QIR53" s="241"/>
      <c r="QIS53" s="241" t="s">
        <v>487</v>
      </c>
      <c r="QIT53" s="241"/>
      <c r="QIU53" s="241"/>
      <c r="QIV53" s="241"/>
      <c r="QIW53" s="241"/>
      <c r="QIX53" s="241"/>
      <c r="QIY53" s="241"/>
      <c r="QIZ53" s="241"/>
      <c r="QJA53" s="241" t="s">
        <v>487</v>
      </c>
      <c r="QJB53" s="241"/>
      <c r="QJC53" s="241"/>
      <c r="QJD53" s="241"/>
      <c r="QJE53" s="241"/>
      <c r="QJF53" s="241"/>
      <c r="QJG53" s="241"/>
      <c r="QJH53" s="241"/>
      <c r="QJI53" s="241" t="s">
        <v>487</v>
      </c>
      <c r="QJJ53" s="241"/>
      <c r="QJK53" s="241"/>
      <c r="QJL53" s="241"/>
      <c r="QJM53" s="241"/>
      <c r="QJN53" s="241"/>
      <c r="QJO53" s="241"/>
      <c r="QJP53" s="241"/>
      <c r="QJQ53" s="241" t="s">
        <v>487</v>
      </c>
      <c r="QJR53" s="241"/>
      <c r="QJS53" s="241"/>
      <c r="QJT53" s="241"/>
      <c r="QJU53" s="241"/>
      <c r="QJV53" s="241"/>
      <c r="QJW53" s="241"/>
      <c r="QJX53" s="241"/>
      <c r="QJY53" s="241" t="s">
        <v>487</v>
      </c>
      <c r="QJZ53" s="241"/>
      <c r="QKA53" s="241"/>
      <c r="QKB53" s="241"/>
      <c r="QKC53" s="241"/>
      <c r="QKD53" s="241"/>
      <c r="QKE53" s="241"/>
      <c r="QKF53" s="241"/>
      <c r="QKG53" s="241" t="s">
        <v>487</v>
      </c>
      <c r="QKH53" s="241"/>
      <c r="QKI53" s="241"/>
      <c r="QKJ53" s="241"/>
      <c r="QKK53" s="241"/>
      <c r="QKL53" s="241"/>
      <c r="QKM53" s="241"/>
      <c r="QKN53" s="241"/>
      <c r="QKO53" s="241" t="s">
        <v>487</v>
      </c>
      <c r="QKP53" s="241"/>
      <c r="QKQ53" s="241"/>
      <c r="QKR53" s="241"/>
      <c r="QKS53" s="241"/>
      <c r="QKT53" s="241"/>
      <c r="QKU53" s="241"/>
      <c r="QKV53" s="241"/>
      <c r="QKW53" s="241" t="s">
        <v>487</v>
      </c>
      <c r="QKX53" s="241"/>
      <c r="QKY53" s="241"/>
      <c r="QKZ53" s="241"/>
      <c r="QLA53" s="241"/>
      <c r="QLB53" s="241"/>
      <c r="QLC53" s="241"/>
      <c r="QLD53" s="241"/>
      <c r="QLE53" s="241" t="s">
        <v>487</v>
      </c>
      <c r="QLF53" s="241"/>
      <c r="QLG53" s="241"/>
      <c r="QLH53" s="241"/>
      <c r="QLI53" s="241"/>
      <c r="QLJ53" s="241"/>
      <c r="QLK53" s="241"/>
      <c r="QLL53" s="241"/>
      <c r="QLM53" s="241" t="s">
        <v>487</v>
      </c>
      <c r="QLN53" s="241"/>
      <c r="QLO53" s="241"/>
      <c r="QLP53" s="241"/>
      <c r="QLQ53" s="241"/>
      <c r="QLR53" s="241"/>
      <c r="QLS53" s="241"/>
      <c r="QLT53" s="241"/>
      <c r="QLU53" s="241" t="s">
        <v>487</v>
      </c>
      <c r="QLV53" s="241"/>
      <c r="QLW53" s="241"/>
      <c r="QLX53" s="241"/>
      <c r="QLY53" s="241"/>
      <c r="QLZ53" s="241"/>
      <c r="QMA53" s="241"/>
      <c r="QMB53" s="241"/>
      <c r="QMC53" s="241" t="s">
        <v>487</v>
      </c>
      <c r="QMD53" s="241"/>
      <c r="QME53" s="241"/>
      <c r="QMF53" s="241"/>
      <c r="QMG53" s="241"/>
      <c r="QMH53" s="241"/>
      <c r="QMI53" s="241"/>
      <c r="QMJ53" s="241"/>
      <c r="QMK53" s="241" t="s">
        <v>487</v>
      </c>
      <c r="QML53" s="241"/>
      <c r="QMM53" s="241"/>
      <c r="QMN53" s="241"/>
      <c r="QMO53" s="241"/>
      <c r="QMP53" s="241"/>
      <c r="QMQ53" s="241"/>
      <c r="QMR53" s="241"/>
      <c r="QMS53" s="241" t="s">
        <v>487</v>
      </c>
      <c r="QMT53" s="241"/>
      <c r="QMU53" s="241"/>
      <c r="QMV53" s="241"/>
      <c r="QMW53" s="241"/>
      <c r="QMX53" s="241"/>
      <c r="QMY53" s="241"/>
      <c r="QMZ53" s="241"/>
      <c r="QNA53" s="241" t="s">
        <v>487</v>
      </c>
      <c r="QNB53" s="241"/>
      <c r="QNC53" s="241"/>
      <c r="QND53" s="241"/>
      <c r="QNE53" s="241"/>
      <c r="QNF53" s="241"/>
      <c r="QNG53" s="241"/>
      <c r="QNH53" s="241"/>
      <c r="QNI53" s="241" t="s">
        <v>487</v>
      </c>
      <c r="QNJ53" s="241"/>
      <c r="QNK53" s="241"/>
      <c r="QNL53" s="241"/>
      <c r="QNM53" s="241"/>
      <c r="QNN53" s="241"/>
      <c r="QNO53" s="241"/>
      <c r="QNP53" s="241"/>
      <c r="QNQ53" s="241" t="s">
        <v>487</v>
      </c>
      <c r="QNR53" s="241"/>
      <c r="QNS53" s="241"/>
      <c r="QNT53" s="241"/>
      <c r="QNU53" s="241"/>
      <c r="QNV53" s="241"/>
      <c r="QNW53" s="241"/>
      <c r="QNX53" s="241"/>
      <c r="QNY53" s="241" t="s">
        <v>487</v>
      </c>
      <c r="QNZ53" s="241"/>
      <c r="QOA53" s="241"/>
      <c r="QOB53" s="241"/>
      <c r="QOC53" s="241"/>
      <c r="QOD53" s="241"/>
      <c r="QOE53" s="241"/>
      <c r="QOF53" s="241"/>
      <c r="QOG53" s="241" t="s">
        <v>487</v>
      </c>
      <c r="QOH53" s="241"/>
      <c r="QOI53" s="241"/>
      <c r="QOJ53" s="241"/>
      <c r="QOK53" s="241"/>
      <c r="QOL53" s="241"/>
      <c r="QOM53" s="241"/>
      <c r="QON53" s="241"/>
      <c r="QOO53" s="241" t="s">
        <v>487</v>
      </c>
      <c r="QOP53" s="241"/>
      <c r="QOQ53" s="241"/>
      <c r="QOR53" s="241"/>
      <c r="QOS53" s="241"/>
      <c r="QOT53" s="241"/>
      <c r="QOU53" s="241"/>
      <c r="QOV53" s="241"/>
      <c r="QOW53" s="241" t="s">
        <v>487</v>
      </c>
      <c r="QOX53" s="241"/>
      <c r="QOY53" s="241"/>
      <c r="QOZ53" s="241"/>
      <c r="QPA53" s="241"/>
      <c r="QPB53" s="241"/>
      <c r="QPC53" s="241"/>
      <c r="QPD53" s="241"/>
      <c r="QPE53" s="241" t="s">
        <v>487</v>
      </c>
      <c r="QPF53" s="241"/>
      <c r="QPG53" s="241"/>
      <c r="QPH53" s="241"/>
      <c r="QPI53" s="241"/>
      <c r="QPJ53" s="241"/>
      <c r="QPK53" s="241"/>
      <c r="QPL53" s="241"/>
      <c r="QPM53" s="241" t="s">
        <v>487</v>
      </c>
      <c r="QPN53" s="241"/>
      <c r="QPO53" s="241"/>
      <c r="QPP53" s="241"/>
      <c r="QPQ53" s="241"/>
      <c r="QPR53" s="241"/>
      <c r="QPS53" s="241"/>
      <c r="QPT53" s="241"/>
      <c r="QPU53" s="241" t="s">
        <v>487</v>
      </c>
      <c r="QPV53" s="241"/>
      <c r="QPW53" s="241"/>
      <c r="QPX53" s="241"/>
      <c r="QPY53" s="241"/>
      <c r="QPZ53" s="241"/>
      <c r="QQA53" s="241"/>
      <c r="QQB53" s="241"/>
      <c r="QQC53" s="241" t="s">
        <v>487</v>
      </c>
      <c r="QQD53" s="241"/>
      <c r="QQE53" s="241"/>
      <c r="QQF53" s="241"/>
      <c r="QQG53" s="241"/>
      <c r="QQH53" s="241"/>
      <c r="QQI53" s="241"/>
      <c r="QQJ53" s="241"/>
      <c r="QQK53" s="241" t="s">
        <v>487</v>
      </c>
      <c r="QQL53" s="241"/>
      <c r="QQM53" s="241"/>
      <c r="QQN53" s="241"/>
      <c r="QQO53" s="241"/>
      <c r="QQP53" s="241"/>
      <c r="QQQ53" s="241"/>
      <c r="QQR53" s="241"/>
      <c r="QQS53" s="241" t="s">
        <v>487</v>
      </c>
      <c r="QQT53" s="241"/>
      <c r="QQU53" s="241"/>
      <c r="QQV53" s="241"/>
      <c r="QQW53" s="241"/>
      <c r="QQX53" s="241"/>
      <c r="QQY53" s="241"/>
      <c r="QQZ53" s="241"/>
      <c r="QRA53" s="241" t="s">
        <v>487</v>
      </c>
      <c r="QRB53" s="241"/>
      <c r="QRC53" s="241"/>
      <c r="QRD53" s="241"/>
      <c r="QRE53" s="241"/>
      <c r="QRF53" s="241"/>
      <c r="QRG53" s="241"/>
      <c r="QRH53" s="241"/>
      <c r="QRI53" s="241" t="s">
        <v>487</v>
      </c>
      <c r="QRJ53" s="241"/>
      <c r="QRK53" s="241"/>
      <c r="QRL53" s="241"/>
      <c r="QRM53" s="241"/>
      <c r="QRN53" s="241"/>
      <c r="QRO53" s="241"/>
      <c r="QRP53" s="241"/>
      <c r="QRQ53" s="241" t="s">
        <v>487</v>
      </c>
      <c r="QRR53" s="241"/>
      <c r="QRS53" s="241"/>
      <c r="QRT53" s="241"/>
      <c r="QRU53" s="241"/>
      <c r="QRV53" s="241"/>
      <c r="QRW53" s="241"/>
      <c r="QRX53" s="241"/>
      <c r="QRY53" s="241" t="s">
        <v>487</v>
      </c>
      <c r="QRZ53" s="241"/>
      <c r="QSA53" s="241"/>
      <c r="QSB53" s="241"/>
      <c r="QSC53" s="241"/>
      <c r="QSD53" s="241"/>
      <c r="QSE53" s="241"/>
      <c r="QSF53" s="241"/>
      <c r="QSG53" s="241" t="s">
        <v>487</v>
      </c>
      <c r="QSH53" s="241"/>
      <c r="QSI53" s="241"/>
      <c r="QSJ53" s="241"/>
      <c r="QSK53" s="241"/>
      <c r="QSL53" s="241"/>
      <c r="QSM53" s="241"/>
      <c r="QSN53" s="241"/>
      <c r="QSO53" s="241" t="s">
        <v>487</v>
      </c>
      <c r="QSP53" s="241"/>
      <c r="QSQ53" s="241"/>
      <c r="QSR53" s="241"/>
      <c r="QSS53" s="241"/>
      <c r="QST53" s="241"/>
      <c r="QSU53" s="241"/>
      <c r="QSV53" s="241"/>
      <c r="QSW53" s="241" t="s">
        <v>487</v>
      </c>
      <c r="QSX53" s="241"/>
      <c r="QSY53" s="241"/>
      <c r="QSZ53" s="241"/>
      <c r="QTA53" s="241"/>
      <c r="QTB53" s="241"/>
      <c r="QTC53" s="241"/>
      <c r="QTD53" s="241"/>
      <c r="QTE53" s="241" t="s">
        <v>487</v>
      </c>
      <c r="QTF53" s="241"/>
      <c r="QTG53" s="241"/>
      <c r="QTH53" s="241"/>
      <c r="QTI53" s="241"/>
      <c r="QTJ53" s="241"/>
      <c r="QTK53" s="241"/>
      <c r="QTL53" s="241"/>
      <c r="QTM53" s="241" t="s">
        <v>487</v>
      </c>
      <c r="QTN53" s="241"/>
      <c r="QTO53" s="241"/>
      <c r="QTP53" s="241"/>
      <c r="QTQ53" s="241"/>
      <c r="QTR53" s="241"/>
      <c r="QTS53" s="241"/>
      <c r="QTT53" s="241"/>
      <c r="QTU53" s="241" t="s">
        <v>487</v>
      </c>
      <c r="QTV53" s="241"/>
      <c r="QTW53" s="241"/>
      <c r="QTX53" s="241"/>
      <c r="QTY53" s="241"/>
      <c r="QTZ53" s="241"/>
      <c r="QUA53" s="241"/>
      <c r="QUB53" s="241"/>
      <c r="QUC53" s="241" t="s">
        <v>487</v>
      </c>
      <c r="QUD53" s="241"/>
      <c r="QUE53" s="241"/>
      <c r="QUF53" s="241"/>
      <c r="QUG53" s="241"/>
      <c r="QUH53" s="241"/>
      <c r="QUI53" s="241"/>
      <c r="QUJ53" s="241"/>
      <c r="QUK53" s="241" t="s">
        <v>487</v>
      </c>
      <c r="QUL53" s="241"/>
      <c r="QUM53" s="241"/>
      <c r="QUN53" s="241"/>
      <c r="QUO53" s="241"/>
      <c r="QUP53" s="241"/>
      <c r="QUQ53" s="241"/>
      <c r="QUR53" s="241"/>
      <c r="QUS53" s="241" t="s">
        <v>487</v>
      </c>
      <c r="QUT53" s="241"/>
      <c r="QUU53" s="241"/>
      <c r="QUV53" s="241"/>
      <c r="QUW53" s="241"/>
      <c r="QUX53" s="241"/>
      <c r="QUY53" s="241"/>
      <c r="QUZ53" s="241"/>
      <c r="QVA53" s="241" t="s">
        <v>487</v>
      </c>
      <c r="QVB53" s="241"/>
      <c r="QVC53" s="241"/>
      <c r="QVD53" s="241"/>
      <c r="QVE53" s="241"/>
      <c r="QVF53" s="241"/>
      <c r="QVG53" s="241"/>
      <c r="QVH53" s="241"/>
      <c r="QVI53" s="241" t="s">
        <v>487</v>
      </c>
      <c r="QVJ53" s="241"/>
      <c r="QVK53" s="241"/>
      <c r="QVL53" s="241"/>
      <c r="QVM53" s="241"/>
      <c r="QVN53" s="241"/>
      <c r="QVO53" s="241"/>
      <c r="QVP53" s="241"/>
      <c r="QVQ53" s="241" t="s">
        <v>487</v>
      </c>
      <c r="QVR53" s="241"/>
      <c r="QVS53" s="241"/>
      <c r="QVT53" s="241"/>
      <c r="QVU53" s="241"/>
      <c r="QVV53" s="241"/>
      <c r="QVW53" s="241"/>
      <c r="QVX53" s="241"/>
      <c r="QVY53" s="241" t="s">
        <v>487</v>
      </c>
      <c r="QVZ53" s="241"/>
      <c r="QWA53" s="241"/>
      <c r="QWB53" s="241"/>
      <c r="QWC53" s="241"/>
      <c r="QWD53" s="241"/>
      <c r="QWE53" s="241"/>
      <c r="QWF53" s="241"/>
      <c r="QWG53" s="241" t="s">
        <v>487</v>
      </c>
      <c r="QWH53" s="241"/>
      <c r="QWI53" s="241"/>
      <c r="QWJ53" s="241"/>
      <c r="QWK53" s="241"/>
      <c r="QWL53" s="241"/>
      <c r="QWM53" s="241"/>
      <c r="QWN53" s="241"/>
      <c r="QWO53" s="241" t="s">
        <v>487</v>
      </c>
      <c r="QWP53" s="241"/>
      <c r="QWQ53" s="241"/>
      <c r="QWR53" s="241"/>
      <c r="QWS53" s="241"/>
      <c r="QWT53" s="241"/>
      <c r="QWU53" s="241"/>
      <c r="QWV53" s="241"/>
      <c r="QWW53" s="241" t="s">
        <v>487</v>
      </c>
      <c r="QWX53" s="241"/>
      <c r="QWY53" s="241"/>
      <c r="QWZ53" s="241"/>
      <c r="QXA53" s="241"/>
      <c r="QXB53" s="241"/>
      <c r="QXC53" s="241"/>
      <c r="QXD53" s="241"/>
      <c r="QXE53" s="241" t="s">
        <v>487</v>
      </c>
      <c r="QXF53" s="241"/>
      <c r="QXG53" s="241"/>
      <c r="QXH53" s="241"/>
      <c r="QXI53" s="241"/>
      <c r="QXJ53" s="241"/>
      <c r="QXK53" s="241"/>
      <c r="QXL53" s="241"/>
      <c r="QXM53" s="241" t="s">
        <v>487</v>
      </c>
      <c r="QXN53" s="241"/>
      <c r="QXO53" s="241"/>
      <c r="QXP53" s="241"/>
      <c r="QXQ53" s="241"/>
      <c r="QXR53" s="241"/>
      <c r="QXS53" s="241"/>
      <c r="QXT53" s="241"/>
      <c r="QXU53" s="241" t="s">
        <v>487</v>
      </c>
      <c r="QXV53" s="241"/>
      <c r="QXW53" s="241"/>
      <c r="QXX53" s="241"/>
      <c r="QXY53" s="241"/>
      <c r="QXZ53" s="241"/>
      <c r="QYA53" s="241"/>
      <c r="QYB53" s="241"/>
      <c r="QYC53" s="241" t="s">
        <v>487</v>
      </c>
      <c r="QYD53" s="241"/>
      <c r="QYE53" s="241"/>
      <c r="QYF53" s="241"/>
      <c r="QYG53" s="241"/>
      <c r="QYH53" s="241"/>
      <c r="QYI53" s="241"/>
      <c r="QYJ53" s="241"/>
      <c r="QYK53" s="241" t="s">
        <v>487</v>
      </c>
      <c r="QYL53" s="241"/>
      <c r="QYM53" s="241"/>
      <c r="QYN53" s="241"/>
      <c r="QYO53" s="241"/>
      <c r="QYP53" s="241"/>
      <c r="QYQ53" s="241"/>
      <c r="QYR53" s="241"/>
      <c r="QYS53" s="241" t="s">
        <v>487</v>
      </c>
      <c r="QYT53" s="241"/>
      <c r="QYU53" s="241"/>
      <c r="QYV53" s="241"/>
      <c r="QYW53" s="241"/>
      <c r="QYX53" s="241"/>
      <c r="QYY53" s="241"/>
      <c r="QYZ53" s="241"/>
      <c r="QZA53" s="241" t="s">
        <v>487</v>
      </c>
      <c r="QZB53" s="241"/>
      <c r="QZC53" s="241"/>
      <c r="QZD53" s="241"/>
      <c r="QZE53" s="241"/>
      <c r="QZF53" s="241"/>
      <c r="QZG53" s="241"/>
      <c r="QZH53" s="241"/>
      <c r="QZI53" s="241" t="s">
        <v>487</v>
      </c>
      <c r="QZJ53" s="241"/>
      <c r="QZK53" s="241"/>
      <c r="QZL53" s="241"/>
      <c r="QZM53" s="241"/>
      <c r="QZN53" s="241"/>
      <c r="QZO53" s="241"/>
      <c r="QZP53" s="241"/>
      <c r="QZQ53" s="241" t="s">
        <v>487</v>
      </c>
      <c r="QZR53" s="241"/>
      <c r="QZS53" s="241"/>
      <c r="QZT53" s="241"/>
      <c r="QZU53" s="241"/>
      <c r="QZV53" s="241"/>
      <c r="QZW53" s="241"/>
      <c r="QZX53" s="241"/>
      <c r="QZY53" s="241" t="s">
        <v>487</v>
      </c>
      <c r="QZZ53" s="241"/>
      <c r="RAA53" s="241"/>
      <c r="RAB53" s="241"/>
      <c r="RAC53" s="241"/>
      <c r="RAD53" s="241"/>
      <c r="RAE53" s="241"/>
      <c r="RAF53" s="241"/>
      <c r="RAG53" s="241" t="s">
        <v>487</v>
      </c>
      <c r="RAH53" s="241"/>
      <c r="RAI53" s="241"/>
      <c r="RAJ53" s="241"/>
      <c r="RAK53" s="241"/>
      <c r="RAL53" s="241"/>
      <c r="RAM53" s="241"/>
      <c r="RAN53" s="241"/>
      <c r="RAO53" s="241" t="s">
        <v>487</v>
      </c>
      <c r="RAP53" s="241"/>
      <c r="RAQ53" s="241"/>
      <c r="RAR53" s="241"/>
      <c r="RAS53" s="241"/>
      <c r="RAT53" s="241"/>
      <c r="RAU53" s="241"/>
      <c r="RAV53" s="241"/>
      <c r="RAW53" s="241" t="s">
        <v>487</v>
      </c>
      <c r="RAX53" s="241"/>
      <c r="RAY53" s="241"/>
      <c r="RAZ53" s="241"/>
      <c r="RBA53" s="241"/>
      <c r="RBB53" s="241"/>
      <c r="RBC53" s="241"/>
      <c r="RBD53" s="241"/>
      <c r="RBE53" s="241" t="s">
        <v>487</v>
      </c>
      <c r="RBF53" s="241"/>
      <c r="RBG53" s="241"/>
      <c r="RBH53" s="241"/>
      <c r="RBI53" s="241"/>
      <c r="RBJ53" s="241"/>
      <c r="RBK53" s="241"/>
      <c r="RBL53" s="241"/>
      <c r="RBM53" s="241" t="s">
        <v>487</v>
      </c>
      <c r="RBN53" s="241"/>
      <c r="RBO53" s="241"/>
      <c r="RBP53" s="241"/>
      <c r="RBQ53" s="241"/>
      <c r="RBR53" s="241"/>
      <c r="RBS53" s="241"/>
      <c r="RBT53" s="241"/>
      <c r="RBU53" s="241" t="s">
        <v>487</v>
      </c>
      <c r="RBV53" s="241"/>
      <c r="RBW53" s="241"/>
      <c r="RBX53" s="241"/>
      <c r="RBY53" s="241"/>
      <c r="RBZ53" s="241"/>
      <c r="RCA53" s="241"/>
      <c r="RCB53" s="241"/>
      <c r="RCC53" s="241" t="s">
        <v>487</v>
      </c>
      <c r="RCD53" s="241"/>
      <c r="RCE53" s="241"/>
      <c r="RCF53" s="241"/>
      <c r="RCG53" s="241"/>
      <c r="RCH53" s="241"/>
      <c r="RCI53" s="241"/>
      <c r="RCJ53" s="241"/>
      <c r="RCK53" s="241" t="s">
        <v>487</v>
      </c>
      <c r="RCL53" s="241"/>
      <c r="RCM53" s="241"/>
      <c r="RCN53" s="241"/>
      <c r="RCO53" s="241"/>
      <c r="RCP53" s="241"/>
      <c r="RCQ53" s="241"/>
      <c r="RCR53" s="241"/>
      <c r="RCS53" s="241" t="s">
        <v>487</v>
      </c>
      <c r="RCT53" s="241"/>
      <c r="RCU53" s="241"/>
      <c r="RCV53" s="241"/>
      <c r="RCW53" s="241"/>
      <c r="RCX53" s="241"/>
      <c r="RCY53" s="241"/>
      <c r="RCZ53" s="241"/>
      <c r="RDA53" s="241" t="s">
        <v>487</v>
      </c>
      <c r="RDB53" s="241"/>
      <c r="RDC53" s="241"/>
      <c r="RDD53" s="241"/>
      <c r="RDE53" s="241"/>
      <c r="RDF53" s="241"/>
      <c r="RDG53" s="241"/>
      <c r="RDH53" s="241"/>
      <c r="RDI53" s="241" t="s">
        <v>487</v>
      </c>
      <c r="RDJ53" s="241"/>
      <c r="RDK53" s="241"/>
      <c r="RDL53" s="241"/>
      <c r="RDM53" s="241"/>
      <c r="RDN53" s="241"/>
      <c r="RDO53" s="241"/>
      <c r="RDP53" s="241"/>
      <c r="RDQ53" s="241" t="s">
        <v>487</v>
      </c>
      <c r="RDR53" s="241"/>
      <c r="RDS53" s="241"/>
      <c r="RDT53" s="241"/>
      <c r="RDU53" s="241"/>
      <c r="RDV53" s="241"/>
      <c r="RDW53" s="241"/>
      <c r="RDX53" s="241"/>
      <c r="RDY53" s="241" t="s">
        <v>487</v>
      </c>
      <c r="RDZ53" s="241"/>
      <c r="REA53" s="241"/>
      <c r="REB53" s="241"/>
      <c r="REC53" s="241"/>
      <c r="RED53" s="241"/>
      <c r="REE53" s="241"/>
      <c r="REF53" s="241"/>
      <c r="REG53" s="241" t="s">
        <v>487</v>
      </c>
      <c r="REH53" s="241"/>
      <c r="REI53" s="241"/>
      <c r="REJ53" s="241"/>
      <c r="REK53" s="241"/>
      <c r="REL53" s="241"/>
      <c r="REM53" s="241"/>
      <c r="REN53" s="241"/>
      <c r="REO53" s="241" t="s">
        <v>487</v>
      </c>
      <c r="REP53" s="241"/>
      <c r="REQ53" s="241"/>
      <c r="RER53" s="241"/>
      <c r="RES53" s="241"/>
      <c r="RET53" s="241"/>
      <c r="REU53" s="241"/>
      <c r="REV53" s="241"/>
      <c r="REW53" s="241" t="s">
        <v>487</v>
      </c>
      <c r="REX53" s="241"/>
      <c r="REY53" s="241"/>
      <c r="REZ53" s="241"/>
      <c r="RFA53" s="241"/>
      <c r="RFB53" s="241"/>
      <c r="RFC53" s="241"/>
      <c r="RFD53" s="241"/>
      <c r="RFE53" s="241" t="s">
        <v>487</v>
      </c>
      <c r="RFF53" s="241"/>
      <c r="RFG53" s="241"/>
      <c r="RFH53" s="241"/>
      <c r="RFI53" s="241"/>
      <c r="RFJ53" s="241"/>
      <c r="RFK53" s="241"/>
      <c r="RFL53" s="241"/>
      <c r="RFM53" s="241" t="s">
        <v>487</v>
      </c>
      <c r="RFN53" s="241"/>
      <c r="RFO53" s="241"/>
      <c r="RFP53" s="241"/>
      <c r="RFQ53" s="241"/>
      <c r="RFR53" s="241"/>
      <c r="RFS53" s="241"/>
      <c r="RFT53" s="241"/>
      <c r="RFU53" s="241" t="s">
        <v>487</v>
      </c>
      <c r="RFV53" s="241"/>
      <c r="RFW53" s="241"/>
      <c r="RFX53" s="241"/>
      <c r="RFY53" s="241"/>
      <c r="RFZ53" s="241"/>
      <c r="RGA53" s="241"/>
      <c r="RGB53" s="241"/>
      <c r="RGC53" s="241" t="s">
        <v>487</v>
      </c>
      <c r="RGD53" s="241"/>
      <c r="RGE53" s="241"/>
      <c r="RGF53" s="241"/>
      <c r="RGG53" s="241"/>
      <c r="RGH53" s="241"/>
      <c r="RGI53" s="241"/>
      <c r="RGJ53" s="241"/>
      <c r="RGK53" s="241" t="s">
        <v>487</v>
      </c>
      <c r="RGL53" s="241"/>
      <c r="RGM53" s="241"/>
      <c r="RGN53" s="241"/>
      <c r="RGO53" s="241"/>
      <c r="RGP53" s="241"/>
      <c r="RGQ53" s="241"/>
      <c r="RGR53" s="241"/>
      <c r="RGS53" s="241" t="s">
        <v>487</v>
      </c>
      <c r="RGT53" s="241"/>
      <c r="RGU53" s="241"/>
      <c r="RGV53" s="241"/>
      <c r="RGW53" s="241"/>
      <c r="RGX53" s="241"/>
      <c r="RGY53" s="241"/>
      <c r="RGZ53" s="241"/>
      <c r="RHA53" s="241" t="s">
        <v>487</v>
      </c>
      <c r="RHB53" s="241"/>
      <c r="RHC53" s="241"/>
      <c r="RHD53" s="241"/>
      <c r="RHE53" s="241"/>
      <c r="RHF53" s="241"/>
      <c r="RHG53" s="241"/>
      <c r="RHH53" s="241"/>
      <c r="RHI53" s="241" t="s">
        <v>487</v>
      </c>
      <c r="RHJ53" s="241"/>
      <c r="RHK53" s="241"/>
      <c r="RHL53" s="241"/>
      <c r="RHM53" s="241"/>
      <c r="RHN53" s="241"/>
      <c r="RHO53" s="241"/>
      <c r="RHP53" s="241"/>
      <c r="RHQ53" s="241" t="s">
        <v>487</v>
      </c>
      <c r="RHR53" s="241"/>
      <c r="RHS53" s="241"/>
      <c r="RHT53" s="241"/>
      <c r="RHU53" s="241"/>
      <c r="RHV53" s="241"/>
      <c r="RHW53" s="241"/>
      <c r="RHX53" s="241"/>
      <c r="RHY53" s="241" t="s">
        <v>487</v>
      </c>
      <c r="RHZ53" s="241"/>
      <c r="RIA53" s="241"/>
      <c r="RIB53" s="241"/>
      <c r="RIC53" s="241"/>
      <c r="RID53" s="241"/>
      <c r="RIE53" s="241"/>
      <c r="RIF53" s="241"/>
      <c r="RIG53" s="241" t="s">
        <v>487</v>
      </c>
      <c r="RIH53" s="241"/>
      <c r="RII53" s="241"/>
      <c r="RIJ53" s="241"/>
      <c r="RIK53" s="241"/>
      <c r="RIL53" s="241"/>
      <c r="RIM53" s="241"/>
      <c r="RIN53" s="241"/>
      <c r="RIO53" s="241" t="s">
        <v>487</v>
      </c>
      <c r="RIP53" s="241"/>
      <c r="RIQ53" s="241"/>
      <c r="RIR53" s="241"/>
      <c r="RIS53" s="241"/>
      <c r="RIT53" s="241"/>
      <c r="RIU53" s="241"/>
      <c r="RIV53" s="241"/>
      <c r="RIW53" s="241" t="s">
        <v>487</v>
      </c>
      <c r="RIX53" s="241"/>
      <c r="RIY53" s="241"/>
      <c r="RIZ53" s="241"/>
      <c r="RJA53" s="241"/>
      <c r="RJB53" s="241"/>
      <c r="RJC53" s="241"/>
      <c r="RJD53" s="241"/>
      <c r="RJE53" s="241" t="s">
        <v>487</v>
      </c>
      <c r="RJF53" s="241"/>
      <c r="RJG53" s="241"/>
      <c r="RJH53" s="241"/>
      <c r="RJI53" s="241"/>
      <c r="RJJ53" s="241"/>
      <c r="RJK53" s="241"/>
      <c r="RJL53" s="241"/>
      <c r="RJM53" s="241" t="s">
        <v>487</v>
      </c>
      <c r="RJN53" s="241"/>
      <c r="RJO53" s="241"/>
      <c r="RJP53" s="241"/>
      <c r="RJQ53" s="241"/>
      <c r="RJR53" s="241"/>
      <c r="RJS53" s="241"/>
      <c r="RJT53" s="241"/>
      <c r="RJU53" s="241" t="s">
        <v>487</v>
      </c>
      <c r="RJV53" s="241"/>
      <c r="RJW53" s="241"/>
      <c r="RJX53" s="241"/>
      <c r="RJY53" s="241"/>
      <c r="RJZ53" s="241"/>
      <c r="RKA53" s="241"/>
      <c r="RKB53" s="241"/>
      <c r="RKC53" s="241" t="s">
        <v>487</v>
      </c>
      <c r="RKD53" s="241"/>
      <c r="RKE53" s="241"/>
      <c r="RKF53" s="241"/>
      <c r="RKG53" s="241"/>
      <c r="RKH53" s="241"/>
      <c r="RKI53" s="241"/>
      <c r="RKJ53" s="241"/>
      <c r="RKK53" s="241" t="s">
        <v>487</v>
      </c>
      <c r="RKL53" s="241"/>
      <c r="RKM53" s="241"/>
      <c r="RKN53" s="241"/>
      <c r="RKO53" s="241"/>
      <c r="RKP53" s="241"/>
      <c r="RKQ53" s="241"/>
      <c r="RKR53" s="241"/>
      <c r="RKS53" s="241" t="s">
        <v>487</v>
      </c>
      <c r="RKT53" s="241"/>
      <c r="RKU53" s="241"/>
      <c r="RKV53" s="241"/>
      <c r="RKW53" s="241"/>
      <c r="RKX53" s="241"/>
      <c r="RKY53" s="241"/>
      <c r="RKZ53" s="241"/>
      <c r="RLA53" s="241" t="s">
        <v>487</v>
      </c>
      <c r="RLB53" s="241"/>
      <c r="RLC53" s="241"/>
      <c r="RLD53" s="241"/>
      <c r="RLE53" s="241"/>
      <c r="RLF53" s="241"/>
      <c r="RLG53" s="241"/>
      <c r="RLH53" s="241"/>
      <c r="RLI53" s="241" t="s">
        <v>487</v>
      </c>
      <c r="RLJ53" s="241"/>
      <c r="RLK53" s="241"/>
      <c r="RLL53" s="241"/>
      <c r="RLM53" s="241"/>
      <c r="RLN53" s="241"/>
      <c r="RLO53" s="241"/>
      <c r="RLP53" s="241"/>
      <c r="RLQ53" s="241" t="s">
        <v>487</v>
      </c>
      <c r="RLR53" s="241"/>
      <c r="RLS53" s="241"/>
      <c r="RLT53" s="241"/>
      <c r="RLU53" s="241"/>
      <c r="RLV53" s="241"/>
      <c r="RLW53" s="241"/>
      <c r="RLX53" s="241"/>
      <c r="RLY53" s="241" t="s">
        <v>487</v>
      </c>
      <c r="RLZ53" s="241"/>
      <c r="RMA53" s="241"/>
      <c r="RMB53" s="241"/>
      <c r="RMC53" s="241"/>
      <c r="RMD53" s="241"/>
      <c r="RME53" s="241"/>
      <c r="RMF53" s="241"/>
      <c r="RMG53" s="241" t="s">
        <v>487</v>
      </c>
      <c r="RMH53" s="241"/>
      <c r="RMI53" s="241"/>
      <c r="RMJ53" s="241"/>
      <c r="RMK53" s="241"/>
      <c r="RML53" s="241"/>
      <c r="RMM53" s="241"/>
      <c r="RMN53" s="241"/>
      <c r="RMO53" s="241" t="s">
        <v>487</v>
      </c>
      <c r="RMP53" s="241"/>
      <c r="RMQ53" s="241"/>
      <c r="RMR53" s="241"/>
      <c r="RMS53" s="241"/>
      <c r="RMT53" s="241"/>
      <c r="RMU53" s="241"/>
      <c r="RMV53" s="241"/>
      <c r="RMW53" s="241" t="s">
        <v>487</v>
      </c>
      <c r="RMX53" s="241"/>
      <c r="RMY53" s="241"/>
      <c r="RMZ53" s="241"/>
      <c r="RNA53" s="241"/>
      <c r="RNB53" s="241"/>
      <c r="RNC53" s="241"/>
      <c r="RND53" s="241"/>
      <c r="RNE53" s="241" t="s">
        <v>487</v>
      </c>
      <c r="RNF53" s="241"/>
      <c r="RNG53" s="241"/>
      <c r="RNH53" s="241"/>
      <c r="RNI53" s="241"/>
      <c r="RNJ53" s="241"/>
      <c r="RNK53" s="241"/>
      <c r="RNL53" s="241"/>
      <c r="RNM53" s="241" t="s">
        <v>487</v>
      </c>
      <c r="RNN53" s="241"/>
      <c r="RNO53" s="241"/>
      <c r="RNP53" s="241"/>
      <c r="RNQ53" s="241"/>
      <c r="RNR53" s="241"/>
      <c r="RNS53" s="241"/>
      <c r="RNT53" s="241"/>
      <c r="RNU53" s="241" t="s">
        <v>487</v>
      </c>
      <c r="RNV53" s="241"/>
      <c r="RNW53" s="241"/>
      <c r="RNX53" s="241"/>
      <c r="RNY53" s="241"/>
      <c r="RNZ53" s="241"/>
      <c r="ROA53" s="241"/>
      <c r="ROB53" s="241"/>
      <c r="ROC53" s="241" t="s">
        <v>487</v>
      </c>
      <c r="ROD53" s="241"/>
      <c r="ROE53" s="241"/>
      <c r="ROF53" s="241"/>
      <c r="ROG53" s="241"/>
      <c r="ROH53" s="241"/>
      <c r="ROI53" s="241"/>
      <c r="ROJ53" s="241"/>
      <c r="ROK53" s="241" t="s">
        <v>487</v>
      </c>
      <c r="ROL53" s="241"/>
      <c r="ROM53" s="241"/>
      <c r="RON53" s="241"/>
      <c r="ROO53" s="241"/>
      <c r="ROP53" s="241"/>
      <c r="ROQ53" s="241"/>
      <c r="ROR53" s="241"/>
      <c r="ROS53" s="241" t="s">
        <v>487</v>
      </c>
      <c r="ROT53" s="241"/>
      <c r="ROU53" s="241"/>
      <c r="ROV53" s="241"/>
      <c r="ROW53" s="241"/>
      <c r="ROX53" s="241"/>
      <c r="ROY53" s="241"/>
      <c r="ROZ53" s="241"/>
      <c r="RPA53" s="241" t="s">
        <v>487</v>
      </c>
      <c r="RPB53" s="241"/>
      <c r="RPC53" s="241"/>
      <c r="RPD53" s="241"/>
      <c r="RPE53" s="241"/>
      <c r="RPF53" s="241"/>
      <c r="RPG53" s="241"/>
      <c r="RPH53" s="241"/>
      <c r="RPI53" s="241" t="s">
        <v>487</v>
      </c>
      <c r="RPJ53" s="241"/>
      <c r="RPK53" s="241"/>
      <c r="RPL53" s="241"/>
      <c r="RPM53" s="241"/>
      <c r="RPN53" s="241"/>
      <c r="RPO53" s="241"/>
      <c r="RPP53" s="241"/>
      <c r="RPQ53" s="241" t="s">
        <v>487</v>
      </c>
      <c r="RPR53" s="241"/>
      <c r="RPS53" s="241"/>
      <c r="RPT53" s="241"/>
      <c r="RPU53" s="241"/>
      <c r="RPV53" s="241"/>
      <c r="RPW53" s="241"/>
      <c r="RPX53" s="241"/>
      <c r="RPY53" s="241" t="s">
        <v>487</v>
      </c>
      <c r="RPZ53" s="241"/>
      <c r="RQA53" s="241"/>
      <c r="RQB53" s="241"/>
      <c r="RQC53" s="241"/>
      <c r="RQD53" s="241"/>
      <c r="RQE53" s="241"/>
      <c r="RQF53" s="241"/>
      <c r="RQG53" s="241" t="s">
        <v>487</v>
      </c>
      <c r="RQH53" s="241"/>
      <c r="RQI53" s="241"/>
      <c r="RQJ53" s="241"/>
      <c r="RQK53" s="241"/>
      <c r="RQL53" s="241"/>
      <c r="RQM53" s="241"/>
      <c r="RQN53" s="241"/>
      <c r="RQO53" s="241" t="s">
        <v>487</v>
      </c>
      <c r="RQP53" s="241"/>
      <c r="RQQ53" s="241"/>
      <c r="RQR53" s="241"/>
      <c r="RQS53" s="241"/>
      <c r="RQT53" s="241"/>
      <c r="RQU53" s="241"/>
      <c r="RQV53" s="241"/>
      <c r="RQW53" s="241" t="s">
        <v>487</v>
      </c>
      <c r="RQX53" s="241"/>
      <c r="RQY53" s="241"/>
      <c r="RQZ53" s="241"/>
      <c r="RRA53" s="241"/>
      <c r="RRB53" s="241"/>
      <c r="RRC53" s="241"/>
      <c r="RRD53" s="241"/>
      <c r="RRE53" s="241" t="s">
        <v>487</v>
      </c>
      <c r="RRF53" s="241"/>
      <c r="RRG53" s="241"/>
      <c r="RRH53" s="241"/>
      <c r="RRI53" s="241"/>
      <c r="RRJ53" s="241"/>
      <c r="RRK53" s="241"/>
      <c r="RRL53" s="241"/>
      <c r="RRM53" s="241" t="s">
        <v>487</v>
      </c>
      <c r="RRN53" s="241"/>
      <c r="RRO53" s="241"/>
      <c r="RRP53" s="241"/>
      <c r="RRQ53" s="241"/>
      <c r="RRR53" s="241"/>
      <c r="RRS53" s="241"/>
      <c r="RRT53" s="241"/>
      <c r="RRU53" s="241" t="s">
        <v>487</v>
      </c>
      <c r="RRV53" s="241"/>
      <c r="RRW53" s="241"/>
      <c r="RRX53" s="241"/>
      <c r="RRY53" s="241"/>
      <c r="RRZ53" s="241"/>
      <c r="RSA53" s="241"/>
      <c r="RSB53" s="241"/>
      <c r="RSC53" s="241" t="s">
        <v>487</v>
      </c>
      <c r="RSD53" s="241"/>
      <c r="RSE53" s="241"/>
      <c r="RSF53" s="241"/>
      <c r="RSG53" s="241"/>
      <c r="RSH53" s="241"/>
      <c r="RSI53" s="241"/>
      <c r="RSJ53" s="241"/>
      <c r="RSK53" s="241" t="s">
        <v>487</v>
      </c>
      <c r="RSL53" s="241"/>
      <c r="RSM53" s="241"/>
      <c r="RSN53" s="241"/>
      <c r="RSO53" s="241"/>
      <c r="RSP53" s="241"/>
      <c r="RSQ53" s="241"/>
      <c r="RSR53" s="241"/>
      <c r="RSS53" s="241" t="s">
        <v>487</v>
      </c>
      <c r="RST53" s="241"/>
      <c r="RSU53" s="241"/>
      <c r="RSV53" s="241"/>
      <c r="RSW53" s="241"/>
      <c r="RSX53" s="241"/>
      <c r="RSY53" s="241"/>
      <c r="RSZ53" s="241"/>
      <c r="RTA53" s="241" t="s">
        <v>487</v>
      </c>
      <c r="RTB53" s="241"/>
      <c r="RTC53" s="241"/>
      <c r="RTD53" s="241"/>
      <c r="RTE53" s="241"/>
      <c r="RTF53" s="241"/>
      <c r="RTG53" s="241"/>
      <c r="RTH53" s="241"/>
      <c r="RTI53" s="241" t="s">
        <v>487</v>
      </c>
      <c r="RTJ53" s="241"/>
      <c r="RTK53" s="241"/>
      <c r="RTL53" s="241"/>
      <c r="RTM53" s="241"/>
      <c r="RTN53" s="241"/>
      <c r="RTO53" s="241"/>
      <c r="RTP53" s="241"/>
      <c r="RTQ53" s="241" t="s">
        <v>487</v>
      </c>
      <c r="RTR53" s="241"/>
      <c r="RTS53" s="241"/>
      <c r="RTT53" s="241"/>
      <c r="RTU53" s="241"/>
      <c r="RTV53" s="241"/>
      <c r="RTW53" s="241"/>
      <c r="RTX53" s="241"/>
      <c r="RTY53" s="241" t="s">
        <v>487</v>
      </c>
      <c r="RTZ53" s="241"/>
      <c r="RUA53" s="241"/>
      <c r="RUB53" s="241"/>
      <c r="RUC53" s="241"/>
      <c r="RUD53" s="241"/>
      <c r="RUE53" s="241"/>
      <c r="RUF53" s="241"/>
      <c r="RUG53" s="241" t="s">
        <v>487</v>
      </c>
      <c r="RUH53" s="241"/>
      <c r="RUI53" s="241"/>
      <c r="RUJ53" s="241"/>
      <c r="RUK53" s="241"/>
      <c r="RUL53" s="241"/>
      <c r="RUM53" s="241"/>
      <c r="RUN53" s="241"/>
      <c r="RUO53" s="241" t="s">
        <v>487</v>
      </c>
      <c r="RUP53" s="241"/>
      <c r="RUQ53" s="241"/>
      <c r="RUR53" s="241"/>
      <c r="RUS53" s="241"/>
      <c r="RUT53" s="241"/>
      <c r="RUU53" s="241"/>
      <c r="RUV53" s="241"/>
      <c r="RUW53" s="241" t="s">
        <v>487</v>
      </c>
      <c r="RUX53" s="241"/>
      <c r="RUY53" s="241"/>
      <c r="RUZ53" s="241"/>
      <c r="RVA53" s="241"/>
      <c r="RVB53" s="241"/>
      <c r="RVC53" s="241"/>
      <c r="RVD53" s="241"/>
      <c r="RVE53" s="241" t="s">
        <v>487</v>
      </c>
      <c r="RVF53" s="241"/>
      <c r="RVG53" s="241"/>
      <c r="RVH53" s="241"/>
      <c r="RVI53" s="241"/>
      <c r="RVJ53" s="241"/>
      <c r="RVK53" s="241"/>
      <c r="RVL53" s="241"/>
      <c r="RVM53" s="241" t="s">
        <v>487</v>
      </c>
      <c r="RVN53" s="241"/>
      <c r="RVO53" s="241"/>
      <c r="RVP53" s="241"/>
      <c r="RVQ53" s="241"/>
      <c r="RVR53" s="241"/>
      <c r="RVS53" s="241"/>
      <c r="RVT53" s="241"/>
      <c r="RVU53" s="241" t="s">
        <v>487</v>
      </c>
      <c r="RVV53" s="241"/>
      <c r="RVW53" s="241"/>
      <c r="RVX53" s="241"/>
      <c r="RVY53" s="241"/>
      <c r="RVZ53" s="241"/>
      <c r="RWA53" s="241"/>
      <c r="RWB53" s="241"/>
      <c r="RWC53" s="241" t="s">
        <v>487</v>
      </c>
      <c r="RWD53" s="241"/>
      <c r="RWE53" s="241"/>
      <c r="RWF53" s="241"/>
      <c r="RWG53" s="241"/>
      <c r="RWH53" s="241"/>
      <c r="RWI53" s="241"/>
      <c r="RWJ53" s="241"/>
      <c r="RWK53" s="241" t="s">
        <v>487</v>
      </c>
      <c r="RWL53" s="241"/>
      <c r="RWM53" s="241"/>
      <c r="RWN53" s="241"/>
      <c r="RWO53" s="241"/>
      <c r="RWP53" s="241"/>
      <c r="RWQ53" s="241"/>
      <c r="RWR53" s="241"/>
      <c r="RWS53" s="241" t="s">
        <v>487</v>
      </c>
      <c r="RWT53" s="241"/>
      <c r="RWU53" s="241"/>
      <c r="RWV53" s="241"/>
      <c r="RWW53" s="241"/>
      <c r="RWX53" s="241"/>
      <c r="RWY53" s="241"/>
      <c r="RWZ53" s="241"/>
      <c r="RXA53" s="241" t="s">
        <v>487</v>
      </c>
      <c r="RXB53" s="241"/>
      <c r="RXC53" s="241"/>
      <c r="RXD53" s="241"/>
      <c r="RXE53" s="241"/>
      <c r="RXF53" s="241"/>
      <c r="RXG53" s="241"/>
      <c r="RXH53" s="241"/>
      <c r="RXI53" s="241" t="s">
        <v>487</v>
      </c>
      <c r="RXJ53" s="241"/>
      <c r="RXK53" s="241"/>
      <c r="RXL53" s="241"/>
      <c r="RXM53" s="241"/>
      <c r="RXN53" s="241"/>
      <c r="RXO53" s="241"/>
      <c r="RXP53" s="241"/>
      <c r="RXQ53" s="241" t="s">
        <v>487</v>
      </c>
      <c r="RXR53" s="241"/>
      <c r="RXS53" s="241"/>
      <c r="RXT53" s="241"/>
      <c r="RXU53" s="241"/>
      <c r="RXV53" s="241"/>
      <c r="RXW53" s="241"/>
      <c r="RXX53" s="241"/>
      <c r="RXY53" s="241" t="s">
        <v>487</v>
      </c>
      <c r="RXZ53" s="241"/>
      <c r="RYA53" s="241"/>
      <c r="RYB53" s="241"/>
      <c r="RYC53" s="241"/>
      <c r="RYD53" s="241"/>
      <c r="RYE53" s="241"/>
      <c r="RYF53" s="241"/>
      <c r="RYG53" s="241" t="s">
        <v>487</v>
      </c>
      <c r="RYH53" s="241"/>
      <c r="RYI53" s="241"/>
      <c r="RYJ53" s="241"/>
      <c r="RYK53" s="241"/>
      <c r="RYL53" s="241"/>
      <c r="RYM53" s="241"/>
      <c r="RYN53" s="241"/>
      <c r="RYO53" s="241" t="s">
        <v>487</v>
      </c>
      <c r="RYP53" s="241"/>
      <c r="RYQ53" s="241"/>
      <c r="RYR53" s="241"/>
      <c r="RYS53" s="241"/>
      <c r="RYT53" s="241"/>
      <c r="RYU53" s="241"/>
      <c r="RYV53" s="241"/>
      <c r="RYW53" s="241" t="s">
        <v>487</v>
      </c>
      <c r="RYX53" s="241"/>
      <c r="RYY53" s="241"/>
      <c r="RYZ53" s="241"/>
      <c r="RZA53" s="241"/>
      <c r="RZB53" s="241"/>
      <c r="RZC53" s="241"/>
      <c r="RZD53" s="241"/>
      <c r="RZE53" s="241" t="s">
        <v>487</v>
      </c>
      <c r="RZF53" s="241"/>
      <c r="RZG53" s="241"/>
      <c r="RZH53" s="241"/>
      <c r="RZI53" s="241"/>
      <c r="RZJ53" s="241"/>
      <c r="RZK53" s="241"/>
      <c r="RZL53" s="241"/>
      <c r="RZM53" s="241" t="s">
        <v>487</v>
      </c>
      <c r="RZN53" s="241"/>
      <c r="RZO53" s="241"/>
      <c r="RZP53" s="241"/>
      <c r="RZQ53" s="241"/>
      <c r="RZR53" s="241"/>
      <c r="RZS53" s="241"/>
      <c r="RZT53" s="241"/>
      <c r="RZU53" s="241" t="s">
        <v>487</v>
      </c>
      <c r="RZV53" s="241"/>
      <c r="RZW53" s="241"/>
      <c r="RZX53" s="241"/>
      <c r="RZY53" s="241"/>
      <c r="RZZ53" s="241"/>
      <c r="SAA53" s="241"/>
      <c r="SAB53" s="241"/>
      <c r="SAC53" s="241" t="s">
        <v>487</v>
      </c>
      <c r="SAD53" s="241"/>
      <c r="SAE53" s="241"/>
      <c r="SAF53" s="241"/>
      <c r="SAG53" s="241"/>
      <c r="SAH53" s="241"/>
      <c r="SAI53" s="241"/>
      <c r="SAJ53" s="241"/>
      <c r="SAK53" s="241" t="s">
        <v>487</v>
      </c>
      <c r="SAL53" s="241"/>
      <c r="SAM53" s="241"/>
      <c r="SAN53" s="241"/>
      <c r="SAO53" s="241"/>
      <c r="SAP53" s="241"/>
      <c r="SAQ53" s="241"/>
      <c r="SAR53" s="241"/>
      <c r="SAS53" s="241" t="s">
        <v>487</v>
      </c>
      <c r="SAT53" s="241"/>
      <c r="SAU53" s="241"/>
      <c r="SAV53" s="241"/>
      <c r="SAW53" s="241"/>
      <c r="SAX53" s="241"/>
      <c r="SAY53" s="241"/>
      <c r="SAZ53" s="241"/>
      <c r="SBA53" s="241" t="s">
        <v>487</v>
      </c>
      <c r="SBB53" s="241"/>
      <c r="SBC53" s="241"/>
      <c r="SBD53" s="241"/>
      <c r="SBE53" s="241"/>
      <c r="SBF53" s="241"/>
      <c r="SBG53" s="241"/>
      <c r="SBH53" s="241"/>
      <c r="SBI53" s="241" t="s">
        <v>487</v>
      </c>
      <c r="SBJ53" s="241"/>
      <c r="SBK53" s="241"/>
      <c r="SBL53" s="241"/>
      <c r="SBM53" s="241"/>
      <c r="SBN53" s="241"/>
      <c r="SBO53" s="241"/>
      <c r="SBP53" s="241"/>
      <c r="SBQ53" s="241" t="s">
        <v>487</v>
      </c>
      <c r="SBR53" s="241"/>
      <c r="SBS53" s="241"/>
      <c r="SBT53" s="241"/>
      <c r="SBU53" s="241"/>
      <c r="SBV53" s="241"/>
      <c r="SBW53" s="241"/>
      <c r="SBX53" s="241"/>
      <c r="SBY53" s="241" t="s">
        <v>487</v>
      </c>
      <c r="SBZ53" s="241"/>
      <c r="SCA53" s="241"/>
      <c r="SCB53" s="241"/>
      <c r="SCC53" s="241"/>
      <c r="SCD53" s="241"/>
      <c r="SCE53" s="241"/>
      <c r="SCF53" s="241"/>
      <c r="SCG53" s="241" t="s">
        <v>487</v>
      </c>
      <c r="SCH53" s="241"/>
      <c r="SCI53" s="241"/>
      <c r="SCJ53" s="241"/>
      <c r="SCK53" s="241"/>
      <c r="SCL53" s="241"/>
      <c r="SCM53" s="241"/>
      <c r="SCN53" s="241"/>
      <c r="SCO53" s="241" t="s">
        <v>487</v>
      </c>
      <c r="SCP53" s="241"/>
      <c r="SCQ53" s="241"/>
      <c r="SCR53" s="241"/>
      <c r="SCS53" s="241"/>
      <c r="SCT53" s="241"/>
      <c r="SCU53" s="241"/>
      <c r="SCV53" s="241"/>
      <c r="SCW53" s="241" t="s">
        <v>487</v>
      </c>
      <c r="SCX53" s="241"/>
      <c r="SCY53" s="241"/>
      <c r="SCZ53" s="241"/>
      <c r="SDA53" s="241"/>
      <c r="SDB53" s="241"/>
      <c r="SDC53" s="241"/>
      <c r="SDD53" s="241"/>
      <c r="SDE53" s="241" t="s">
        <v>487</v>
      </c>
      <c r="SDF53" s="241"/>
      <c r="SDG53" s="241"/>
      <c r="SDH53" s="241"/>
      <c r="SDI53" s="241"/>
      <c r="SDJ53" s="241"/>
      <c r="SDK53" s="241"/>
      <c r="SDL53" s="241"/>
      <c r="SDM53" s="241" t="s">
        <v>487</v>
      </c>
      <c r="SDN53" s="241"/>
      <c r="SDO53" s="241"/>
      <c r="SDP53" s="241"/>
      <c r="SDQ53" s="241"/>
      <c r="SDR53" s="241"/>
      <c r="SDS53" s="241"/>
      <c r="SDT53" s="241"/>
      <c r="SDU53" s="241" t="s">
        <v>487</v>
      </c>
      <c r="SDV53" s="241"/>
      <c r="SDW53" s="241"/>
      <c r="SDX53" s="241"/>
      <c r="SDY53" s="241"/>
      <c r="SDZ53" s="241"/>
      <c r="SEA53" s="241"/>
      <c r="SEB53" s="241"/>
      <c r="SEC53" s="241" t="s">
        <v>487</v>
      </c>
      <c r="SED53" s="241"/>
      <c r="SEE53" s="241"/>
      <c r="SEF53" s="241"/>
      <c r="SEG53" s="241"/>
      <c r="SEH53" s="241"/>
      <c r="SEI53" s="241"/>
      <c r="SEJ53" s="241"/>
      <c r="SEK53" s="241" t="s">
        <v>487</v>
      </c>
      <c r="SEL53" s="241"/>
      <c r="SEM53" s="241"/>
      <c r="SEN53" s="241"/>
      <c r="SEO53" s="241"/>
      <c r="SEP53" s="241"/>
      <c r="SEQ53" s="241"/>
      <c r="SER53" s="241"/>
      <c r="SES53" s="241" t="s">
        <v>487</v>
      </c>
      <c r="SET53" s="241"/>
      <c r="SEU53" s="241"/>
      <c r="SEV53" s="241"/>
      <c r="SEW53" s="241"/>
      <c r="SEX53" s="241"/>
      <c r="SEY53" s="241"/>
      <c r="SEZ53" s="241"/>
      <c r="SFA53" s="241" t="s">
        <v>487</v>
      </c>
      <c r="SFB53" s="241"/>
      <c r="SFC53" s="241"/>
      <c r="SFD53" s="241"/>
      <c r="SFE53" s="241"/>
      <c r="SFF53" s="241"/>
      <c r="SFG53" s="241"/>
      <c r="SFH53" s="241"/>
      <c r="SFI53" s="241" t="s">
        <v>487</v>
      </c>
      <c r="SFJ53" s="241"/>
      <c r="SFK53" s="241"/>
      <c r="SFL53" s="241"/>
      <c r="SFM53" s="241"/>
      <c r="SFN53" s="241"/>
      <c r="SFO53" s="241"/>
      <c r="SFP53" s="241"/>
      <c r="SFQ53" s="241" t="s">
        <v>487</v>
      </c>
      <c r="SFR53" s="241"/>
      <c r="SFS53" s="241"/>
      <c r="SFT53" s="241"/>
      <c r="SFU53" s="241"/>
      <c r="SFV53" s="241"/>
      <c r="SFW53" s="241"/>
      <c r="SFX53" s="241"/>
      <c r="SFY53" s="241" t="s">
        <v>487</v>
      </c>
      <c r="SFZ53" s="241"/>
      <c r="SGA53" s="241"/>
      <c r="SGB53" s="241"/>
      <c r="SGC53" s="241"/>
      <c r="SGD53" s="241"/>
      <c r="SGE53" s="241"/>
      <c r="SGF53" s="241"/>
      <c r="SGG53" s="241" t="s">
        <v>487</v>
      </c>
      <c r="SGH53" s="241"/>
      <c r="SGI53" s="241"/>
      <c r="SGJ53" s="241"/>
      <c r="SGK53" s="241"/>
      <c r="SGL53" s="241"/>
      <c r="SGM53" s="241"/>
      <c r="SGN53" s="241"/>
      <c r="SGO53" s="241" t="s">
        <v>487</v>
      </c>
      <c r="SGP53" s="241"/>
      <c r="SGQ53" s="241"/>
      <c r="SGR53" s="241"/>
      <c r="SGS53" s="241"/>
      <c r="SGT53" s="241"/>
      <c r="SGU53" s="241"/>
      <c r="SGV53" s="241"/>
      <c r="SGW53" s="241" t="s">
        <v>487</v>
      </c>
      <c r="SGX53" s="241"/>
      <c r="SGY53" s="241"/>
      <c r="SGZ53" s="241"/>
      <c r="SHA53" s="241"/>
      <c r="SHB53" s="241"/>
      <c r="SHC53" s="241"/>
      <c r="SHD53" s="241"/>
      <c r="SHE53" s="241" t="s">
        <v>487</v>
      </c>
      <c r="SHF53" s="241"/>
      <c r="SHG53" s="241"/>
      <c r="SHH53" s="241"/>
      <c r="SHI53" s="241"/>
      <c r="SHJ53" s="241"/>
      <c r="SHK53" s="241"/>
      <c r="SHL53" s="241"/>
      <c r="SHM53" s="241" t="s">
        <v>487</v>
      </c>
      <c r="SHN53" s="241"/>
      <c r="SHO53" s="241"/>
      <c r="SHP53" s="241"/>
      <c r="SHQ53" s="241"/>
      <c r="SHR53" s="241"/>
      <c r="SHS53" s="241"/>
      <c r="SHT53" s="241"/>
      <c r="SHU53" s="241" t="s">
        <v>487</v>
      </c>
      <c r="SHV53" s="241"/>
      <c r="SHW53" s="241"/>
      <c r="SHX53" s="241"/>
      <c r="SHY53" s="241"/>
      <c r="SHZ53" s="241"/>
      <c r="SIA53" s="241"/>
      <c r="SIB53" s="241"/>
      <c r="SIC53" s="241" t="s">
        <v>487</v>
      </c>
      <c r="SID53" s="241"/>
      <c r="SIE53" s="241"/>
      <c r="SIF53" s="241"/>
      <c r="SIG53" s="241"/>
      <c r="SIH53" s="241"/>
      <c r="SII53" s="241"/>
      <c r="SIJ53" s="241"/>
      <c r="SIK53" s="241" t="s">
        <v>487</v>
      </c>
      <c r="SIL53" s="241"/>
      <c r="SIM53" s="241"/>
      <c r="SIN53" s="241"/>
      <c r="SIO53" s="241"/>
      <c r="SIP53" s="241"/>
      <c r="SIQ53" s="241"/>
      <c r="SIR53" s="241"/>
      <c r="SIS53" s="241" t="s">
        <v>487</v>
      </c>
      <c r="SIT53" s="241"/>
      <c r="SIU53" s="241"/>
      <c r="SIV53" s="241"/>
      <c r="SIW53" s="241"/>
      <c r="SIX53" s="241"/>
      <c r="SIY53" s="241"/>
      <c r="SIZ53" s="241"/>
      <c r="SJA53" s="241" t="s">
        <v>487</v>
      </c>
      <c r="SJB53" s="241"/>
      <c r="SJC53" s="241"/>
      <c r="SJD53" s="241"/>
      <c r="SJE53" s="241"/>
      <c r="SJF53" s="241"/>
      <c r="SJG53" s="241"/>
      <c r="SJH53" s="241"/>
      <c r="SJI53" s="241" t="s">
        <v>487</v>
      </c>
      <c r="SJJ53" s="241"/>
      <c r="SJK53" s="241"/>
      <c r="SJL53" s="241"/>
      <c r="SJM53" s="241"/>
      <c r="SJN53" s="241"/>
      <c r="SJO53" s="241"/>
      <c r="SJP53" s="241"/>
      <c r="SJQ53" s="241" t="s">
        <v>487</v>
      </c>
      <c r="SJR53" s="241"/>
      <c r="SJS53" s="241"/>
      <c r="SJT53" s="241"/>
      <c r="SJU53" s="241"/>
      <c r="SJV53" s="241"/>
      <c r="SJW53" s="241"/>
      <c r="SJX53" s="241"/>
      <c r="SJY53" s="241" t="s">
        <v>487</v>
      </c>
      <c r="SJZ53" s="241"/>
      <c r="SKA53" s="241"/>
      <c r="SKB53" s="241"/>
      <c r="SKC53" s="241"/>
      <c r="SKD53" s="241"/>
      <c r="SKE53" s="241"/>
      <c r="SKF53" s="241"/>
      <c r="SKG53" s="241" t="s">
        <v>487</v>
      </c>
      <c r="SKH53" s="241"/>
      <c r="SKI53" s="241"/>
      <c r="SKJ53" s="241"/>
      <c r="SKK53" s="241"/>
      <c r="SKL53" s="241"/>
      <c r="SKM53" s="241"/>
      <c r="SKN53" s="241"/>
      <c r="SKO53" s="241" t="s">
        <v>487</v>
      </c>
      <c r="SKP53" s="241"/>
      <c r="SKQ53" s="241"/>
      <c r="SKR53" s="241"/>
      <c r="SKS53" s="241"/>
      <c r="SKT53" s="241"/>
      <c r="SKU53" s="241"/>
      <c r="SKV53" s="241"/>
      <c r="SKW53" s="241" t="s">
        <v>487</v>
      </c>
      <c r="SKX53" s="241"/>
      <c r="SKY53" s="241"/>
      <c r="SKZ53" s="241"/>
      <c r="SLA53" s="241"/>
      <c r="SLB53" s="241"/>
      <c r="SLC53" s="241"/>
      <c r="SLD53" s="241"/>
      <c r="SLE53" s="241" t="s">
        <v>487</v>
      </c>
      <c r="SLF53" s="241"/>
      <c r="SLG53" s="241"/>
      <c r="SLH53" s="241"/>
      <c r="SLI53" s="241"/>
      <c r="SLJ53" s="241"/>
      <c r="SLK53" s="241"/>
      <c r="SLL53" s="241"/>
      <c r="SLM53" s="241" t="s">
        <v>487</v>
      </c>
      <c r="SLN53" s="241"/>
      <c r="SLO53" s="241"/>
      <c r="SLP53" s="241"/>
      <c r="SLQ53" s="241"/>
      <c r="SLR53" s="241"/>
      <c r="SLS53" s="241"/>
      <c r="SLT53" s="241"/>
      <c r="SLU53" s="241" t="s">
        <v>487</v>
      </c>
      <c r="SLV53" s="241"/>
      <c r="SLW53" s="241"/>
      <c r="SLX53" s="241"/>
      <c r="SLY53" s="241"/>
      <c r="SLZ53" s="241"/>
      <c r="SMA53" s="241"/>
      <c r="SMB53" s="241"/>
      <c r="SMC53" s="241" t="s">
        <v>487</v>
      </c>
      <c r="SMD53" s="241"/>
      <c r="SME53" s="241"/>
      <c r="SMF53" s="241"/>
      <c r="SMG53" s="241"/>
      <c r="SMH53" s="241"/>
      <c r="SMI53" s="241"/>
      <c r="SMJ53" s="241"/>
      <c r="SMK53" s="241" t="s">
        <v>487</v>
      </c>
      <c r="SML53" s="241"/>
      <c r="SMM53" s="241"/>
      <c r="SMN53" s="241"/>
      <c r="SMO53" s="241"/>
      <c r="SMP53" s="241"/>
      <c r="SMQ53" s="241"/>
      <c r="SMR53" s="241"/>
      <c r="SMS53" s="241" t="s">
        <v>487</v>
      </c>
      <c r="SMT53" s="241"/>
      <c r="SMU53" s="241"/>
      <c r="SMV53" s="241"/>
      <c r="SMW53" s="241"/>
      <c r="SMX53" s="241"/>
      <c r="SMY53" s="241"/>
      <c r="SMZ53" s="241"/>
      <c r="SNA53" s="241" t="s">
        <v>487</v>
      </c>
      <c r="SNB53" s="241"/>
      <c r="SNC53" s="241"/>
      <c r="SND53" s="241"/>
      <c r="SNE53" s="241"/>
      <c r="SNF53" s="241"/>
      <c r="SNG53" s="241"/>
      <c r="SNH53" s="241"/>
      <c r="SNI53" s="241" t="s">
        <v>487</v>
      </c>
      <c r="SNJ53" s="241"/>
      <c r="SNK53" s="241"/>
      <c r="SNL53" s="241"/>
      <c r="SNM53" s="241"/>
      <c r="SNN53" s="241"/>
      <c r="SNO53" s="241"/>
      <c r="SNP53" s="241"/>
      <c r="SNQ53" s="241" t="s">
        <v>487</v>
      </c>
      <c r="SNR53" s="241"/>
      <c r="SNS53" s="241"/>
      <c r="SNT53" s="241"/>
      <c r="SNU53" s="241"/>
      <c r="SNV53" s="241"/>
      <c r="SNW53" s="241"/>
      <c r="SNX53" s="241"/>
      <c r="SNY53" s="241" t="s">
        <v>487</v>
      </c>
      <c r="SNZ53" s="241"/>
      <c r="SOA53" s="241"/>
      <c r="SOB53" s="241"/>
      <c r="SOC53" s="241"/>
      <c r="SOD53" s="241"/>
      <c r="SOE53" s="241"/>
      <c r="SOF53" s="241"/>
      <c r="SOG53" s="241" t="s">
        <v>487</v>
      </c>
      <c r="SOH53" s="241"/>
      <c r="SOI53" s="241"/>
      <c r="SOJ53" s="241"/>
      <c r="SOK53" s="241"/>
      <c r="SOL53" s="241"/>
      <c r="SOM53" s="241"/>
      <c r="SON53" s="241"/>
      <c r="SOO53" s="241" t="s">
        <v>487</v>
      </c>
      <c r="SOP53" s="241"/>
      <c r="SOQ53" s="241"/>
      <c r="SOR53" s="241"/>
      <c r="SOS53" s="241"/>
      <c r="SOT53" s="241"/>
      <c r="SOU53" s="241"/>
      <c r="SOV53" s="241"/>
      <c r="SOW53" s="241" t="s">
        <v>487</v>
      </c>
      <c r="SOX53" s="241"/>
      <c r="SOY53" s="241"/>
      <c r="SOZ53" s="241"/>
      <c r="SPA53" s="241"/>
      <c r="SPB53" s="241"/>
      <c r="SPC53" s="241"/>
      <c r="SPD53" s="241"/>
      <c r="SPE53" s="241" t="s">
        <v>487</v>
      </c>
      <c r="SPF53" s="241"/>
      <c r="SPG53" s="241"/>
      <c r="SPH53" s="241"/>
      <c r="SPI53" s="241"/>
      <c r="SPJ53" s="241"/>
      <c r="SPK53" s="241"/>
      <c r="SPL53" s="241"/>
      <c r="SPM53" s="241" t="s">
        <v>487</v>
      </c>
      <c r="SPN53" s="241"/>
      <c r="SPO53" s="241"/>
      <c r="SPP53" s="241"/>
      <c r="SPQ53" s="241"/>
      <c r="SPR53" s="241"/>
      <c r="SPS53" s="241"/>
      <c r="SPT53" s="241"/>
      <c r="SPU53" s="241" t="s">
        <v>487</v>
      </c>
      <c r="SPV53" s="241"/>
      <c r="SPW53" s="241"/>
      <c r="SPX53" s="241"/>
      <c r="SPY53" s="241"/>
      <c r="SPZ53" s="241"/>
      <c r="SQA53" s="241"/>
      <c r="SQB53" s="241"/>
      <c r="SQC53" s="241" t="s">
        <v>487</v>
      </c>
      <c r="SQD53" s="241"/>
      <c r="SQE53" s="241"/>
      <c r="SQF53" s="241"/>
      <c r="SQG53" s="241"/>
      <c r="SQH53" s="241"/>
      <c r="SQI53" s="241"/>
      <c r="SQJ53" s="241"/>
      <c r="SQK53" s="241" t="s">
        <v>487</v>
      </c>
      <c r="SQL53" s="241"/>
      <c r="SQM53" s="241"/>
      <c r="SQN53" s="241"/>
      <c r="SQO53" s="241"/>
      <c r="SQP53" s="241"/>
      <c r="SQQ53" s="241"/>
      <c r="SQR53" s="241"/>
      <c r="SQS53" s="241" t="s">
        <v>487</v>
      </c>
      <c r="SQT53" s="241"/>
      <c r="SQU53" s="241"/>
      <c r="SQV53" s="241"/>
      <c r="SQW53" s="241"/>
      <c r="SQX53" s="241"/>
      <c r="SQY53" s="241"/>
      <c r="SQZ53" s="241"/>
      <c r="SRA53" s="241" t="s">
        <v>487</v>
      </c>
      <c r="SRB53" s="241"/>
      <c r="SRC53" s="241"/>
      <c r="SRD53" s="241"/>
      <c r="SRE53" s="241"/>
      <c r="SRF53" s="241"/>
      <c r="SRG53" s="241"/>
      <c r="SRH53" s="241"/>
      <c r="SRI53" s="241" t="s">
        <v>487</v>
      </c>
      <c r="SRJ53" s="241"/>
      <c r="SRK53" s="241"/>
      <c r="SRL53" s="241"/>
      <c r="SRM53" s="241"/>
      <c r="SRN53" s="241"/>
      <c r="SRO53" s="241"/>
      <c r="SRP53" s="241"/>
      <c r="SRQ53" s="241" t="s">
        <v>487</v>
      </c>
      <c r="SRR53" s="241"/>
      <c r="SRS53" s="241"/>
      <c r="SRT53" s="241"/>
      <c r="SRU53" s="241"/>
      <c r="SRV53" s="241"/>
      <c r="SRW53" s="241"/>
      <c r="SRX53" s="241"/>
      <c r="SRY53" s="241" t="s">
        <v>487</v>
      </c>
      <c r="SRZ53" s="241"/>
      <c r="SSA53" s="241"/>
      <c r="SSB53" s="241"/>
      <c r="SSC53" s="241"/>
      <c r="SSD53" s="241"/>
      <c r="SSE53" s="241"/>
      <c r="SSF53" s="241"/>
      <c r="SSG53" s="241" t="s">
        <v>487</v>
      </c>
      <c r="SSH53" s="241"/>
      <c r="SSI53" s="241"/>
      <c r="SSJ53" s="241"/>
      <c r="SSK53" s="241"/>
      <c r="SSL53" s="241"/>
      <c r="SSM53" s="241"/>
      <c r="SSN53" s="241"/>
      <c r="SSO53" s="241" t="s">
        <v>487</v>
      </c>
      <c r="SSP53" s="241"/>
      <c r="SSQ53" s="241"/>
      <c r="SSR53" s="241"/>
      <c r="SSS53" s="241"/>
      <c r="SST53" s="241"/>
      <c r="SSU53" s="241"/>
      <c r="SSV53" s="241"/>
      <c r="SSW53" s="241" t="s">
        <v>487</v>
      </c>
      <c r="SSX53" s="241"/>
      <c r="SSY53" s="241"/>
      <c r="SSZ53" s="241"/>
      <c r="STA53" s="241"/>
      <c r="STB53" s="241"/>
      <c r="STC53" s="241"/>
      <c r="STD53" s="241"/>
      <c r="STE53" s="241" t="s">
        <v>487</v>
      </c>
      <c r="STF53" s="241"/>
      <c r="STG53" s="241"/>
      <c r="STH53" s="241"/>
      <c r="STI53" s="241"/>
      <c r="STJ53" s="241"/>
      <c r="STK53" s="241"/>
      <c r="STL53" s="241"/>
      <c r="STM53" s="241" t="s">
        <v>487</v>
      </c>
      <c r="STN53" s="241"/>
      <c r="STO53" s="241"/>
      <c r="STP53" s="241"/>
      <c r="STQ53" s="241"/>
      <c r="STR53" s="241"/>
      <c r="STS53" s="241"/>
      <c r="STT53" s="241"/>
      <c r="STU53" s="241" t="s">
        <v>487</v>
      </c>
      <c r="STV53" s="241"/>
      <c r="STW53" s="241"/>
      <c r="STX53" s="241"/>
      <c r="STY53" s="241"/>
      <c r="STZ53" s="241"/>
      <c r="SUA53" s="241"/>
      <c r="SUB53" s="241"/>
      <c r="SUC53" s="241" t="s">
        <v>487</v>
      </c>
      <c r="SUD53" s="241"/>
      <c r="SUE53" s="241"/>
      <c r="SUF53" s="241"/>
      <c r="SUG53" s="241"/>
      <c r="SUH53" s="241"/>
      <c r="SUI53" s="241"/>
      <c r="SUJ53" s="241"/>
      <c r="SUK53" s="241" t="s">
        <v>487</v>
      </c>
      <c r="SUL53" s="241"/>
      <c r="SUM53" s="241"/>
      <c r="SUN53" s="241"/>
      <c r="SUO53" s="241"/>
      <c r="SUP53" s="241"/>
      <c r="SUQ53" s="241"/>
      <c r="SUR53" s="241"/>
      <c r="SUS53" s="241" t="s">
        <v>487</v>
      </c>
      <c r="SUT53" s="241"/>
      <c r="SUU53" s="241"/>
      <c r="SUV53" s="241"/>
      <c r="SUW53" s="241"/>
      <c r="SUX53" s="241"/>
      <c r="SUY53" s="241"/>
      <c r="SUZ53" s="241"/>
      <c r="SVA53" s="241" t="s">
        <v>487</v>
      </c>
      <c r="SVB53" s="241"/>
      <c r="SVC53" s="241"/>
      <c r="SVD53" s="241"/>
      <c r="SVE53" s="241"/>
      <c r="SVF53" s="241"/>
      <c r="SVG53" s="241"/>
      <c r="SVH53" s="241"/>
      <c r="SVI53" s="241" t="s">
        <v>487</v>
      </c>
      <c r="SVJ53" s="241"/>
      <c r="SVK53" s="241"/>
      <c r="SVL53" s="241"/>
      <c r="SVM53" s="241"/>
      <c r="SVN53" s="241"/>
      <c r="SVO53" s="241"/>
      <c r="SVP53" s="241"/>
      <c r="SVQ53" s="241" t="s">
        <v>487</v>
      </c>
      <c r="SVR53" s="241"/>
      <c r="SVS53" s="241"/>
      <c r="SVT53" s="241"/>
      <c r="SVU53" s="241"/>
      <c r="SVV53" s="241"/>
      <c r="SVW53" s="241"/>
      <c r="SVX53" s="241"/>
      <c r="SVY53" s="241" t="s">
        <v>487</v>
      </c>
      <c r="SVZ53" s="241"/>
      <c r="SWA53" s="241"/>
      <c r="SWB53" s="241"/>
      <c r="SWC53" s="241"/>
      <c r="SWD53" s="241"/>
      <c r="SWE53" s="241"/>
      <c r="SWF53" s="241"/>
      <c r="SWG53" s="241" t="s">
        <v>487</v>
      </c>
      <c r="SWH53" s="241"/>
      <c r="SWI53" s="241"/>
      <c r="SWJ53" s="241"/>
      <c r="SWK53" s="241"/>
      <c r="SWL53" s="241"/>
      <c r="SWM53" s="241"/>
      <c r="SWN53" s="241"/>
      <c r="SWO53" s="241" t="s">
        <v>487</v>
      </c>
      <c r="SWP53" s="241"/>
      <c r="SWQ53" s="241"/>
      <c r="SWR53" s="241"/>
      <c r="SWS53" s="241"/>
      <c r="SWT53" s="241"/>
      <c r="SWU53" s="241"/>
      <c r="SWV53" s="241"/>
      <c r="SWW53" s="241" t="s">
        <v>487</v>
      </c>
      <c r="SWX53" s="241"/>
      <c r="SWY53" s="241"/>
      <c r="SWZ53" s="241"/>
      <c r="SXA53" s="241"/>
      <c r="SXB53" s="241"/>
      <c r="SXC53" s="241"/>
      <c r="SXD53" s="241"/>
      <c r="SXE53" s="241" t="s">
        <v>487</v>
      </c>
      <c r="SXF53" s="241"/>
      <c r="SXG53" s="241"/>
      <c r="SXH53" s="241"/>
      <c r="SXI53" s="241"/>
      <c r="SXJ53" s="241"/>
      <c r="SXK53" s="241"/>
      <c r="SXL53" s="241"/>
      <c r="SXM53" s="241" t="s">
        <v>487</v>
      </c>
      <c r="SXN53" s="241"/>
      <c r="SXO53" s="241"/>
      <c r="SXP53" s="241"/>
      <c r="SXQ53" s="241"/>
      <c r="SXR53" s="241"/>
      <c r="SXS53" s="241"/>
      <c r="SXT53" s="241"/>
      <c r="SXU53" s="241" t="s">
        <v>487</v>
      </c>
      <c r="SXV53" s="241"/>
      <c r="SXW53" s="241"/>
      <c r="SXX53" s="241"/>
      <c r="SXY53" s="241"/>
      <c r="SXZ53" s="241"/>
      <c r="SYA53" s="241"/>
      <c r="SYB53" s="241"/>
      <c r="SYC53" s="241" t="s">
        <v>487</v>
      </c>
      <c r="SYD53" s="241"/>
      <c r="SYE53" s="241"/>
      <c r="SYF53" s="241"/>
      <c r="SYG53" s="241"/>
      <c r="SYH53" s="241"/>
      <c r="SYI53" s="241"/>
      <c r="SYJ53" s="241"/>
      <c r="SYK53" s="241" t="s">
        <v>487</v>
      </c>
      <c r="SYL53" s="241"/>
      <c r="SYM53" s="241"/>
      <c r="SYN53" s="241"/>
      <c r="SYO53" s="241"/>
      <c r="SYP53" s="241"/>
      <c r="SYQ53" s="241"/>
      <c r="SYR53" s="241"/>
      <c r="SYS53" s="241" t="s">
        <v>487</v>
      </c>
      <c r="SYT53" s="241"/>
      <c r="SYU53" s="241"/>
      <c r="SYV53" s="241"/>
      <c r="SYW53" s="241"/>
      <c r="SYX53" s="241"/>
      <c r="SYY53" s="241"/>
      <c r="SYZ53" s="241"/>
      <c r="SZA53" s="241" t="s">
        <v>487</v>
      </c>
      <c r="SZB53" s="241"/>
      <c r="SZC53" s="241"/>
      <c r="SZD53" s="241"/>
      <c r="SZE53" s="241"/>
      <c r="SZF53" s="241"/>
      <c r="SZG53" s="241"/>
      <c r="SZH53" s="241"/>
      <c r="SZI53" s="241" t="s">
        <v>487</v>
      </c>
      <c r="SZJ53" s="241"/>
      <c r="SZK53" s="241"/>
      <c r="SZL53" s="241"/>
      <c r="SZM53" s="241"/>
      <c r="SZN53" s="241"/>
      <c r="SZO53" s="241"/>
      <c r="SZP53" s="241"/>
      <c r="SZQ53" s="241" t="s">
        <v>487</v>
      </c>
      <c r="SZR53" s="241"/>
      <c r="SZS53" s="241"/>
      <c r="SZT53" s="241"/>
      <c r="SZU53" s="241"/>
      <c r="SZV53" s="241"/>
      <c r="SZW53" s="241"/>
      <c r="SZX53" s="241"/>
      <c r="SZY53" s="241" t="s">
        <v>487</v>
      </c>
      <c r="SZZ53" s="241"/>
      <c r="TAA53" s="241"/>
      <c r="TAB53" s="241"/>
      <c r="TAC53" s="241"/>
      <c r="TAD53" s="241"/>
      <c r="TAE53" s="241"/>
      <c r="TAF53" s="241"/>
      <c r="TAG53" s="241" t="s">
        <v>487</v>
      </c>
      <c r="TAH53" s="241"/>
      <c r="TAI53" s="241"/>
      <c r="TAJ53" s="241"/>
      <c r="TAK53" s="241"/>
      <c r="TAL53" s="241"/>
      <c r="TAM53" s="241"/>
      <c r="TAN53" s="241"/>
      <c r="TAO53" s="241" t="s">
        <v>487</v>
      </c>
      <c r="TAP53" s="241"/>
      <c r="TAQ53" s="241"/>
      <c r="TAR53" s="241"/>
      <c r="TAS53" s="241"/>
      <c r="TAT53" s="241"/>
      <c r="TAU53" s="241"/>
      <c r="TAV53" s="241"/>
      <c r="TAW53" s="241" t="s">
        <v>487</v>
      </c>
      <c r="TAX53" s="241"/>
      <c r="TAY53" s="241"/>
      <c r="TAZ53" s="241"/>
      <c r="TBA53" s="241"/>
      <c r="TBB53" s="241"/>
      <c r="TBC53" s="241"/>
      <c r="TBD53" s="241"/>
      <c r="TBE53" s="241" t="s">
        <v>487</v>
      </c>
      <c r="TBF53" s="241"/>
      <c r="TBG53" s="241"/>
      <c r="TBH53" s="241"/>
      <c r="TBI53" s="241"/>
      <c r="TBJ53" s="241"/>
      <c r="TBK53" s="241"/>
      <c r="TBL53" s="241"/>
      <c r="TBM53" s="241" t="s">
        <v>487</v>
      </c>
      <c r="TBN53" s="241"/>
      <c r="TBO53" s="241"/>
      <c r="TBP53" s="241"/>
      <c r="TBQ53" s="241"/>
      <c r="TBR53" s="241"/>
      <c r="TBS53" s="241"/>
      <c r="TBT53" s="241"/>
      <c r="TBU53" s="241" t="s">
        <v>487</v>
      </c>
      <c r="TBV53" s="241"/>
      <c r="TBW53" s="241"/>
      <c r="TBX53" s="241"/>
      <c r="TBY53" s="241"/>
      <c r="TBZ53" s="241"/>
      <c r="TCA53" s="241"/>
      <c r="TCB53" s="241"/>
      <c r="TCC53" s="241" t="s">
        <v>487</v>
      </c>
      <c r="TCD53" s="241"/>
      <c r="TCE53" s="241"/>
      <c r="TCF53" s="241"/>
      <c r="TCG53" s="241"/>
      <c r="TCH53" s="241"/>
      <c r="TCI53" s="241"/>
      <c r="TCJ53" s="241"/>
      <c r="TCK53" s="241" t="s">
        <v>487</v>
      </c>
      <c r="TCL53" s="241"/>
      <c r="TCM53" s="241"/>
      <c r="TCN53" s="241"/>
      <c r="TCO53" s="241"/>
      <c r="TCP53" s="241"/>
      <c r="TCQ53" s="241"/>
      <c r="TCR53" s="241"/>
      <c r="TCS53" s="241" t="s">
        <v>487</v>
      </c>
      <c r="TCT53" s="241"/>
      <c r="TCU53" s="241"/>
      <c r="TCV53" s="241"/>
      <c r="TCW53" s="241"/>
      <c r="TCX53" s="241"/>
      <c r="TCY53" s="241"/>
      <c r="TCZ53" s="241"/>
      <c r="TDA53" s="241" t="s">
        <v>487</v>
      </c>
      <c r="TDB53" s="241"/>
      <c r="TDC53" s="241"/>
      <c r="TDD53" s="241"/>
      <c r="TDE53" s="241"/>
      <c r="TDF53" s="241"/>
      <c r="TDG53" s="241"/>
      <c r="TDH53" s="241"/>
      <c r="TDI53" s="241" t="s">
        <v>487</v>
      </c>
      <c r="TDJ53" s="241"/>
      <c r="TDK53" s="241"/>
      <c r="TDL53" s="241"/>
      <c r="TDM53" s="241"/>
      <c r="TDN53" s="241"/>
      <c r="TDO53" s="241"/>
      <c r="TDP53" s="241"/>
      <c r="TDQ53" s="241" t="s">
        <v>487</v>
      </c>
      <c r="TDR53" s="241"/>
      <c r="TDS53" s="241"/>
      <c r="TDT53" s="241"/>
      <c r="TDU53" s="241"/>
      <c r="TDV53" s="241"/>
      <c r="TDW53" s="241"/>
      <c r="TDX53" s="241"/>
      <c r="TDY53" s="241" t="s">
        <v>487</v>
      </c>
      <c r="TDZ53" s="241"/>
      <c r="TEA53" s="241"/>
      <c r="TEB53" s="241"/>
      <c r="TEC53" s="241"/>
      <c r="TED53" s="241"/>
      <c r="TEE53" s="241"/>
      <c r="TEF53" s="241"/>
      <c r="TEG53" s="241" t="s">
        <v>487</v>
      </c>
      <c r="TEH53" s="241"/>
      <c r="TEI53" s="241"/>
      <c r="TEJ53" s="241"/>
      <c r="TEK53" s="241"/>
      <c r="TEL53" s="241"/>
      <c r="TEM53" s="241"/>
      <c r="TEN53" s="241"/>
      <c r="TEO53" s="241" t="s">
        <v>487</v>
      </c>
      <c r="TEP53" s="241"/>
      <c r="TEQ53" s="241"/>
      <c r="TER53" s="241"/>
      <c r="TES53" s="241"/>
      <c r="TET53" s="241"/>
      <c r="TEU53" s="241"/>
      <c r="TEV53" s="241"/>
      <c r="TEW53" s="241" t="s">
        <v>487</v>
      </c>
      <c r="TEX53" s="241"/>
      <c r="TEY53" s="241"/>
      <c r="TEZ53" s="241"/>
      <c r="TFA53" s="241"/>
      <c r="TFB53" s="241"/>
      <c r="TFC53" s="241"/>
      <c r="TFD53" s="241"/>
      <c r="TFE53" s="241" t="s">
        <v>487</v>
      </c>
      <c r="TFF53" s="241"/>
      <c r="TFG53" s="241"/>
      <c r="TFH53" s="241"/>
      <c r="TFI53" s="241"/>
      <c r="TFJ53" s="241"/>
      <c r="TFK53" s="241"/>
      <c r="TFL53" s="241"/>
      <c r="TFM53" s="241" t="s">
        <v>487</v>
      </c>
      <c r="TFN53" s="241"/>
      <c r="TFO53" s="241"/>
      <c r="TFP53" s="241"/>
      <c r="TFQ53" s="241"/>
      <c r="TFR53" s="241"/>
      <c r="TFS53" s="241"/>
      <c r="TFT53" s="241"/>
      <c r="TFU53" s="241" t="s">
        <v>487</v>
      </c>
      <c r="TFV53" s="241"/>
      <c r="TFW53" s="241"/>
      <c r="TFX53" s="241"/>
      <c r="TFY53" s="241"/>
      <c r="TFZ53" s="241"/>
      <c r="TGA53" s="241"/>
      <c r="TGB53" s="241"/>
      <c r="TGC53" s="241" t="s">
        <v>487</v>
      </c>
      <c r="TGD53" s="241"/>
      <c r="TGE53" s="241"/>
      <c r="TGF53" s="241"/>
      <c r="TGG53" s="241"/>
      <c r="TGH53" s="241"/>
      <c r="TGI53" s="241"/>
      <c r="TGJ53" s="241"/>
      <c r="TGK53" s="241" t="s">
        <v>487</v>
      </c>
      <c r="TGL53" s="241"/>
      <c r="TGM53" s="241"/>
      <c r="TGN53" s="241"/>
      <c r="TGO53" s="241"/>
      <c r="TGP53" s="241"/>
      <c r="TGQ53" s="241"/>
      <c r="TGR53" s="241"/>
      <c r="TGS53" s="241" t="s">
        <v>487</v>
      </c>
      <c r="TGT53" s="241"/>
      <c r="TGU53" s="241"/>
      <c r="TGV53" s="241"/>
      <c r="TGW53" s="241"/>
      <c r="TGX53" s="241"/>
      <c r="TGY53" s="241"/>
      <c r="TGZ53" s="241"/>
      <c r="THA53" s="241" t="s">
        <v>487</v>
      </c>
      <c r="THB53" s="241"/>
      <c r="THC53" s="241"/>
      <c r="THD53" s="241"/>
      <c r="THE53" s="241"/>
      <c r="THF53" s="241"/>
      <c r="THG53" s="241"/>
      <c r="THH53" s="241"/>
      <c r="THI53" s="241" t="s">
        <v>487</v>
      </c>
      <c r="THJ53" s="241"/>
      <c r="THK53" s="241"/>
      <c r="THL53" s="241"/>
      <c r="THM53" s="241"/>
      <c r="THN53" s="241"/>
      <c r="THO53" s="241"/>
      <c r="THP53" s="241"/>
      <c r="THQ53" s="241" t="s">
        <v>487</v>
      </c>
      <c r="THR53" s="241"/>
      <c r="THS53" s="241"/>
      <c r="THT53" s="241"/>
      <c r="THU53" s="241"/>
      <c r="THV53" s="241"/>
      <c r="THW53" s="241"/>
      <c r="THX53" s="241"/>
      <c r="THY53" s="241" t="s">
        <v>487</v>
      </c>
      <c r="THZ53" s="241"/>
      <c r="TIA53" s="241"/>
      <c r="TIB53" s="241"/>
      <c r="TIC53" s="241"/>
      <c r="TID53" s="241"/>
      <c r="TIE53" s="241"/>
      <c r="TIF53" s="241"/>
      <c r="TIG53" s="241" t="s">
        <v>487</v>
      </c>
      <c r="TIH53" s="241"/>
      <c r="TII53" s="241"/>
      <c r="TIJ53" s="241"/>
      <c r="TIK53" s="241"/>
      <c r="TIL53" s="241"/>
      <c r="TIM53" s="241"/>
      <c r="TIN53" s="241"/>
      <c r="TIO53" s="241" t="s">
        <v>487</v>
      </c>
      <c r="TIP53" s="241"/>
      <c r="TIQ53" s="241"/>
      <c r="TIR53" s="241"/>
      <c r="TIS53" s="241"/>
      <c r="TIT53" s="241"/>
      <c r="TIU53" s="241"/>
      <c r="TIV53" s="241"/>
      <c r="TIW53" s="241" t="s">
        <v>487</v>
      </c>
      <c r="TIX53" s="241"/>
      <c r="TIY53" s="241"/>
      <c r="TIZ53" s="241"/>
      <c r="TJA53" s="241"/>
      <c r="TJB53" s="241"/>
      <c r="TJC53" s="241"/>
      <c r="TJD53" s="241"/>
      <c r="TJE53" s="241" t="s">
        <v>487</v>
      </c>
      <c r="TJF53" s="241"/>
      <c r="TJG53" s="241"/>
      <c r="TJH53" s="241"/>
      <c r="TJI53" s="241"/>
      <c r="TJJ53" s="241"/>
      <c r="TJK53" s="241"/>
      <c r="TJL53" s="241"/>
      <c r="TJM53" s="241" t="s">
        <v>487</v>
      </c>
      <c r="TJN53" s="241"/>
      <c r="TJO53" s="241"/>
      <c r="TJP53" s="241"/>
      <c r="TJQ53" s="241"/>
      <c r="TJR53" s="241"/>
      <c r="TJS53" s="241"/>
      <c r="TJT53" s="241"/>
      <c r="TJU53" s="241" t="s">
        <v>487</v>
      </c>
      <c r="TJV53" s="241"/>
      <c r="TJW53" s="241"/>
      <c r="TJX53" s="241"/>
      <c r="TJY53" s="241"/>
      <c r="TJZ53" s="241"/>
      <c r="TKA53" s="241"/>
      <c r="TKB53" s="241"/>
      <c r="TKC53" s="241" t="s">
        <v>487</v>
      </c>
      <c r="TKD53" s="241"/>
      <c r="TKE53" s="241"/>
      <c r="TKF53" s="241"/>
      <c r="TKG53" s="241"/>
      <c r="TKH53" s="241"/>
      <c r="TKI53" s="241"/>
      <c r="TKJ53" s="241"/>
      <c r="TKK53" s="241" t="s">
        <v>487</v>
      </c>
      <c r="TKL53" s="241"/>
      <c r="TKM53" s="241"/>
      <c r="TKN53" s="241"/>
      <c r="TKO53" s="241"/>
      <c r="TKP53" s="241"/>
      <c r="TKQ53" s="241"/>
      <c r="TKR53" s="241"/>
      <c r="TKS53" s="241" t="s">
        <v>487</v>
      </c>
      <c r="TKT53" s="241"/>
      <c r="TKU53" s="241"/>
      <c r="TKV53" s="241"/>
      <c r="TKW53" s="241"/>
      <c r="TKX53" s="241"/>
      <c r="TKY53" s="241"/>
      <c r="TKZ53" s="241"/>
      <c r="TLA53" s="241" t="s">
        <v>487</v>
      </c>
      <c r="TLB53" s="241"/>
      <c r="TLC53" s="241"/>
      <c r="TLD53" s="241"/>
      <c r="TLE53" s="241"/>
      <c r="TLF53" s="241"/>
      <c r="TLG53" s="241"/>
      <c r="TLH53" s="241"/>
      <c r="TLI53" s="241" t="s">
        <v>487</v>
      </c>
      <c r="TLJ53" s="241"/>
      <c r="TLK53" s="241"/>
      <c r="TLL53" s="241"/>
      <c r="TLM53" s="241"/>
      <c r="TLN53" s="241"/>
      <c r="TLO53" s="241"/>
      <c r="TLP53" s="241"/>
      <c r="TLQ53" s="241" t="s">
        <v>487</v>
      </c>
      <c r="TLR53" s="241"/>
      <c r="TLS53" s="241"/>
      <c r="TLT53" s="241"/>
      <c r="TLU53" s="241"/>
      <c r="TLV53" s="241"/>
      <c r="TLW53" s="241"/>
      <c r="TLX53" s="241"/>
      <c r="TLY53" s="241" t="s">
        <v>487</v>
      </c>
      <c r="TLZ53" s="241"/>
      <c r="TMA53" s="241"/>
      <c r="TMB53" s="241"/>
      <c r="TMC53" s="241"/>
      <c r="TMD53" s="241"/>
      <c r="TME53" s="241"/>
      <c r="TMF53" s="241"/>
      <c r="TMG53" s="241" t="s">
        <v>487</v>
      </c>
      <c r="TMH53" s="241"/>
      <c r="TMI53" s="241"/>
      <c r="TMJ53" s="241"/>
      <c r="TMK53" s="241"/>
      <c r="TML53" s="241"/>
      <c r="TMM53" s="241"/>
      <c r="TMN53" s="241"/>
      <c r="TMO53" s="241" t="s">
        <v>487</v>
      </c>
      <c r="TMP53" s="241"/>
      <c r="TMQ53" s="241"/>
      <c r="TMR53" s="241"/>
      <c r="TMS53" s="241"/>
      <c r="TMT53" s="241"/>
      <c r="TMU53" s="241"/>
      <c r="TMV53" s="241"/>
      <c r="TMW53" s="241" t="s">
        <v>487</v>
      </c>
      <c r="TMX53" s="241"/>
      <c r="TMY53" s="241"/>
      <c r="TMZ53" s="241"/>
      <c r="TNA53" s="241"/>
      <c r="TNB53" s="241"/>
      <c r="TNC53" s="241"/>
      <c r="TND53" s="241"/>
      <c r="TNE53" s="241" t="s">
        <v>487</v>
      </c>
      <c r="TNF53" s="241"/>
      <c r="TNG53" s="241"/>
      <c r="TNH53" s="241"/>
      <c r="TNI53" s="241"/>
      <c r="TNJ53" s="241"/>
      <c r="TNK53" s="241"/>
      <c r="TNL53" s="241"/>
      <c r="TNM53" s="241" t="s">
        <v>487</v>
      </c>
      <c r="TNN53" s="241"/>
      <c r="TNO53" s="241"/>
      <c r="TNP53" s="241"/>
      <c r="TNQ53" s="241"/>
      <c r="TNR53" s="241"/>
      <c r="TNS53" s="241"/>
      <c r="TNT53" s="241"/>
      <c r="TNU53" s="241" t="s">
        <v>487</v>
      </c>
      <c r="TNV53" s="241"/>
      <c r="TNW53" s="241"/>
      <c r="TNX53" s="241"/>
      <c r="TNY53" s="241"/>
      <c r="TNZ53" s="241"/>
      <c r="TOA53" s="241"/>
      <c r="TOB53" s="241"/>
      <c r="TOC53" s="241" t="s">
        <v>487</v>
      </c>
      <c r="TOD53" s="241"/>
      <c r="TOE53" s="241"/>
      <c r="TOF53" s="241"/>
      <c r="TOG53" s="241"/>
      <c r="TOH53" s="241"/>
      <c r="TOI53" s="241"/>
      <c r="TOJ53" s="241"/>
      <c r="TOK53" s="241" t="s">
        <v>487</v>
      </c>
      <c r="TOL53" s="241"/>
      <c r="TOM53" s="241"/>
      <c r="TON53" s="241"/>
      <c r="TOO53" s="241"/>
      <c r="TOP53" s="241"/>
      <c r="TOQ53" s="241"/>
      <c r="TOR53" s="241"/>
      <c r="TOS53" s="241" t="s">
        <v>487</v>
      </c>
      <c r="TOT53" s="241"/>
      <c r="TOU53" s="241"/>
      <c r="TOV53" s="241"/>
      <c r="TOW53" s="241"/>
      <c r="TOX53" s="241"/>
      <c r="TOY53" s="241"/>
      <c r="TOZ53" s="241"/>
      <c r="TPA53" s="241" t="s">
        <v>487</v>
      </c>
      <c r="TPB53" s="241"/>
      <c r="TPC53" s="241"/>
      <c r="TPD53" s="241"/>
      <c r="TPE53" s="241"/>
      <c r="TPF53" s="241"/>
      <c r="TPG53" s="241"/>
      <c r="TPH53" s="241"/>
      <c r="TPI53" s="241" t="s">
        <v>487</v>
      </c>
      <c r="TPJ53" s="241"/>
      <c r="TPK53" s="241"/>
      <c r="TPL53" s="241"/>
      <c r="TPM53" s="241"/>
      <c r="TPN53" s="241"/>
      <c r="TPO53" s="241"/>
      <c r="TPP53" s="241"/>
      <c r="TPQ53" s="241" t="s">
        <v>487</v>
      </c>
      <c r="TPR53" s="241"/>
      <c r="TPS53" s="241"/>
      <c r="TPT53" s="241"/>
      <c r="TPU53" s="241"/>
      <c r="TPV53" s="241"/>
      <c r="TPW53" s="241"/>
      <c r="TPX53" s="241"/>
      <c r="TPY53" s="241" t="s">
        <v>487</v>
      </c>
      <c r="TPZ53" s="241"/>
      <c r="TQA53" s="241"/>
      <c r="TQB53" s="241"/>
      <c r="TQC53" s="241"/>
      <c r="TQD53" s="241"/>
      <c r="TQE53" s="241"/>
      <c r="TQF53" s="241"/>
      <c r="TQG53" s="241" t="s">
        <v>487</v>
      </c>
      <c r="TQH53" s="241"/>
      <c r="TQI53" s="241"/>
      <c r="TQJ53" s="241"/>
      <c r="TQK53" s="241"/>
      <c r="TQL53" s="241"/>
      <c r="TQM53" s="241"/>
      <c r="TQN53" s="241"/>
      <c r="TQO53" s="241" t="s">
        <v>487</v>
      </c>
      <c r="TQP53" s="241"/>
      <c r="TQQ53" s="241"/>
      <c r="TQR53" s="241"/>
      <c r="TQS53" s="241"/>
      <c r="TQT53" s="241"/>
      <c r="TQU53" s="241"/>
      <c r="TQV53" s="241"/>
      <c r="TQW53" s="241" t="s">
        <v>487</v>
      </c>
      <c r="TQX53" s="241"/>
      <c r="TQY53" s="241"/>
      <c r="TQZ53" s="241"/>
      <c r="TRA53" s="241"/>
      <c r="TRB53" s="241"/>
      <c r="TRC53" s="241"/>
      <c r="TRD53" s="241"/>
      <c r="TRE53" s="241" t="s">
        <v>487</v>
      </c>
      <c r="TRF53" s="241"/>
      <c r="TRG53" s="241"/>
      <c r="TRH53" s="241"/>
      <c r="TRI53" s="241"/>
      <c r="TRJ53" s="241"/>
      <c r="TRK53" s="241"/>
      <c r="TRL53" s="241"/>
      <c r="TRM53" s="241" t="s">
        <v>487</v>
      </c>
      <c r="TRN53" s="241"/>
      <c r="TRO53" s="241"/>
      <c r="TRP53" s="241"/>
      <c r="TRQ53" s="241"/>
      <c r="TRR53" s="241"/>
      <c r="TRS53" s="241"/>
      <c r="TRT53" s="241"/>
      <c r="TRU53" s="241" t="s">
        <v>487</v>
      </c>
      <c r="TRV53" s="241"/>
      <c r="TRW53" s="241"/>
      <c r="TRX53" s="241"/>
      <c r="TRY53" s="241"/>
      <c r="TRZ53" s="241"/>
      <c r="TSA53" s="241"/>
      <c r="TSB53" s="241"/>
      <c r="TSC53" s="241" t="s">
        <v>487</v>
      </c>
      <c r="TSD53" s="241"/>
      <c r="TSE53" s="241"/>
      <c r="TSF53" s="241"/>
      <c r="TSG53" s="241"/>
      <c r="TSH53" s="241"/>
      <c r="TSI53" s="241"/>
      <c r="TSJ53" s="241"/>
      <c r="TSK53" s="241" t="s">
        <v>487</v>
      </c>
      <c r="TSL53" s="241"/>
      <c r="TSM53" s="241"/>
      <c r="TSN53" s="241"/>
      <c r="TSO53" s="241"/>
      <c r="TSP53" s="241"/>
      <c r="TSQ53" s="241"/>
      <c r="TSR53" s="241"/>
      <c r="TSS53" s="241" t="s">
        <v>487</v>
      </c>
      <c r="TST53" s="241"/>
      <c r="TSU53" s="241"/>
      <c r="TSV53" s="241"/>
      <c r="TSW53" s="241"/>
      <c r="TSX53" s="241"/>
      <c r="TSY53" s="241"/>
      <c r="TSZ53" s="241"/>
      <c r="TTA53" s="241" t="s">
        <v>487</v>
      </c>
      <c r="TTB53" s="241"/>
      <c r="TTC53" s="241"/>
      <c r="TTD53" s="241"/>
      <c r="TTE53" s="241"/>
      <c r="TTF53" s="241"/>
      <c r="TTG53" s="241"/>
      <c r="TTH53" s="241"/>
      <c r="TTI53" s="241" t="s">
        <v>487</v>
      </c>
      <c r="TTJ53" s="241"/>
      <c r="TTK53" s="241"/>
      <c r="TTL53" s="241"/>
      <c r="TTM53" s="241"/>
      <c r="TTN53" s="241"/>
      <c r="TTO53" s="241"/>
      <c r="TTP53" s="241"/>
      <c r="TTQ53" s="241" t="s">
        <v>487</v>
      </c>
      <c r="TTR53" s="241"/>
      <c r="TTS53" s="241"/>
      <c r="TTT53" s="241"/>
      <c r="TTU53" s="241"/>
      <c r="TTV53" s="241"/>
      <c r="TTW53" s="241"/>
      <c r="TTX53" s="241"/>
      <c r="TTY53" s="241" t="s">
        <v>487</v>
      </c>
      <c r="TTZ53" s="241"/>
      <c r="TUA53" s="241"/>
      <c r="TUB53" s="241"/>
      <c r="TUC53" s="241"/>
      <c r="TUD53" s="241"/>
      <c r="TUE53" s="241"/>
      <c r="TUF53" s="241"/>
      <c r="TUG53" s="241" t="s">
        <v>487</v>
      </c>
      <c r="TUH53" s="241"/>
      <c r="TUI53" s="241"/>
      <c r="TUJ53" s="241"/>
      <c r="TUK53" s="241"/>
      <c r="TUL53" s="241"/>
      <c r="TUM53" s="241"/>
      <c r="TUN53" s="241"/>
      <c r="TUO53" s="241" t="s">
        <v>487</v>
      </c>
      <c r="TUP53" s="241"/>
      <c r="TUQ53" s="241"/>
      <c r="TUR53" s="241"/>
      <c r="TUS53" s="241"/>
      <c r="TUT53" s="241"/>
      <c r="TUU53" s="241"/>
      <c r="TUV53" s="241"/>
      <c r="TUW53" s="241" t="s">
        <v>487</v>
      </c>
      <c r="TUX53" s="241"/>
      <c r="TUY53" s="241"/>
      <c r="TUZ53" s="241"/>
      <c r="TVA53" s="241"/>
      <c r="TVB53" s="241"/>
      <c r="TVC53" s="241"/>
      <c r="TVD53" s="241"/>
      <c r="TVE53" s="241" t="s">
        <v>487</v>
      </c>
      <c r="TVF53" s="241"/>
      <c r="TVG53" s="241"/>
      <c r="TVH53" s="241"/>
      <c r="TVI53" s="241"/>
      <c r="TVJ53" s="241"/>
      <c r="TVK53" s="241"/>
      <c r="TVL53" s="241"/>
      <c r="TVM53" s="241" t="s">
        <v>487</v>
      </c>
      <c r="TVN53" s="241"/>
      <c r="TVO53" s="241"/>
      <c r="TVP53" s="241"/>
      <c r="TVQ53" s="241"/>
      <c r="TVR53" s="241"/>
      <c r="TVS53" s="241"/>
      <c r="TVT53" s="241"/>
      <c r="TVU53" s="241" t="s">
        <v>487</v>
      </c>
      <c r="TVV53" s="241"/>
      <c r="TVW53" s="241"/>
      <c r="TVX53" s="241"/>
      <c r="TVY53" s="241"/>
      <c r="TVZ53" s="241"/>
      <c r="TWA53" s="241"/>
      <c r="TWB53" s="241"/>
      <c r="TWC53" s="241" t="s">
        <v>487</v>
      </c>
      <c r="TWD53" s="241"/>
      <c r="TWE53" s="241"/>
      <c r="TWF53" s="241"/>
      <c r="TWG53" s="241"/>
      <c r="TWH53" s="241"/>
      <c r="TWI53" s="241"/>
      <c r="TWJ53" s="241"/>
      <c r="TWK53" s="241" t="s">
        <v>487</v>
      </c>
      <c r="TWL53" s="241"/>
      <c r="TWM53" s="241"/>
      <c r="TWN53" s="241"/>
      <c r="TWO53" s="241"/>
      <c r="TWP53" s="241"/>
      <c r="TWQ53" s="241"/>
      <c r="TWR53" s="241"/>
      <c r="TWS53" s="241" t="s">
        <v>487</v>
      </c>
      <c r="TWT53" s="241"/>
      <c r="TWU53" s="241"/>
      <c r="TWV53" s="241"/>
      <c r="TWW53" s="241"/>
      <c r="TWX53" s="241"/>
      <c r="TWY53" s="241"/>
      <c r="TWZ53" s="241"/>
      <c r="TXA53" s="241" t="s">
        <v>487</v>
      </c>
      <c r="TXB53" s="241"/>
      <c r="TXC53" s="241"/>
      <c r="TXD53" s="241"/>
      <c r="TXE53" s="241"/>
      <c r="TXF53" s="241"/>
      <c r="TXG53" s="241"/>
      <c r="TXH53" s="241"/>
      <c r="TXI53" s="241" t="s">
        <v>487</v>
      </c>
      <c r="TXJ53" s="241"/>
      <c r="TXK53" s="241"/>
      <c r="TXL53" s="241"/>
      <c r="TXM53" s="241"/>
      <c r="TXN53" s="241"/>
      <c r="TXO53" s="241"/>
      <c r="TXP53" s="241"/>
      <c r="TXQ53" s="241" t="s">
        <v>487</v>
      </c>
      <c r="TXR53" s="241"/>
      <c r="TXS53" s="241"/>
      <c r="TXT53" s="241"/>
      <c r="TXU53" s="241"/>
      <c r="TXV53" s="241"/>
      <c r="TXW53" s="241"/>
      <c r="TXX53" s="241"/>
      <c r="TXY53" s="241" t="s">
        <v>487</v>
      </c>
      <c r="TXZ53" s="241"/>
      <c r="TYA53" s="241"/>
      <c r="TYB53" s="241"/>
      <c r="TYC53" s="241"/>
      <c r="TYD53" s="241"/>
      <c r="TYE53" s="241"/>
      <c r="TYF53" s="241"/>
      <c r="TYG53" s="241" t="s">
        <v>487</v>
      </c>
      <c r="TYH53" s="241"/>
      <c r="TYI53" s="241"/>
      <c r="TYJ53" s="241"/>
      <c r="TYK53" s="241"/>
      <c r="TYL53" s="241"/>
      <c r="TYM53" s="241"/>
      <c r="TYN53" s="241"/>
      <c r="TYO53" s="241" t="s">
        <v>487</v>
      </c>
      <c r="TYP53" s="241"/>
      <c r="TYQ53" s="241"/>
      <c r="TYR53" s="241"/>
      <c r="TYS53" s="241"/>
      <c r="TYT53" s="241"/>
      <c r="TYU53" s="241"/>
      <c r="TYV53" s="241"/>
      <c r="TYW53" s="241" t="s">
        <v>487</v>
      </c>
      <c r="TYX53" s="241"/>
      <c r="TYY53" s="241"/>
      <c r="TYZ53" s="241"/>
      <c r="TZA53" s="241"/>
      <c r="TZB53" s="241"/>
      <c r="TZC53" s="241"/>
      <c r="TZD53" s="241"/>
      <c r="TZE53" s="241" t="s">
        <v>487</v>
      </c>
      <c r="TZF53" s="241"/>
      <c r="TZG53" s="241"/>
      <c r="TZH53" s="241"/>
      <c r="TZI53" s="241"/>
      <c r="TZJ53" s="241"/>
      <c r="TZK53" s="241"/>
      <c r="TZL53" s="241"/>
      <c r="TZM53" s="241" t="s">
        <v>487</v>
      </c>
      <c r="TZN53" s="241"/>
      <c r="TZO53" s="241"/>
      <c r="TZP53" s="241"/>
      <c r="TZQ53" s="241"/>
      <c r="TZR53" s="241"/>
      <c r="TZS53" s="241"/>
      <c r="TZT53" s="241"/>
      <c r="TZU53" s="241" t="s">
        <v>487</v>
      </c>
      <c r="TZV53" s="241"/>
      <c r="TZW53" s="241"/>
      <c r="TZX53" s="241"/>
      <c r="TZY53" s="241"/>
      <c r="TZZ53" s="241"/>
      <c r="UAA53" s="241"/>
      <c r="UAB53" s="241"/>
      <c r="UAC53" s="241" t="s">
        <v>487</v>
      </c>
      <c r="UAD53" s="241"/>
      <c r="UAE53" s="241"/>
      <c r="UAF53" s="241"/>
      <c r="UAG53" s="241"/>
      <c r="UAH53" s="241"/>
      <c r="UAI53" s="241"/>
      <c r="UAJ53" s="241"/>
      <c r="UAK53" s="241" t="s">
        <v>487</v>
      </c>
      <c r="UAL53" s="241"/>
      <c r="UAM53" s="241"/>
      <c r="UAN53" s="241"/>
      <c r="UAO53" s="241"/>
      <c r="UAP53" s="241"/>
      <c r="UAQ53" s="241"/>
      <c r="UAR53" s="241"/>
      <c r="UAS53" s="241" t="s">
        <v>487</v>
      </c>
      <c r="UAT53" s="241"/>
      <c r="UAU53" s="241"/>
      <c r="UAV53" s="241"/>
      <c r="UAW53" s="241"/>
      <c r="UAX53" s="241"/>
      <c r="UAY53" s="241"/>
      <c r="UAZ53" s="241"/>
      <c r="UBA53" s="241" t="s">
        <v>487</v>
      </c>
      <c r="UBB53" s="241"/>
      <c r="UBC53" s="241"/>
      <c r="UBD53" s="241"/>
      <c r="UBE53" s="241"/>
      <c r="UBF53" s="241"/>
      <c r="UBG53" s="241"/>
      <c r="UBH53" s="241"/>
      <c r="UBI53" s="241" t="s">
        <v>487</v>
      </c>
      <c r="UBJ53" s="241"/>
      <c r="UBK53" s="241"/>
      <c r="UBL53" s="241"/>
      <c r="UBM53" s="241"/>
      <c r="UBN53" s="241"/>
      <c r="UBO53" s="241"/>
      <c r="UBP53" s="241"/>
      <c r="UBQ53" s="241" t="s">
        <v>487</v>
      </c>
      <c r="UBR53" s="241"/>
      <c r="UBS53" s="241"/>
      <c r="UBT53" s="241"/>
      <c r="UBU53" s="241"/>
      <c r="UBV53" s="241"/>
      <c r="UBW53" s="241"/>
      <c r="UBX53" s="241"/>
      <c r="UBY53" s="241" t="s">
        <v>487</v>
      </c>
      <c r="UBZ53" s="241"/>
      <c r="UCA53" s="241"/>
      <c r="UCB53" s="241"/>
      <c r="UCC53" s="241"/>
      <c r="UCD53" s="241"/>
      <c r="UCE53" s="241"/>
      <c r="UCF53" s="241"/>
      <c r="UCG53" s="241" t="s">
        <v>487</v>
      </c>
      <c r="UCH53" s="241"/>
      <c r="UCI53" s="241"/>
      <c r="UCJ53" s="241"/>
      <c r="UCK53" s="241"/>
      <c r="UCL53" s="241"/>
      <c r="UCM53" s="241"/>
      <c r="UCN53" s="241"/>
      <c r="UCO53" s="241" t="s">
        <v>487</v>
      </c>
      <c r="UCP53" s="241"/>
      <c r="UCQ53" s="241"/>
      <c r="UCR53" s="241"/>
      <c r="UCS53" s="241"/>
      <c r="UCT53" s="241"/>
      <c r="UCU53" s="241"/>
      <c r="UCV53" s="241"/>
      <c r="UCW53" s="241" t="s">
        <v>487</v>
      </c>
      <c r="UCX53" s="241"/>
      <c r="UCY53" s="241"/>
      <c r="UCZ53" s="241"/>
      <c r="UDA53" s="241"/>
      <c r="UDB53" s="241"/>
      <c r="UDC53" s="241"/>
      <c r="UDD53" s="241"/>
      <c r="UDE53" s="241" t="s">
        <v>487</v>
      </c>
      <c r="UDF53" s="241"/>
      <c r="UDG53" s="241"/>
      <c r="UDH53" s="241"/>
      <c r="UDI53" s="241"/>
      <c r="UDJ53" s="241"/>
      <c r="UDK53" s="241"/>
      <c r="UDL53" s="241"/>
      <c r="UDM53" s="241" t="s">
        <v>487</v>
      </c>
      <c r="UDN53" s="241"/>
      <c r="UDO53" s="241"/>
      <c r="UDP53" s="241"/>
      <c r="UDQ53" s="241"/>
      <c r="UDR53" s="241"/>
      <c r="UDS53" s="241"/>
      <c r="UDT53" s="241"/>
      <c r="UDU53" s="241" t="s">
        <v>487</v>
      </c>
      <c r="UDV53" s="241"/>
      <c r="UDW53" s="241"/>
      <c r="UDX53" s="241"/>
      <c r="UDY53" s="241"/>
      <c r="UDZ53" s="241"/>
      <c r="UEA53" s="241"/>
      <c r="UEB53" s="241"/>
      <c r="UEC53" s="241" t="s">
        <v>487</v>
      </c>
      <c r="UED53" s="241"/>
      <c r="UEE53" s="241"/>
      <c r="UEF53" s="241"/>
      <c r="UEG53" s="241"/>
      <c r="UEH53" s="241"/>
      <c r="UEI53" s="241"/>
      <c r="UEJ53" s="241"/>
      <c r="UEK53" s="241" t="s">
        <v>487</v>
      </c>
      <c r="UEL53" s="241"/>
      <c r="UEM53" s="241"/>
      <c r="UEN53" s="241"/>
      <c r="UEO53" s="241"/>
      <c r="UEP53" s="241"/>
      <c r="UEQ53" s="241"/>
      <c r="UER53" s="241"/>
      <c r="UES53" s="241" t="s">
        <v>487</v>
      </c>
      <c r="UET53" s="241"/>
      <c r="UEU53" s="241"/>
      <c r="UEV53" s="241"/>
      <c r="UEW53" s="241"/>
      <c r="UEX53" s="241"/>
      <c r="UEY53" s="241"/>
      <c r="UEZ53" s="241"/>
      <c r="UFA53" s="241" t="s">
        <v>487</v>
      </c>
      <c r="UFB53" s="241"/>
      <c r="UFC53" s="241"/>
      <c r="UFD53" s="241"/>
      <c r="UFE53" s="241"/>
      <c r="UFF53" s="241"/>
      <c r="UFG53" s="241"/>
      <c r="UFH53" s="241"/>
      <c r="UFI53" s="241" t="s">
        <v>487</v>
      </c>
      <c r="UFJ53" s="241"/>
      <c r="UFK53" s="241"/>
      <c r="UFL53" s="241"/>
      <c r="UFM53" s="241"/>
      <c r="UFN53" s="241"/>
      <c r="UFO53" s="241"/>
      <c r="UFP53" s="241"/>
      <c r="UFQ53" s="241" t="s">
        <v>487</v>
      </c>
      <c r="UFR53" s="241"/>
      <c r="UFS53" s="241"/>
      <c r="UFT53" s="241"/>
      <c r="UFU53" s="241"/>
      <c r="UFV53" s="241"/>
      <c r="UFW53" s="241"/>
      <c r="UFX53" s="241"/>
      <c r="UFY53" s="241" t="s">
        <v>487</v>
      </c>
      <c r="UFZ53" s="241"/>
      <c r="UGA53" s="241"/>
      <c r="UGB53" s="241"/>
      <c r="UGC53" s="241"/>
      <c r="UGD53" s="241"/>
      <c r="UGE53" s="241"/>
      <c r="UGF53" s="241"/>
      <c r="UGG53" s="241" t="s">
        <v>487</v>
      </c>
      <c r="UGH53" s="241"/>
      <c r="UGI53" s="241"/>
      <c r="UGJ53" s="241"/>
      <c r="UGK53" s="241"/>
      <c r="UGL53" s="241"/>
      <c r="UGM53" s="241"/>
      <c r="UGN53" s="241"/>
      <c r="UGO53" s="241" t="s">
        <v>487</v>
      </c>
      <c r="UGP53" s="241"/>
      <c r="UGQ53" s="241"/>
      <c r="UGR53" s="241"/>
      <c r="UGS53" s="241"/>
      <c r="UGT53" s="241"/>
      <c r="UGU53" s="241"/>
      <c r="UGV53" s="241"/>
      <c r="UGW53" s="241" t="s">
        <v>487</v>
      </c>
      <c r="UGX53" s="241"/>
      <c r="UGY53" s="241"/>
      <c r="UGZ53" s="241"/>
      <c r="UHA53" s="241"/>
      <c r="UHB53" s="241"/>
      <c r="UHC53" s="241"/>
      <c r="UHD53" s="241"/>
      <c r="UHE53" s="241" t="s">
        <v>487</v>
      </c>
      <c r="UHF53" s="241"/>
      <c r="UHG53" s="241"/>
      <c r="UHH53" s="241"/>
      <c r="UHI53" s="241"/>
      <c r="UHJ53" s="241"/>
      <c r="UHK53" s="241"/>
      <c r="UHL53" s="241"/>
      <c r="UHM53" s="241" t="s">
        <v>487</v>
      </c>
      <c r="UHN53" s="241"/>
      <c r="UHO53" s="241"/>
      <c r="UHP53" s="241"/>
      <c r="UHQ53" s="241"/>
      <c r="UHR53" s="241"/>
      <c r="UHS53" s="241"/>
      <c r="UHT53" s="241"/>
      <c r="UHU53" s="241" t="s">
        <v>487</v>
      </c>
      <c r="UHV53" s="241"/>
      <c r="UHW53" s="241"/>
      <c r="UHX53" s="241"/>
      <c r="UHY53" s="241"/>
      <c r="UHZ53" s="241"/>
      <c r="UIA53" s="241"/>
      <c r="UIB53" s="241"/>
      <c r="UIC53" s="241" t="s">
        <v>487</v>
      </c>
      <c r="UID53" s="241"/>
      <c r="UIE53" s="241"/>
      <c r="UIF53" s="241"/>
      <c r="UIG53" s="241"/>
      <c r="UIH53" s="241"/>
      <c r="UII53" s="241"/>
      <c r="UIJ53" s="241"/>
      <c r="UIK53" s="241" t="s">
        <v>487</v>
      </c>
      <c r="UIL53" s="241"/>
      <c r="UIM53" s="241"/>
      <c r="UIN53" s="241"/>
      <c r="UIO53" s="241"/>
      <c r="UIP53" s="241"/>
      <c r="UIQ53" s="241"/>
      <c r="UIR53" s="241"/>
      <c r="UIS53" s="241" t="s">
        <v>487</v>
      </c>
      <c r="UIT53" s="241"/>
      <c r="UIU53" s="241"/>
      <c r="UIV53" s="241"/>
      <c r="UIW53" s="241"/>
      <c r="UIX53" s="241"/>
      <c r="UIY53" s="241"/>
      <c r="UIZ53" s="241"/>
      <c r="UJA53" s="241" t="s">
        <v>487</v>
      </c>
      <c r="UJB53" s="241"/>
      <c r="UJC53" s="241"/>
      <c r="UJD53" s="241"/>
      <c r="UJE53" s="241"/>
      <c r="UJF53" s="241"/>
      <c r="UJG53" s="241"/>
      <c r="UJH53" s="241"/>
      <c r="UJI53" s="241" t="s">
        <v>487</v>
      </c>
      <c r="UJJ53" s="241"/>
      <c r="UJK53" s="241"/>
      <c r="UJL53" s="241"/>
      <c r="UJM53" s="241"/>
      <c r="UJN53" s="241"/>
      <c r="UJO53" s="241"/>
      <c r="UJP53" s="241"/>
      <c r="UJQ53" s="241" t="s">
        <v>487</v>
      </c>
      <c r="UJR53" s="241"/>
      <c r="UJS53" s="241"/>
      <c r="UJT53" s="241"/>
      <c r="UJU53" s="241"/>
      <c r="UJV53" s="241"/>
      <c r="UJW53" s="241"/>
      <c r="UJX53" s="241"/>
      <c r="UJY53" s="241" t="s">
        <v>487</v>
      </c>
      <c r="UJZ53" s="241"/>
      <c r="UKA53" s="241"/>
      <c r="UKB53" s="241"/>
      <c r="UKC53" s="241"/>
      <c r="UKD53" s="241"/>
      <c r="UKE53" s="241"/>
      <c r="UKF53" s="241"/>
      <c r="UKG53" s="241" t="s">
        <v>487</v>
      </c>
      <c r="UKH53" s="241"/>
      <c r="UKI53" s="241"/>
      <c r="UKJ53" s="241"/>
      <c r="UKK53" s="241"/>
      <c r="UKL53" s="241"/>
      <c r="UKM53" s="241"/>
      <c r="UKN53" s="241"/>
      <c r="UKO53" s="241" t="s">
        <v>487</v>
      </c>
      <c r="UKP53" s="241"/>
      <c r="UKQ53" s="241"/>
      <c r="UKR53" s="241"/>
      <c r="UKS53" s="241"/>
      <c r="UKT53" s="241"/>
      <c r="UKU53" s="241"/>
      <c r="UKV53" s="241"/>
      <c r="UKW53" s="241" t="s">
        <v>487</v>
      </c>
      <c r="UKX53" s="241"/>
      <c r="UKY53" s="241"/>
      <c r="UKZ53" s="241"/>
      <c r="ULA53" s="241"/>
      <c r="ULB53" s="241"/>
      <c r="ULC53" s="241"/>
      <c r="ULD53" s="241"/>
      <c r="ULE53" s="241" t="s">
        <v>487</v>
      </c>
      <c r="ULF53" s="241"/>
      <c r="ULG53" s="241"/>
      <c r="ULH53" s="241"/>
      <c r="ULI53" s="241"/>
      <c r="ULJ53" s="241"/>
      <c r="ULK53" s="241"/>
      <c r="ULL53" s="241"/>
      <c r="ULM53" s="241" t="s">
        <v>487</v>
      </c>
      <c r="ULN53" s="241"/>
      <c r="ULO53" s="241"/>
      <c r="ULP53" s="241"/>
      <c r="ULQ53" s="241"/>
      <c r="ULR53" s="241"/>
      <c r="ULS53" s="241"/>
      <c r="ULT53" s="241"/>
      <c r="ULU53" s="241" t="s">
        <v>487</v>
      </c>
      <c r="ULV53" s="241"/>
      <c r="ULW53" s="241"/>
      <c r="ULX53" s="241"/>
      <c r="ULY53" s="241"/>
      <c r="ULZ53" s="241"/>
      <c r="UMA53" s="241"/>
      <c r="UMB53" s="241"/>
      <c r="UMC53" s="241" t="s">
        <v>487</v>
      </c>
      <c r="UMD53" s="241"/>
      <c r="UME53" s="241"/>
      <c r="UMF53" s="241"/>
      <c r="UMG53" s="241"/>
      <c r="UMH53" s="241"/>
      <c r="UMI53" s="241"/>
      <c r="UMJ53" s="241"/>
      <c r="UMK53" s="241" t="s">
        <v>487</v>
      </c>
      <c r="UML53" s="241"/>
      <c r="UMM53" s="241"/>
      <c r="UMN53" s="241"/>
      <c r="UMO53" s="241"/>
      <c r="UMP53" s="241"/>
      <c r="UMQ53" s="241"/>
      <c r="UMR53" s="241"/>
      <c r="UMS53" s="241" t="s">
        <v>487</v>
      </c>
      <c r="UMT53" s="241"/>
      <c r="UMU53" s="241"/>
      <c r="UMV53" s="241"/>
      <c r="UMW53" s="241"/>
      <c r="UMX53" s="241"/>
      <c r="UMY53" s="241"/>
      <c r="UMZ53" s="241"/>
      <c r="UNA53" s="241" t="s">
        <v>487</v>
      </c>
      <c r="UNB53" s="241"/>
      <c r="UNC53" s="241"/>
      <c r="UND53" s="241"/>
      <c r="UNE53" s="241"/>
      <c r="UNF53" s="241"/>
      <c r="UNG53" s="241"/>
      <c r="UNH53" s="241"/>
      <c r="UNI53" s="241" t="s">
        <v>487</v>
      </c>
      <c r="UNJ53" s="241"/>
      <c r="UNK53" s="241"/>
      <c r="UNL53" s="241"/>
      <c r="UNM53" s="241"/>
      <c r="UNN53" s="241"/>
      <c r="UNO53" s="241"/>
      <c r="UNP53" s="241"/>
      <c r="UNQ53" s="241" t="s">
        <v>487</v>
      </c>
      <c r="UNR53" s="241"/>
      <c r="UNS53" s="241"/>
      <c r="UNT53" s="241"/>
      <c r="UNU53" s="241"/>
      <c r="UNV53" s="241"/>
      <c r="UNW53" s="241"/>
      <c r="UNX53" s="241"/>
      <c r="UNY53" s="241" t="s">
        <v>487</v>
      </c>
      <c r="UNZ53" s="241"/>
      <c r="UOA53" s="241"/>
      <c r="UOB53" s="241"/>
      <c r="UOC53" s="241"/>
      <c r="UOD53" s="241"/>
      <c r="UOE53" s="241"/>
      <c r="UOF53" s="241"/>
      <c r="UOG53" s="241" t="s">
        <v>487</v>
      </c>
      <c r="UOH53" s="241"/>
      <c r="UOI53" s="241"/>
      <c r="UOJ53" s="241"/>
      <c r="UOK53" s="241"/>
      <c r="UOL53" s="241"/>
      <c r="UOM53" s="241"/>
      <c r="UON53" s="241"/>
      <c r="UOO53" s="241" t="s">
        <v>487</v>
      </c>
      <c r="UOP53" s="241"/>
      <c r="UOQ53" s="241"/>
      <c r="UOR53" s="241"/>
      <c r="UOS53" s="241"/>
      <c r="UOT53" s="241"/>
      <c r="UOU53" s="241"/>
      <c r="UOV53" s="241"/>
      <c r="UOW53" s="241" t="s">
        <v>487</v>
      </c>
      <c r="UOX53" s="241"/>
      <c r="UOY53" s="241"/>
      <c r="UOZ53" s="241"/>
      <c r="UPA53" s="241"/>
      <c r="UPB53" s="241"/>
      <c r="UPC53" s="241"/>
      <c r="UPD53" s="241"/>
      <c r="UPE53" s="241" t="s">
        <v>487</v>
      </c>
      <c r="UPF53" s="241"/>
      <c r="UPG53" s="241"/>
      <c r="UPH53" s="241"/>
      <c r="UPI53" s="241"/>
      <c r="UPJ53" s="241"/>
      <c r="UPK53" s="241"/>
      <c r="UPL53" s="241"/>
      <c r="UPM53" s="241" t="s">
        <v>487</v>
      </c>
      <c r="UPN53" s="241"/>
      <c r="UPO53" s="241"/>
      <c r="UPP53" s="241"/>
      <c r="UPQ53" s="241"/>
      <c r="UPR53" s="241"/>
      <c r="UPS53" s="241"/>
      <c r="UPT53" s="241"/>
      <c r="UPU53" s="241" t="s">
        <v>487</v>
      </c>
      <c r="UPV53" s="241"/>
      <c r="UPW53" s="241"/>
      <c r="UPX53" s="241"/>
      <c r="UPY53" s="241"/>
      <c r="UPZ53" s="241"/>
      <c r="UQA53" s="241"/>
      <c r="UQB53" s="241"/>
      <c r="UQC53" s="241" t="s">
        <v>487</v>
      </c>
      <c r="UQD53" s="241"/>
      <c r="UQE53" s="241"/>
      <c r="UQF53" s="241"/>
      <c r="UQG53" s="241"/>
      <c r="UQH53" s="241"/>
      <c r="UQI53" s="241"/>
      <c r="UQJ53" s="241"/>
      <c r="UQK53" s="241" t="s">
        <v>487</v>
      </c>
      <c r="UQL53" s="241"/>
      <c r="UQM53" s="241"/>
      <c r="UQN53" s="241"/>
      <c r="UQO53" s="241"/>
      <c r="UQP53" s="241"/>
      <c r="UQQ53" s="241"/>
      <c r="UQR53" s="241"/>
      <c r="UQS53" s="241" t="s">
        <v>487</v>
      </c>
      <c r="UQT53" s="241"/>
      <c r="UQU53" s="241"/>
      <c r="UQV53" s="241"/>
      <c r="UQW53" s="241"/>
      <c r="UQX53" s="241"/>
      <c r="UQY53" s="241"/>
      <c r="UQZ53" s="241"/>
      <c r="URA53" s="241" t="s">
        <v>487</v>
      </c>
      <c r="URB53" s="241"/>
      <c r="URC53" s="241"/>
      <c r="URD53" s="241"/>
      <c r="URE53" s="241"/>
      <c r="URF53" s="241"/>
      <c r="URG53" s="241"/>
      <c r="URH53" s="241"/>
      <c r="URI53" s="241" t="s">
        <v>487</v>
      </c>
      <c r="URJ53" s="241"/>
      <c r="URK53" s="241"/>
      <c r="URL53" s="241"/>
      <c r="URM53" s="241"/>
      <c r="URN53" s="241"/>
      <c r="URO53" s="241"/>
      <c r="URP53" s="241"/>
      <c r="URQ53" s="241" t="s">
        <v>487</v>
      </c>
      <c r="URR53" s="241"/>
      <c r="URS53" s="241"/>
      <c r="URT53" s="241"/>
      <c r="URU53" s="241"/>
      <c r="URV53" s="241"/>
      <c r="URW53" s="241"/>
      <c r="URX53" s="241"/>
      <c r="URY53" s="241" t="s">
        <v>487</v>
      </c>
      <c r="URZ53" s="241"/>
      <c r="USA53" s="241"/>
      <c r="USB53" s="241"/>
      <c r="USC53" s="241"/>
      <c r="USD53" s="241"/>
      <c r="USE53" s="241"/>
      <c r="USF53" s="241"/>
      <c r="USG53" s="241" t="s">
        <v>487</v>
      </c>
      <c r="USH53" s="241"/>
      <c r="USI53" s="241"/>
      <c r="USJ53" s="241"/>
      <c r="USK53" s="241"/>
      <c r="USL53" s="241"/>
      <c r="USM53" s="241"/>
      <c r="USN53" s="241"/>
      <c r="USO53" s="241" t="s">
        <v>487</v>
      </c>
      <c r="USP53" s="241"/>
      <c r="USQ53" s="241"/>
      <c r="USR53" s="241"/>
      <c r="USS53" s="241"/>
      <c r="UST53" s="241"/>
      <c r="USU53" s="241"/>
      <c r="USV53" s="241"/>
      <c r="USW53" s="241" t="s">
        <v>487</v>
      </c>
      <c r="USX53" s="241"/>
      <c r="USY53" s="241"/>
      <c r="USZ53" s="241"/>
      <c r="UTA53" s="241"/>
      <c r="UTB53" s="241"/>
      <c r="UTC53" s="241"/>
      <c r="UTD53" s="241"/>
      <c r="UTE53" s="241" t="s">
        <v>487</v>
      </c>
      <c r="UTF53" s="241"/>
      <c r="UTG53" s="241"/>
      <c r="UTH53" s="241"/>
      <c r="UTI53" s="241"/>
      <c r="UTJ53" s="241"/>
      <c r="UTK53" s="241"/>
      <c r="UTL53" s="241"/>
      <c r="UTM53" s="241" t="s">
        <v>487</v>
      </c>
      <c r="UTN53" s="241"/>
      <c r="UTO53" s="241"/>
      <c r="UTP53" s="241"/>
      <c r="UTQ53" s="241"/>
      <c r="UTR53" s="241"/>
      <c r="UTS53" s="241"/>
      <c r="UTT53" s="241"/>
      <c r="UTU53" s="241" t="s">
        <v>487</v>
      </c>
      <c r="UTV53" s="241"/>
      <c r="UTW53" s="241"/>
      <c r="UTX53" s="241"/>
      <c r="UTY53" s="241"/>
      <c r="UTZ53" s="241"/>
      <c r="UUA53" s="241"/>
      <c r="UUB53" s="241"/>
      <c r="UUC53" s="241" t="s">
        <v>487</v>
      </c>
      <c r="UUD53" s="241"/>
      <c r="UUE53" s="241"/>
      <c r="UUF53" s="241"/>
      <c r="UUG53" s="241"/>
      <c r="UUH53" s="241"/>
      <c r="UUI53" s="241"/>
      <c r="UUJ53" s="241"/>
      <c r="UUK53" s="241" t="s">
        <v>487</v>
      </c>
      <c r="UUL53" s="241"/>
      <c r="UUM53" s="241"/>
      <c r="UUN53" s="241"/>
      <c r="UUO53" s="241"/>
      <c r="UUP53" s="241"/>
      <c r="UUQ53" s="241"/>
      <c r="UUR53" s="241"/>
      <c r="UUS53" s="241" t="s">
        <v>487</v>
      </c>
      <c r="UUT53" s="241"/>
      <c r="UUU53" s="241"/>
      <c r="UUV53" s="241"/>
      <c r="UUW53" s="241"/>
      <c r="UUX53" s="241"/>
      <c r="UUY53" s="241"/>
      <c r="UUZ53" s="241"/>
      <c r="UVA53" s="241" t="s">
        <v>487</v>
      </c>
      <c r="UVB53" s="241"/>
      <c r="UVC53" s="241"/>
      <c r="UVD53" s="241"/>
      <c r="UVE53" s="241"/>
      <c r="UVF53" s="241"/>
      <c r="UVG53" s="241"/>
      <c r="UVH53" s="241"/>
      <c r="UVI53" s="241" t="s">
        <v>487</v>
      </c>
      <c r="UVJ53" s="241"/>
      <c r="UVK53" s="241"/>
      <c r="UVL53" s="241"/>
      <c r="UVM53" s="241"/>
      <c r="UVN53" s="241"/>
      <c r="UVO53" s="241"/>
      <c r="UVP53" s="241"/>
      <c r="UVQ53" s="241" t="s">
        <v>487</v>
      </c>
      <c r="UVR53" s="241"/>
      <c r="UVS53" s="241"/>
      <c r="UVT53" s="241"/>
      <c r="UVU53" s="241"/>
      <c r="UVV53" s="241"/>
      <c r="UVW53" s="241"/>
      <c r="UVX53" s="241"/>
      <c r="UVY53" s="241" t="s">
        <v>487</v>
      </c>
      <c r="UVZ53" s="241"/>
      <c r="UWA53" s="241"/>
      <c r="UWB53" s="241"/>
      <c r="UWC53" s="241"/>
      <c r="UWD53" s="241"/>
      <c r="UWE53" s="241"/>
      <c r="UWF53" s="241"/>
      <c r="UWG53" s="241" t="s">
        <v>487</v>
      </c>
      <c r="UWH53" s="241"/>
      <c r="UWI53" s="241"/>
      <c r="UWJ53" s="241"/>
      <c r="UWK53" s="241"/>
      <c r="UWL53" s="241"/>
      <c r="UWM53" s="241"/>
      <c r="UWN53" s="241"/>
      <c r="UWO53" s="241" t="s">
        <v>487</v>
      </c>
      <c r="UWP53" s="241"/>
      <c r="UWQ53" s="241"/>
      <c r="UWR53" s="241"/>
      <c r="UWS53" s="241"/>
      <c r="UWT53" s="241"/>
      <c r="UWU53" s="241"/>
      <c r="UWV53" s="241"/>
      <c r="UWW53" s="241" t="s">
        <v>487</v>
      </c>
      <c r="UWX53" s="241"/>
      <c r="UWY53" s="241"/>
      <c r="UWZ53" s="241"/>
      <c r="UXA53" s="241"/>
      <c r="UXB53" s="241"/>
      <c r="UXC53" s="241"/>
      <c r="UXD53" s="241"/>
      <c r="UXE53" s="241" t="s">
        <v>487</v>
      </c>
      <c r="UXF53" s="241"/>
      <c r="UXG53" s="241"/>
      <c r="UXH53" s="241"/>
      <c r="UXI53" s="241"/>
      <c r="UXJ53" s="241"/>
      <c r="UXK53" s="241"/>
      <c r="UXL53" s="241"/>
      <c r="UXM53" s="241" t="s">
        <v>487</v>
      </c>
      <c r="UXN53" s="241"/>
      <c r="UXO53" s="241"/>
      <c r="UXP53" s="241"/>
      <c r="UXQ53" s="241"/>
      <c r="UXR53" s="241"/>
      <c r="UXS53" s="241"/>
      <c r="UXT53" s="241"/>
      <c r="UXU53" s="241" t="s">
        <v>487</v>
      </c>
      <c r="UXV53" s="241"/>
      <c r="UXW53" s="241"/>
      <c r="UXX53" s="241"/>
      <c r="UXY53" s="241"/>
      <c r="UXZ53" s="241"/>
      <c r="UYA53" s="241"/>
      <c r="UYB53" s="241"/>
      <c r="UYC53" s="241" t="s">
        <v>487</v>
      </c>
      <c r="UYD53" s="241"/>
      <c r="UYE53" s="241"/>
      <c r="UYF53" s="241"/>
      <c r="UYG53" s="241"/>
      <c r="UYH53" s="241"/>
      <c r="UYI53" s="241"/>
      <c r="UYJ53" s="241"/>
      <c r="UYK53" s="241" t="s">
        <v>487</v>
      </c>
      <c r="UYL53" s="241"/>
      <c r="UYM53" s="241"/>
      <c r="UYN53" s="241"/>
      <c r="UYO53" s="241"/>
      <c r="UYP53" s="241"/>
      <c r="UYQ53" s="241"/>
      <c r="UYR53" s="241"/>
      <c r="UYS53" s="241" t="s">
        <v>487</v>
      </c>
      <c r="UYT53" s="241"/>
      <c r="UYU53" s="241"/>
      <c r="UYV53" s="241"/>
      <c r="UYW53" s="241"/>
      <c r="UYX53" s="241"/>
      <c r="UYY53" s="241"/>
      <c r="UYZ53" s="241"/>
      <c r="UZA53" s="241" t="s">
        <v>487</v>
      </c>
      <c r="UZB53" s="241"/>
      <c r="UZC53" s="241"/>
      <c r="UZD53" s="241"/>
      <c r="UZE53" s="241"/>
      <c r="UZF53" s="241"/>
      <c r="UZG53" s="241"/>
      <c r="UZH53" s="241"/>
      <c r="UZI53" s="241" t="s">
        <v>487</v>
      </c>
      <c r="UZJ53" s="241"/>
      <c r="UZK53" s="241"/>
      <c r="UZL53" s="241"/>
      <c r="UZM53" s="241"/>
      <c r="UZN53" s="241"/>
      <c r="UZO53" s="241"/>
      <c r="UZP53" s="241"/>
      <c r="UZQ53" s="241" t="s">
        <v>487</v>
      </c>
      <c r="UZR53" s="241"/>
      <c r="UZS53" s="241"/>
      <c r="UZT53" s="241"/>
      <c r="UZU53" s="241"/>
      <c r="UZV53" s="241"/>
      <c r="UZW53" s="241"/>
      <c r="UZX53" s="241"/>
      <c r="UZY53" s="241" t="s">
        <v>487</v>
      </c>
      <c r="UZZ53" s="241"/>
      <c r="VAA53" s="241"/>
      <c r="VAB53" s="241"/>
      <c r="VAC53" s="241"/>
      <c r="VAD53" s="241"/>
      <c r="VAE53" s="241"/>
      <c r="VAF53" s="241"/>
      <c r="VAG53" s="241" t="s">
        <v>487</v>
      </c>
      <c r="VAH53" s="241"/>
      <c r="VAI53" s="241"/>
      <c r="VAJ53" s="241"/>
      <c r="VAK53" s="241"/>
      <c r="VAL53" s="241"/>
      <c r="VAM53" s="241"/>
      <c r="VAN53" s="241"/>
      <c r="VAO53" s="241" t="s">
        <v>487</v>
      </c>
      <c r="VAP53" s="241"/>
      <c r="VAQ53" s="241"/>
      <c r="VAR53" s="241"/>
      <c r="VAS53" s="241"/>
      <c r="VAT53" s="241"/>
      <c r="VAU53" s="241"/>
      <c r="VAV53" s="241"/>
      <c r="VAW53" s="241" t="s">
        <v>487</v>
      </c>
      <c r="VAX53" s="241"/>
      <c r="VAY53" s="241"/>
      <c r="VAZ53" s="241"/>
      <c r="VBA53" s="241"/>
      <c r="VBB53" s="241"/>
      <c r="VBC53" s="241"/>
      <c r="VBD53" s="241"/>
      <c r="VBE53" s="241" t="s">
        <v>487</v>
      </c>
      <c r="VBF53" s="241"/>
      <c r="VBG53" s="241"/>
      <c r="VBH53" s="241"/>
      <c r="VBI53" s="241"/>
      <c r="VBJ53" s="241"/>
      <c r="VBK53" s="241"/>
      <c r="VBL53" s="241"/>
      <c r="VBM53" s="241" t="s">
        <v>487</v>
      </c>
      <c r="VBN53" s="241"/>
      <c r="VBO53" s="241"/>
      <c r="VBP53" s="241"/>
      <c r="VBQ53" s="241"/>
      <c r="VBR53" s="241"/>
      <c r="VBS53" s="241"/>
      <c r="VBT53" s="241"/>
      <c r="VBU53" s="241" t="s">
        <v>487</v>
      </c>
      <c r="VBV53" s="241"/>
      <c r="VBW53" s="241"/>
      <c r="VBX53" s="241"/>
      <c r="VBY53" s="241"/>
      <c r="VBZ53" s="241"/>
      <c r="VCA53" s="241"/>
      <c r="VCB53" s="241"/>
      <c r="VCC53" s="241" t="s">
        <v>487</v>
      </c>
      <c r="VCD53" s="241"/>
      <c r="VCE53" s="241"/>
      <c r="VCF53" s="241"/>
      <c r="VCG53" s="241"/>
      <c r="VCH53" s="241"/>
      <c r="VCI53" s="241"/>
      <c r="VCJ53" s="241"/>
      <c r="VCK53" s="241" t="s">
        <v>487</v>
      </c>
      <c r="VCL53" s="241"/>
      <c r="VCM53" s="241"/>
      <c r="VCN53" s="241"/>
      <c r="VCO53" s="241"/>
      <c r="VCP53" s="241"/>
      <c r="VCQ53" s="241"/>
      <c r="VCR53" s="241"/>
      <c r="VCS53" s="241" t="s">
        <v>487</v>
      </c>
      <c r="VCT53" s="241"/>
      <c r="VCU53" s="241"/>
      <c r="VCV53" s="241"/>
      <c r="VCW53" s="241"/>
      <c r="VCX53" s="241"/>
      <c r="VCY53" s="241"/>
      <c r="VCZ53" s="241"/>
      <c r="VDA53" s="241" t="s">
        <v>487</v>
      </c>
      <c r="VDB53" s="241"/>
      <c r="VDC53" s="241"/>
      <c r="VDD53" s="241"/>
      <c r="VDE53" s="241"/>
      <c r="VDF53" s="241"/>
      <c r="VDG53" s="241"/>
      <c r="VDH53" s="241"/>
      <c r="VDI53" s="241" t="s">
        <v>487</v>
      </c>
      <c r="VDJ53" s="241"/>
      <c r="VDK53" s="241"/>
      <c r="VDL53" s="241"/>
      <c r="VDM53" s="241"/>
      <c r="VDN53" s="241"/>
      <c r="VDO53" s="241"/>
      <c r="VDP53" s="241"/>
      <c r="VDQ53" s="241" t="s">
        <v>487</v>
      </c>
      <c r="VDR53" s="241"/>
      <c r="VDS53" s="241"/>
      <c r="VDT53" s="241"/>
      <c r="VDU53" s="241"/>
      <c r="VDV53" s="241"/>
      <c r="VDW53" s="241"/>
      <c r="VDX53" s="241"/>
      <c r="VDY53" s="241" t="s">
        <v>487</v>
      </c>
      <c r="VDZ53" s="241"/>
      <c r="VEA53" s="241"/>
      <c r="VEB53" s="241"/>
      <c r="VEC53" s="241"/>
      <c r="VED53" s="241"/>
      <c r="VEE53" s="241"/>
      <c r="VEF53" s="241"/>
      <c r="VEG53" s="241" t="s">
        <v>487</v>
      </c>
      <c r="VEH53" s="241"/>
      <c r="VEI53" s="241"/>
      <c r="VEJ53" s="241"/>
      <c r="VEK53" s="241"/>
      <c r="VEL53" s="241"/>
      <c r="VEM53" s="241"/>
      <c r="VEN53" s="241"/>
      <c r="VEO53" s="241" t="s">
        <v>487</v>
      </c>
      <c r="VEP53" s="241"/>
      <c r="VEQ53" s="241"/>
      <c r="VER53" s="241"/>
      <c r="VES53" s="241"/>
      <c r="VET53" s="241"/>
      <c r="VEU53" s="241"/>
      <c r="VEV53" s="241"/>
      <c r="VEW53" s="241" t="s">
        <v>487</v>
      </c>
      <c r="VEX53" s="241"/>
      <c r="VEY53" s="241"/>
      <c r="VEZ53" s="241"/>
      <c r="VFA53" s="241"/>
      <c r="VFB53" s="241"/>
      <c r="VFC53" s="241"/>
      <c r="VFD53" s="241"/>
      <c r="VFE53" s="241" t="s">
        <v>487</v>
      </c>
      <c r="VFF53" s="241"/>
      <c r="VFG53" s="241"/>
      <c r="VFH53" s="241"/>
      <c r="VFI53" s="241"/>
      <c r="VFJ53" s="241"/>
      <c r="VFK53" s="241"/>
      <c r="VFL53" s="241"/>
      <c r="VFM53" s="241" t="s">
        <v>487</v>
      </c>
      <c r="VFN53" s="241"/>
      <c r="VFO53" s="241"/>
      <c r="VFP53" s="241"/>
      <c r="VFQ53" s="241"/>
      <c r="VFR53" s="241"/>
      <c r="VFS53" s="241"/>
      <c r="VFT53" s="241"/>
      <c r="VFU53" s="241" t="s">
        <v>487</v>
      </c>
      <c r="VFV53" s="241"/>
      <c r="VFW53" s="241"/>
      <c r="VFX53" s="241"/>
      <c r="VFY53" s="241"/>
      <c r="VFZ53" s="241"/>
      <c r="VGA53" s="241"/>
      <c r="VGB53" s="241"/>
      <c r="VGC53" s="241" t="s">
        <v>487</v>
      </c>
      <c r="VGD53" s="241"/>
      <c r="VGE53" s="241"/>
      <c r="VGF53" s="241"/>
      <c r="VGG53" s="241"/>
      <c r="VGH53" s="241"/>
      <c r="VGI53" s="241"/>
      <c r="VGJ53" s="241"/>
      <c r="VGK53" s="241" t="s">
        <v>487</v>
      </c>
      <c r="VGL53" s="241"/>
      <c r="VGM53" s="241"/>
      <c r="VGN53" s="241"/>
      <c r="VGO53" s="241"/>
      <c r="VGP53" s="241"/>
      <c r="VGQ53" s="241"/>
      <c r="VGR53" s="241"/>
      <c r="VGS53" s="241" t="s">
        <v>487</v>
      </c>
      <c r="VGT53" s="241"/>
      <c r="VGU53" s="241"/>
      <c r="VGV53" s="241"/>
      <c r="VGW53" s="241"/>
      <c r="VGX53" s="241"/>
      <c r="VGY53" s="241"/>
      <c r="VGZ53" s="241"/>
      <c r="VHA53" s="241" t="s">
        <v>487</v>
      </c>
      <c r="VHB53" s="241"/>
      <c r="VHC53" s="241"/>
      <c r="VHD53" s="241"/>
      <c r="VHE53" s="241"/>
      <c r="VHF53" s="241"/>
      <c r="VHG53" s="241"/>
      <c r="VHH53" s="241"/>
      <c r="VHI53" s="241" t="s">
        <v>487</v>
      </c>
      <c r="VHJ53" s="241"/>
      <c r="VHK53" s="241"/>
      <c r="VHL53" s="241"/>
      <c r="VHM53" s="241"/>
      <c r="VHN53" s="241"/>
      <c r="VHO53" s="241"/>
      <c r="VHP53" s="241"/>
      <c r="VHQ53" s="241" t="s">
        <v>487</v>
      </c>
      <c r="VHR53" s="241"/>
      <c r="VHS53" s="241"/>
      <c r="VHT53" s="241"/>
      <c r="VHU53" s="241"/>
      <c r="VHV53" s="241"/>
      <c r="VHW53" s="241"/>
      <c r="VHX53" s="241"/>
      <c r="VHY53" s="241" t="s">
        <v>487</v>
      </c>
      <c r="VHZ53" s="241"/>
      <c r="VIA53" s="241"/>
      <c r="VIB53" s="241"/>
      <c r="VIC53" s="241"/>
      <c r="VID53" s="241"/>
      <c r="VIE53" s="241"/>
      <c r="VIF53" s="241"/>
      <c r="VIG53" s="241" t="s">
        <v>487</v>
      </c>
      <c r="VIH53" s="241"/>
      <c r="VII53" s="241"/>
      <c r="VIJ53" s="241"/>
      <c r="VIK53" s="241"/>
      <c r="VIL53" s="241"/>
      <c r="VIM53" s="241"/>
      <c r="VIN53" s="241"/>
      <c r="VIO53" s="241" t="s">
        <v>487</v>
      </c>
      <c r="VIP53" s="241"/>
      <c r="VIQ53" s="241"/>
      <c r="VIR53" s="241"/>
      <c r="VIS53" s="241"/>
      <c r="VIT53" s="241"/>
      <c r="VIU53" s="241"/>
      <c r="VIV53" s="241"/>
      <c r="VIW53" s="241" t="s">
        <v>487</v>
      </c>
      <c r="VIX53" s="241"/>
      <c r="VIY53" s="241"/>
      <c r="VIZ53" s="241"/>
      <c r="VJA53" s="241"/>
      <c r="VJB53" s="241"/>
      <c r="VJC53" s="241"/>
      <c r="VJD53" s="241"/>
      <c r="VJE53" s="241" t="s">
        <v>487</v>
      </c>
      <c r="VJF53" s="241"/>
      <c r="VJG53" s="241"/>
      <c r="VJH53" s="241"/>
      <c r="VJI53" s="241"/>
      <c r="VJJ53" s="241"/>
      <c r="VJK53" s="241"/>
      <c r="VJL53" s="241"/>
      <c r="VJM53" s="241" t="s">
        <v>487</v>
      </c>
      <c r="VJN53" s="241"/>
      <c r="VJO53" s="241"/>
      <c r="VJP53" s="241"/>
      <c r="VJQ53" s="241"/>
      <c r="VJR53" s="241"/>
      <c r="VJS53" s="241"/>
      <c r="VJT53" s="241"/>
      <c r="VJU53" s="241" t="s">
        <v>487</v>
      </c>
      <c r="VJV53" s="241"/>
      <c r="VJW53" s="241"/>
      <c r="VJX53" s="241"/>
      <c r="VJY53" s="241"/>
      <c r="VJZ53" s="241"/>
      <c r="VKA53" s="241"/>
      <c r="VKB53" s="241"/>
      <c r="VKC53" s="241" t="s">
        <v>487</v>
      </c>
      <c r="VKD53" s="241"/>
      <c r="VKE53" s="241"/>
      <c r="VKF53" s="241"/>
      <c r="VKG53" s="241"/>
      <c r="VKH53" s="241"/>
      <c r="VKI53" s="241"/>
      <c r="VKJ53" s="241"/>
      <c r="VKK53" s="241" t="s">
        <v>487</v>
      </c>
      <c r="VKL53" s="241"/>
      <c r="VKM53" s="241"/>
      <c r="VKN53" s="241"/>
      <c r="VKO53" s="241"/>
      <c r="VKP53" s="241"/>
      <c r="VKQ53" s="241"/>
      <c r="VKR53" s="241"/>
      <c r="VKS53" s="241" t="s">
        <v>487</v>
      </c>
      <c r="VKT53" s="241"/>
      <c r="VKU53" s="241"/>
      <c r="VKV53" s="241"/>
      <c r="VKW53" s="241"/>
      <c r="VKX53" s="241"/>
      <c r="VKY53" s="241"/>
      <c r="VKZ53" s="241"/>
      <c r="VLA53" s="241" t="s">
        <v>487</v>
      </c>
      <c r="VLB53" s="241"/>
      <c r="VLC53" s="241"/>
      <c r="VLD53" s="241"/>
      <c r="VLE53" s="241"/>
      <c r="VLF53" s="241"/>
      <c r="VLG53" s="241"/>
      <c r="VLH53" s="241"/>
      <c r="VLI53" s="241" t="s">
        <v>487</v>
      </c>
      <c r="VLJ53" s="241"/>
      <c r="VLK53" s="241"/>
      <c r="VLL53" s="241"/>
      <c r="VLM53" s="241"/>
      <c r="VLN53" s="241"/>
      <c r="VLO53" s="241"/>
      <c r="VLP53" s="241"/>
      <c r="VLQ53" s="241" t="s">
        <v>487</v>
      </c>
      <c r="VLR53" s="241"/>
      <c r="VLS53" s="241"/>
      <c r="VLT53" s="241"/>
      <c r="VLU53" s="241"/>
      <c r="VLV53" s="241"/>
      <c r="VLW53" s="241"/>
      <c r="VLX53" s="241"/>
      <c r="VLY53" s="241" t="s">
        <v>487</v>
      </c>
      <c r="VLZ53" s="241"/>
      <c r="VMA53" s="241"/>
      <c r="VMB53" s="241"/>
      <c r="VMC53" s="241"/>
      <c r="VMD53" s="241"/>
      <c r="VME53" s="241"/>
      <c r="VMF53" s="241"/>
      <c r="VMG53" s="241" t="s">
        <v>487</v>
      </c>
      <c r="VMH53" s="241"/>
      <c r="VMI53" s="241"/>
      <c r="VMJ53" s="241"/>
      <c r="VMK53" s="241"/>
      <c r="VML53" s="241"/>
      <c r="VMM53" s="241"/>
      <c r="VMN53" s="241"/>
      <c r="VMO53" s="241" t="s">
        <v>487</v>
      </c>
      <c r="VMP53" s="241"/>
      <c r="VMQ53" s="241"/>
      <c r="VMR53" s="241"/>
      <c r="VMS53" s="241"/>
      <c r="VMT53" s="241"/>
      <c r="VMU53" s="241"/>
      <c r="VMV53" s="241"/>
      <c r="VMW53" s="241" t="s">
        <v>487</v>
      </c>
      <c r="VMX53" s="241"/>
      <c r="VMY53" s="241"/>
      <c r="VMZ53" s="241"/>
      <c r="VNA53" s="241"/>
      <c r="VNB53" s="241"/>
      <c r="VNC53" s="241"/>
      <c r="VND53" s="241"/>
      <c r="VNE53" s="241" t="s">
        <v>487</v>
      </c>
      <c r="VNF53" s="241"/>
      <c r="VNG53" s="241"/>
      <c r="VNH53" s="241"/>
      <c r="VNI53" s="241"/>
      <c r="VNJ53" s="241"/>
      <c r="VNK53" s="241"/>
      <c r="VNL53" s="241"/>
      <c r="VNM53" s="241" t="s">
        <v>487</v>
      </c>
      <c r="VNN53" s="241"/>
      <c r="VNO53" s="241"/>
      <c r="VNP53" s="241"/>
      <c r="VNQ53" s="241"/>
      <c r="VNR53" s="241"/>
      <c r="VNS53" s="241"/>
      <c r="VNT53" s="241"/>
      <c r="VNU53" s="241" t="s">
        <v>487</v>
      </c>
      <c r="VNV53" s="241"/>
      <c r="VNW53" s="241"/>
      <c r="VNX53" s="241"/>
      <c r="VNY53" s="241"/>
      <c r="VNZ53" s="241"/>
      <c r="VOA53" s="241"/>
      <c r="VOB53" s="241"/>
      <c r="VOC53" s="241" t="s">
        <v>487</v>
      </c>
      <c r="VOD53" s="241"/>
      <c r="VOE53" s="241"/>
      <c r="VOF53" s="241"/>
      <c r="VOG53" s="241"/>
      <c r="VOH53" s="241"/>
      <c r="VOI53" s="241"/>
      <c r="VOJ53" s="241"/>
      <c r="VOK53" s="241" t="s">
        <v>487</v>
      </c>
      <c r="VOL53" s="241"/>
      <c r="VOM53" s="241"/>
      <c r="VON53" s="241"/>
      <c r="VOO53" s="241"/>
      <c r="VOP53" s="241"/>
      <c r="VOQ53" s="241"/>
      <c r="VOR53" s="241"/>
      <c r="VOS53" s="241" t="s">
        <v>487</v>
      </c>
      <c r="VOT53" s="241"/>
      <c r="VOU53" s="241"/>
      <c r="VOV53" s="241"/>
      <c r="VOW53" s="241"/>
      <c r="VOX53" s="241"/>
      <c r="VOY53" s="241"/>
      <c r="VOZ53" s="241"/>
      <c r="VPA53" s="241" t="s">
        <v>487</v>
      </c>
      <c r="VPB53" s="241"/>
      <c r="VPC53" s="241"/>
      <c r="VPD53" s="241"/>
      <c r="VPE53" s="241"/>
      <c r="VPF53" s="241"/>
      <c r="VPG53" s="241"/>
      <c r="VPH53" s="241"/>
      <c r="VPI53" s="241" t="s">
        <v>487</v>
      </c>
      <c r="VPJ53" s="241"/>
      <c r="VPK53" s="241"/>
      <c r="VPL53" s="241"/>
      <c r="VPM53" s="241"/>
      <c r="VPN53" s="241"/>
      <c r="VPO53" s="241"/>
      <c r="VPP53" s="241"/>
      <c r="VPQ53" s="241" t="s">
        <v>487</v>
      </c>
      <c r="VPR53" s="241"/>
      <c r="VPS53" s="241"/>
      <c r="VPT53" s="241"/>
      <c r="VPU53" s="241"/>
      <c r="VPV53" s="241"/>
      <c r="VPW53" s="241"/>
      <c r="VPX53" s="241"/>
      <c r="VPY53" s="241" t="s">
        <v>487</v>
      </c>
      <c r="VPZ53" s="241"/>
      <c r="VQA53" s="241"/>
      <c r="VQB53" s="241"/>
      <c r="VQC53" s="241"/>
      <c r="VQD53" s="241"/>
      <c r="VQE53" s="241"/>
      <c r="VQF53" s="241"/>
      <c r="VQG53" s="241" t="s">
        <v>487</v>
      </c>
      <c r="VQH53" s="241"/>
      <c r="VQI53" s="241"/>
      <c r="VQJ53" s="241"/>
      <c r="VQK53" s="241"/>
      <c r="VQL53" s="241"/>
      <c r="VQM53" s="241"/>
      <c r="VQN53" s="241"/>
      <c r="VQO53" s="241" t="s">
        <v>487</v>
      </c>
      <c r="VQP53" s="241"/>
      <c r="VQQ53" s="241"/>
      <c r="VQR53" s="241"/>
      <c r="VQS53" s="241"/>
      <c r="VQT53" s="241"/>
      <c r="VQU53" s="241"/>
      <c r="VQV53" s="241"/>
      <c r="VQW53" s="241" t="s">
        <v>487</v>
      </c>
      <c r="VQX53" s="241"/>
      <c r="VQY53" s="241"/>
      <c r="VQZ53" s="241"/>
      <c r="VRA53" s="241"/>
      <c r="VRB53" s="241"/>
      <c r="VRC53" s="241"/>
      <c r="VRD53" s="241"/>
      <c r="VRE53" s="241" t="s">
        <v>487</v>
      </c>
      <c r="VRF53" s="241"/>
      <c r="VRG53" s="241"/>
      <c r="VRH53" s="241"/>
      <c r="VRI53" s="241"/>
      <c r="VRJ53" s="241"/>
      <c r="VRK53" s="241"/>
      <c r="VRL53" s="241"/>
      <c r="VRM53" s="241" t="s">
        <v>487</v>
      </c>
      <c r="VRN53" s="241"/>
      <c r="VRO53" s="241"/>
      <c r="VRP53" s="241"/>
      <c r="VRQ53" s="241"/>
      <c r="VRR53" s="241"/>
      <c r="VRS53" s="241"/>
      <c r="VRT53" s="241"/>
      <c r="VRU53" s="241" t="s">
        <v>487</v>
      </c>
      <c r="VRV53" s="241"/>
      <c r="VRW53" s="241"/>
      <c r="VRX53" s="241"/>
      <c r="VRY53" s="241"/>
      <c r="VRZ53" s="241"/>
      <c r="VSA53" s="241"/>
      <c r="VSB53" s="241"/>
      <c r="VSC53" s="241" t="s">
        <v>487</v>
      </c>
      <c r="VSD53" s="241"/>
      <c r="VSE53" s="241"/>
      <c r="VSF53" s="241"/>
      <c r="VSG53" s="241"/>
      <c r="VSH53" s="241"/>
      <c r="VSI53" s="241"/>
      <c r="VSJ53" s="241"/>
      <c r="VSK53" s="241" t="s">
        <v>487</v>
      </c>
      <c r="VSL53" s="241"/>
      <c r="VSM53" s="241"/>
      <c r="VSN53" s="241"/>
      <c r="VSO53" s="241"/>
      <c r="VSP53" s="241"/>
      <c r="VSQ53" s="241"/>
      <c r="VSR53" s="241"/>
      <c r="VSS53" s="241" t="s">
        <v>487</v>
      </c>
      <c r="VST53" s="241"/>
      <c r="VSU53" s="241"/>
      <c r="VSV53" s="241"/>
      <c r="VSW53" s="241"/>
      <c r="VSX53" s="241"/>
      <c r="VSY53" s="241"/>
      <c r="VSZ53" s="241"/>
      <c r="VTA53" s="241" t="s">
        <v>487</v>
      </c>
      <c r="VTB53" s="241"/>
      <c r="VTC53" s="241"/>
      <c r="VTD53" s="241"/>
      <c r="VTE53" s="241"/>
      <c r="VTF53" s="241"/>
      <c r="VTG53" s="241"/>
      <c r="VTH53" s="241"/>
      <c r="VTI53" s="241" t="s">
        <v>487</v>
      </c>
      <c r="VTJ53" s="241"/>
      <c r="VTK53" s="241"/>
      <c r="VTL53" s="241"/>
      <c r="VTM53" s="241"/>
      <c r="VTN53" s="241"/>
      <c r="VTO53" s="241"/>
      <c r="VTP53" s="241"/>
      <c r="VTQ53" s="241" t="s">
        <v>487</v>
      </c>
      <c r="VTR53" s="241"/>
      <c r="VTS53" s="241"/>
      <c r="VTT53" s="241"/>
      <c r="VTU53" s="241"/>
      <c r="VTV53" s="241"/>
      <c r="VTW53" s="241"/>
      <c r="VTX53" s="241"/>
      <c r="VTY53" s="241" t="s">
        <v>487</v>
      </c>
      <c r="VTZ53" s="241"/>
      <c r="VUA53" s="241"/>
      <c r="VUB53" s="241"/>
      <c r="VUC53" s="241"/>
      <c r="VUD53" s="241"/>
      <c r="VUE53" s="241"/>
      <c r="VUF53" s="241"/>
      <c r="VUG53" s="241" t="s">
        <v>487</v>
      </c>
      <c r="VUH53" s="241"/>
      <c r="VUI53" s="241"/>
      <c r="VUJ53" s="241"/>
      <c r="VUK53" s="241"/>
      <c r="VUL53" s="241"/>
      <c r="VUM53" s="241"/>
      <c r="VUN53" s="241"/>
      <c r="VUO53" s="241" t="s">
        <v>487</v>
      </c>
      <c r="VUP53" s="241"/>
      <c r="VUQ53" s="241"/>
      <c r="VUR53" s="241"/>
      <c r="VUS53" s="241"/>
      <c r="VUT53" s="241"/>
      <c r="VUU53" s="241"/>
      <c r="VUV53" s="241"/>
      <c r="VUW53" s="241" t="s">
        <v>487</v>
      </c>
      <c r="VUX53" s="241"/>
      <c r="VUY53" s="241"/>
      <c r="VUZ53" s="241"/>
      <c r="VVA53" s="241"/>
      <c r="VVB53" s="241"/>
      <c r="VVC53" s="241"/>
      <c r="VVD53" s="241"/>
      <c r="VVE53" s="241" t="s">
        <v>487</v>
      </c>
      <c r="VVF53" s="241"/>
      <c r="VVG53" s="241"/>
      <c r="VVH53" s="241"/>
      <c r="VVI53" s="241"/>
      <c r="VVJ53" s="241"/>
      <c r="VVK53" s="241"/>
      <c r="VVL53" s="241"/>
      <c r="VVM53" s="241" t="s">
        <v>487</v>
      </c>
      <c r="VVN53" s="241"/>
      <c r="VVO53" s="241"/>
      <c r="VVP53" s="241"/>
      <c r="VVQ53" s="241"/>
      <c r="VVR53" s="241"/>
      <c r="VVS53" s="241"/>
      <c r="VVT53" s="241"/>
      <c r="VVU53" s="241" t="s">
        <v>487</v>
      </c>
      <c r="VVV53" s="241"/>
      <c r="VVW53" s="241"/>
      <c r="VVX53" s="241"/>
      <c r="VVY53" s="241"/>
      <c r="VVZ53" s="241"/>
      <c r="VWA53" s="241"/>
      <c r="VWB53" s="241"/>
      <c r="VWC53" s="241" t="s">
        <v>487</v>
      </c>
      <c r="VWD53" s="241"/>
      <c r="VWE53" s="241"/>
      <c r="VWF53" s="241"/>
      <c r="VWG53" s="241"/>
      <c r="VWH53" s="241"/>
      <c r="VWI53" s="241"/>
      <c r="VWJ53" s="241"/>
      <c r="VWK53" s="241" t="s">
        <v>487</v>
      </c>
      <c r="VWL53" s="241"/>
      <c r="VWM53" s="241"/>
      <c r="VWN53" s="241"/>
      <c r="VWO53" s="241"/>
      <c r="VWP53" s="241"/>
      <c r="VWQ53" s="241"/>
      <c r="VWR53" s="241"/>
      <c r="VWS53" s="241" t="s">
        <v>487</v>
      </c>
      <c r="VWT53" s="241"/>
      <c r="VWU53" s="241"/>
      <c r="VWV53" s="241"/>
      <c r="VWW53" s="241"/>
      <c r="VWX53" s="241"/>
      <c r="VWY53" s="241"/>
      <c r="VWZ53" s="241"/>
      <c r="VXA53" s="241" t="s">
        <v>487</v>
      </c>
      <c r="VXB53" s="241"/>
      <c r="VXC53" s="241"/>
      <c r="VXD53" s="241"/>
      <c r="VXE53" s="241"/>
      <c r="VXF53" s="241"/>
      <c r="VXG53" s="241"/>
      <c r="VXH53" s="241"/>
      <c r="VXI53" s="241" t="s">
        <v>487</v>
      </c>
      <c r="VXJ53" s="241"/>
      <c r="VXK53" s="241"/>
      <c r="VXL53" s="241"/>
      <c r="VXM53" s="241"/>
      <c r="VXN53" s="241"/>
      <c r="VXO53" s="241"/>
      <c r="VXP53" s="241"/>
      <c r="VXQ53" s="241" t="s">
        <v>487</v>
      </c>
      <c r="VXR53" s="241"/>
      <c r="VXS53" s="241"/>
      <c r="VXT53" s="241"/>
      <c r="VXU53" s="241"/>
      <c r="VXV53" s="241"/>
      <c r="VXW53" s="241"/>
      <c r="VXX53" s="241"/>
      <c r="VXY53" s="241" t="s">
        <v>487</v>
      </c>
      <c r="VXZ53" s="241"/>
      <c r="VYA53" s="241"/>
      <c r="VYB53" s="241"/>
      <c r="VYC53" s="241"/>
      <c r="VYD53" s="241"/>
      <c r="VYE53" s="241"/>
      <c r="VYF53" s="241"/>
      <c r="VYG53" s="241" t="s">
        <v>487</v>
      </c>
      <c r="VYH53" s="241"/>
      <c r="VYI53" s="241"/>
      <c r="VYJ53" s="241"/>
      <c r="VYK53" s="241"/>
      <c r="VYL53" s="241"/>
      <c r="VYM53" s="241"/>
      <c r="VYN53" s="241"/>
      <c r="VYO53" s="241" t="s">
        <v>487</v>
      </c>
      <c r="VYP53" s="241"/>
      <c r="VYQ53" s="241"/>
      <c r="VYR53" s="241"/>
      <c r="VYS53" s="241"/>
      <c r="VYT53" s="241"/>
      <c r="VYU53" s="241"/>
      <c r="VYV53" s="241"/>
      <c r="VYW53" s="241" t="s">
        <v>487</v>
      </c>
      <c r="VYX53" s="241"/>
      <c r="VYY53" s="241"/>
      <c r="VYZ53" s="241"/>
      <c r="VZA53" s="241"/>
      <c r="VZB53" s="241"/>
      <c r="VZC53" s="241"/>
      <c r="VZD53" s="241"/>
      <c r="VZE53" s="241" t="s">
        <v>487</v>
      </c>
      <c r="VZF53" s="241"/>
      <c r="VZG53" s="241"/>
      <c r="VZH53" s="241"/>
      <c r="VZI53" s="241"/>
      <c r="VZJ53" s="241"/>
      <c r="VZK53" s="241"/>
      <c r="VZL53" s="241"/>
      <c r="VZM53" s="241" t="s">
        <v>487</v>
      </c>
      <c r="VZN53" s="241"/>
      <c r="VZO53" s="241"/>
      <c r="VZP53" s="241"/>
      <c r="VZQ53" s="241"/>
      <c r="VZR53" s="241"/>
      <c r="VZS53" s="241"/>
      <c r="VZT53" s="241"/>
      <c r="VZU53" s="241" t="s">
        <v>487</v>
      </c>
      <c r="VZV53" s="241"/>
      <c r="VZW53" s="241"/>
      <c r="VZX53" s="241"/>
      <c r="VZY53" s="241"/>
      <c r="VZZ53" s="241"/>
      <c r="WAA53" s="241"/>
      <c r="WAB53" s="241"/>
      <c r="WAC53" s="241" t="s">
        <v>487</v>
      </c>
      <c r="WAD53" s="241"/>
      <c r="WAE53" s="241"/>
      <c r="WAF53" s="241"/>
      <c r="WAG53" s="241"/>
      <c r="WAH53" s="241"/>
      <c r="WAI53" s="241"/>
      <c r="WAJ53" s="241"/>
      <c r="WAK53" s="241" t="s">
        <v>487</v>
      </c>
      <c r="WAL53" s="241"/>
      <c r="WAM53" s="241"/>
      <c r="WAN53" s="241"/>
      <c r="WAO53" s="241"/>
      <c r="WAP53" s="241"/>
      <c r="WAQ53" s="241"/>
      <c r="WAR53" s="241"/>
      <c r="WAS53" s="241" t="s">
        <v>487</v>
      </c>
      <c r="WAT53" s="241"/>
      <c r="WAU53" s="241"/>
      <c r="WAV53" s="241"/>
      <c r="WAW53" s="241"/>
      <c r="WAX53" s="241"/>
      <c r="WAY53" s="241"/>
      <c r="WAZ53" s="241"/>
      <c r="WBA53" s="241" t="s">
        <v>487</v>
      </c>
      <c r="WBB53" s="241"/>
      <c r="WBC53" s="241"/>
      <c r="WBD53" s="241"/>
      <c r="WBE53" s="241"/>
      <c r="WBF53" s="241"/>
      <c r="WBG53" s="241"/>
      <c r="WBH53" s="241"/>
      <c r="WBI53" s="241" t="s">
        <v>487</v>
      </c>
      <c r="WBJ53" s="241"/>
      <c r="WBK53" s="241"/>
      <c r="WBL53" s="241"/>
      <c r="WBM53" s="241"/>
      <c r="WBN53" s="241"/>
      <c r="WBO53" s="241"/>
      <c r="WBP53" s="241"/>
      <c r="WBQ53" s="241" t="s">
        <v>487</v>
      </c>
      <c r="WBR53" s="241"/>
      <c r="WBS53" s="241"/>
      <c r="WBT53" s="241"/>
      <c r="WBU53" s="241"/>
      <c r="WBV53" s="241"/>
      <c r="WBW53" s="241"/>
      <c r="WBX53" s="241"/>
      <c r="WBY53" s="241" t="s">
        <v>487</v>
      </c>
      <c r="WBZ53" s="241"/>
      <c r="WCA53" s="241"/>
      <c r="WCB53" s="241"/>
      <c r="WCC53" s="241"/>
      <c r="WCD53" s="241"/>
      <c r="WCE53" s="241"/>
      <c r="WCF53" s="241"/>
      <c r="WCG53" s="241" t="s">
        <v>487</v>
      </c>
      <c r="WCH53" s="241"/>
      <c r="WCI53" s="241"/>
      <c r="WCJ53" s="241"/>
      <c r="WCK53" s="241"/>
      <c r="WCL53" s="241"/>
      <c r="WCM53" s="241"/>
      <c r="WCN53" s="241"/>
      <c r="WCO53" s="241" t="s">
        <v>487</v>
      </c>
      <c r="WCP53" s="241"/>
      <c r="WCQ53" s="241"/>
      <c r="WCR53" s="241"/>
      <c r="WCS53" s="241"/>
      <c r="WCT53" s="241"/>
      <c r="WCU53" s="241"/>
      <c r="WCV53" s="241"/>
      <c r="WCW53" s="241" t="s">
        <v>487</v>
      </c>
      <c r="WCX53" s="241"/>
      <c r="WCY53" s="241"/>
      <c r="WCZ53" s="241"/>
      <c r="WDA53" s="241"/>
      <c r="WDB53" s="241"/>
      <c r="WDC53" s="241"/>
      <c r="WDD53" s="241"/>
      <c r="WDE53" s="241" t="s">
        <v>487</v>
      </c>
      <c r="WDF53" s="241"/>
      <c r="WDG53" s="241"/>
      <c r="WDH53" s="241"/>
      <c r="WDI53" s="241"/>
      <c r="WDJ53" s="241"/>
      <c r="WDK53" s="241"/>
      <c r="WDL53" s="241"/>
      <c r="WDM53" s="241" t="s">
        <v>487</v>
      </c>
      <c r="WDN53" s="241"/>
      <c r="WDO53" s="241"/>
      <c r="WDP53" s="241"/>
      <c r="WDQ53" s="241"/>
      <c r="WDR53" s="241"/>
      <c r="WDS53" s="241"/>
      <c r="WDT53" s="241"/>
      <c r="WDU53" s="241" t="s">
        <v>487</v>
      </c>
      <c r="WDV53" s="241"/>
      <c r="WDW53" s="241"/>
      <c r="WDX53" s="241"/>
      <c r="WDY53" s="241"/>
      <c r="WDZ53" s="241"/>
      <c r="WEA53" s="241"/>
      <c r="WEB53" s="241"/>
      <c r="WEC53" s="241" t="s">
        <v>487</v>
      </c>
      <c r="WED53" s="241"/>
      <c r="WEE53" s="241"/>
      <c r="WEF53" s="241"/>
      <c r="WEG53" s="241"/>
      <c r="WEH53" s="241"/>
      <c r="WEI53" s="241"/>
      <c r="WEJ53" s="241"/>
      <c r="WEK53" s="241" t="s">
        <v>487</v>
      </c>
      <c r="WEL53" s="241"/>
      <c r="WEM53" s="241"/>
      <c r="WEN53" s="241"/>
      <c r="WEO53" s="241"/>
      <c r="WEP53" s="241"/>
      <c r="WEQ53" s="241"/>
      <c r="WER53" s="241"/>
      <c r="WES53" s="241" t="s">
        <v>487</v>
      </c>
      <c r="WET53" s="241"/>
      <c r="WEU53" s="241"/>
      <c r="WEV53" s="241"/>
      <c r="WEW53" s="241"/>
      <c r="WEX53" s="241"/>
      <c r="WEY53" s="241"/>
      <c r="WEZ53" s="241"/>
      <c r="WFA53" s="241" t="s">
        <v>487</v>
      </c>
      <c r="WFB53" s="241"/>
      <c r="WFC53" s="241"/>
      <c r="WFD53" s="241"/>
      <c r="WFE53" s="241"/>
      <c r="WFF53" s="241"/>
      <c r="WFG53" s="241"/>
      <c r="WFH53" s="241"/>
      <c r="WFI53" s="241" t="s">
        <v>487</v>
      </c>
      <c r="WFJ53" s="241"/>
      <c r="WFK53" s="241"/>
      <c r="WFL53" s="241"/>
      <c r="WFM53" s="241"/>
      <c r="WFN53" s="241"/>
      <c r="WFO53" s="241"/>
      <c r="WFP53" s="241"/>
      <c r="WFQ53" s="241" t="s">
        <v>487</v>
      </c>
      <c r="WFR53" s="241"/>
      <c r="WFS53" s="241"/>
      <c r="WFT53" s="241"/>
      <c r="WFU53" s="241"/>
      <c r="WFV53" s="241"/>
      <c r="WFW53" s="241"/>
      <c r="WFX53" s="241"/>
      <c r="WFY53" s="241" t="s">
        <v>487</v>
      </c>
      <c r="WFZ53" s="241"/>
      <c r="WGA53" s="241"/>
      <c r="WGB53" s="241"/>
      <c r="WGC53" s="241"/>
      <c r="WGD53" s="241"/>
      <c r="WGE53" s="241"/>
      <c r="WGF53" s="241"/>
      <c r="WGG53" s="241" t="s">
        <v>487</v>
      </c>
      <c r="WGH53" s="241"/>
      <c r="WGI53" s="241"/>
      <c r="WGJ53" s="241"/>
      <c r="WGK53" s="241"/>
      <c r="WGL53" s="241"/>
      <c r="WGM53" s="241"/>
      <c r="WGN53" s="241"/>
      <c r="WGO53" s="241" t="s">
        <v>487</v>
      </c>
      <c r="WGP53" s="241"/>
      <c r="WGQ53" s="241"/>
      <c r="WGR53" s="241"/>
      <c r="WGS53" s="241"/>
      <c r="WGT53" s="241"/>
      <c r="WGU53" s="241"/>
      <c r="WGV53" s="241"/>
      <c r="WGW53" s="241" t="s">
        <v>487</v>
      </c>
      <c r="WGX53" s="241"/>
      <c r="WGY53" s="241"/>
      <c r="WGZ53" s="241"/>
      <c r="WHA53" s="241"/>
      <c r="WHB53" s="241"/>
      <c r="WHC53" s="241"/>
      <c r="WHD53" s="241"/>
      <c r="WHE53" s="241" t="s">
        <v>487</v>
      </c>
      <c r="WHF53" s="241"/>
      <c r="WHG53" s="241"/>
      <c r="WHH53" s="241"/>
      <c r="WHI53" s="241"/>
      <c r="WHJ53" s="241"/>
      <c r="WHK53" s="241"/>
      <c r="WHL53" s="241"/>
      <c r="WHM53" s="241" t="s">
        <v>487</v>
      </c>
      <c r="WHN53" s="241"/>
      <c r="WHO53" s="241"/>
      <c r="WHP53" s="241"/>
      <c r="WHQ53" s="241"/>
      <c r="WHR53" s="241"/>
      <c r="WHS53" s="241"/>
      <c r="WHT53" s="241"/>
      <c r="WHU53" s="241" t="s">
        <v>487</v>
      </c>
      <c r="WHV53" s="241"/>
      <c r="WHW53" s="241"/>
      <c r="WHX53" s="241"/>
      <c r="WHY53" s="241"/>
      <c r="WHZ53" s="241"/>
      <c r="WIA53" s="241"/>
      <c r="WIB53" s="241"/>
      <c r="WIC53" s="241" t="s">
        <v>487</v>
      </c>
      <c r="WID53" s="241"/>
      <c r="WIE53" s="241"/>
      <c r="WIF53" s="241"/>
      <c r="WIG53" s="241"/>
      <c r="WIH53" s="241"/>
      <c r="WII53" s="241"/>
      <c r="WIJ53" s="241"/>
      <c r="WIK53" s="241" t="s">
        <v>487</v>
      </c>
      <c r="WIL53" s="241"/>
      <c r="WIM53" s="241"/>
      <c r="WIN53" s="241"/>
      <c r="WIO53" s="241"/>
      <c r="WIP53" s="241"/>
      <c r="WIQ53" s="241"/>
      <c r="WIR53" s="241"/>
      <c r="WIS53" s="241" t="s">
        <v>487</v>
      </c>
      <c r="WIT53" s="241"/>
      <c r="WIU53" s="241"/>
      <c r="WIV53" s="241"/>
      <c r="WIW53" s="241"/>
      <c r="WIX53" s="241"/>
      <c r="WIY53" s="241"/>
      <c r="WIZ53" s="241"/>
      <c r="WJA53" s="241" t="s">
        <v>487</v>
      </c>
      <c r="WJB53" s="241"/>
      <c r="WJC53" s="241"/>
      <c r="WJD53" s="241"/>
      <c r="WJE53" s="241"/>
      <c r="WJF53" s="241"/>
      <c r="WJG53" s="241"/>
      <c r="WJH53" s="241"/>
      <c r="WJI53" s="241" t="s">
        <v>487</v>
      </c>
      <c r="WJJ53" s="241"/>
      <c r="WJK53" s="241"/>
      <c r="WJL53" s="241"/>
      <c r="WJM53" s="241"/>
      <c r="WJN53" s="241"/>
      <c r="WJO53" s="241"/>
      <c r="WJP53" s="241"/>
      <c r="WJQ53" s="241" t="s">
        <v>487</v>
      </c>
      <c r="WJR53" s="241"/>
      <c r="WJS53" s="241"/>
      <c r="WJT53" s="241"/>
      <c r="WJU53" s="241"/>
      <c r="WJV53" s="241"/>
      <c r="WJW53" s="241"/>
      <c r="WJX53" s="241"/>
      <c r="WJY53" s="241" t="s">
        <v>487</v>
      </c>
      <c r="WJZ53" s="241"/>
      <c r="WKA53" s="241"/>
      <c r="WKB53" s="241"/>
      <c r="WKC53" s="241"/>
      <c r="WKD53" s="241"/>
      <c r="WKE53" s="241"/>
      <c r="WKF53" s="241"/>
      <c r="WKG53" s="241" t="s">
        <v>487</v>
      </c>
      <c r="WKH53" s="241"/>
      <c r="WKI53" s="241"/>
      <c r="WKJ53" s="241"/>
      <c r="WKK53" s="241"/>
      <c r="WKL53" s="241"/>
      <c r="WKM53" s="241"/>
      <c r="WKN53" s="241"/>
      <c r="WKO53" s="241" t="s">
        <v>487</v>
      </c>
      <c r="WKP53" s="241"/>
      <c r="WKQ53" s="241"/>
      <c r="WKR53" s="241"/>
      <c r="WKS53" s="241"/>
      <c r="WKT53" s="241"/>
      <c r="WKU53" s="241"/>
      <c r="WKV53" s="241"/>
      <c r="WKW53" s="241" t="s">
        <v>487</v>
      </c>
      <c r="WKX53" s="241"/>
      <c r="WKY53" s="241"/>
      <c r="WKZ53" s="241"/>
      <c r="WLA53" s="241"/>
      <c r="WLB53" s="241"/>
      <c r="WLC53" s="241"/>
      <c r="WLD53" s="241"/>
      <c r="WLE53" s="241" t="s">
        <v>487</v>
      </c>
      <c r="WLF53" s="241"/>
      <c r="WLG53" s="241"/>
      <c r="WLH53" s="241"/>
      <c r="WLI53" s="241"/>
      <c r="WLJ53" s="241"/>
      <c r="WLK53" s="241"/>
      <c r="WLL53" s="241"/>
      <c r="WLM53" s="241" t="s">
        <v>487</v>
      </c>
      <c r="WLN53" s="241"/>
      <c r="WLO53" s="241"/>
      <c r="WLP53" s="241"/>
      <c r="WLQ53" s="241"/>
      <c r="WLR53" s="241"/>
      <c r="WLS53" s="241"/>
      <c r="WLT53" s="241"/>
      <c r="WLU53" s="241" t="s">
        <v>487</v>
      </c>
      <c r="WLV53" s="241"/>
      <c r="WLW53" s="241"/>
      <c r="WLX53" s="241"/>
      <c r="WLY53" s="241"/>
      <c r="WLZ53" s="241"/>
      <c r="WMA53" s="241"/>
      <c r="WMB53" s="241"/>
      <c r="WMC53" s="241" t="s">
        <v>487</v>
      </c>
      <c r="WMD53" s="241"/>
      <c r="WME53" s="241"/>
      <c r="WMF53" s="241"/>
      <c r="WMG53" s="241"/>
      <c r="WMH53" s="241"/>
      <c r="WMI53" s="241"/>
      <c r="WMJ53" s="241"/>
      <c r="WMK53" s="241" t="s">
        <v>487</v>
      </c>
      <c r="WML53" s="241"/>
      <c r="WMM53" s="241"/>
      <c r="WMN53" s="241"/>
      <c r="WMO53" s="241"/>
      <c r="WMP53" s="241"/>
      <c r="WMQ53" s="241"/>
      <c r="WMR53" s="241"/>
      <c r="WMS53" s="241" t="s">
        <v>487</v>
      </c>
      <c r="WMT53" s="241"/>
      <c r="WMU53" s="241"/>
      <c r="WMV53" s="241"/>
      <c r="WMW53" s="241"/>
      <c r="WMX53" s="241"/>
      <c r="WMY53" s="241"/>
      <c r="WMZ53" s="241"/>
      <c r="WNA53" s="241" t="s">
        <v>487</v>
      </c>
      <c r="WNB53" s="241"/>
      <c r="WNC53" s="241"/>
      <c r="WND53" s="241"/>
      <c r="WNE53" s="241"/>
      <c r="WNF53" s="241"/>
      <c r="WNG53" s="241"/>
      <c r="WNH53" s="241"/>
      <c r="WNI53" s="241" t="s">
        <v>487</v>
      </c>
      <c r="WNJ53" s="241"/>
      <c r="WNK53" s="241"/>
      <c r="WNL53" s="241"/>
      <c r="WNM53" s="241"/>
      <c r="WNN53" s="241"/>
      <c r="WNO53" s="241"/>
      <c r="WNP53" s="241"/>
      <c r="WNQ53" s="241" t="s">
        <v>487</v>
      </c>
      <c r="WNR53" s="241"/>
      <c r="WNS53" s="241"/>
      <c r="WNT53" s="241"/>
      <c r="WNU53" s="241"/>
      <c r="WNV53" s="241"/>
      <c r="WNW53" s="241"/>
      <c r="WNX53" s="241"/>
      <c r="WNY53" s="241" t="s">
        <v>487</v>
      </c>
      <c r="WNZ53" s="241"/>
      <c r="WOA53" s="241"/>
      <c r="WOB53" s="241"/>
      <c r="WOC53" s="241"/>
      <c r="WOD53" s="241"/>
      <c r="WOE53" s="241"/>
      <c r="WOF53" s="241"/>
      <c r="WOG53" s="241" t="s">
        <v>487</v>
      </c>
      <c r="WOH53" s="241"/>
      <c r="WOI53" s="241"/>
      <c r="WOJ53" s="241"/>
      <c r="WOK53" s="241"/>
      <c r="WOL53" s="241"/>
      <c r="WOM53" s="241"/>
      <c r="WON53" s="241"/>
      <c r="WOO53" s="241" t="s">
        <v>487</v>
      </c>
      <c r="WOP53" s="241"/>
      <c r="WOQ53" s="241"/>
      <c r="WOR53" s="241"/>
      <c r="WOS53" s="241"/>
      <c r="WOT53" s="241"/>
      <c r="WOU53" s="241"/>
      <c r="WOV53" s="241"/>
      <c r="WOW53" s="241" t="s">
        <v>487</v>
      </c>
      <c r="WOX53" s="241"/>
      <c r="WOY53" s="241"/>
      <c r="WOZ53" s="241"/>
      <c r="WPA53" s="241"/>
      <c r="WPB53" s="241"/>
      <c r="WPC53" s="241"/>
      <c r="WPD53" s="241"/>
      <c r="WPE53" s="241" t="s">
        <v>487</v>
      </c>
      <c r="WPF53" s="241"/>
      <c r="WPG53" s="241"/>
      <c r="WPH53" s="241"/>
      <c r="WPI53" s="241"/>
      <c r="WPJ53" s="241"/>
      <c r="WPK53" s="241"/>
      <c r="WPL53" s="241"/>
      <c r="WPM53" s="241" t="s">
        <v>487</v>
      </c>
      <c r="WPN53" s="241"/>
      <c r="WPO53" s="241"/>
      <c r="WPP53" s="241"/>
      <c r="WPQ53" s="241"/>
      <c r="WPR53" s="241"/>
      <c r="WPS53" s="241"/>
      <c r="WPT53" s="241"/>
      <c r="WPU53" s="241" t="s">
        <v>487</v>
      </c>
      <c r="WPV53" s="241"/>
      <c r="WPW53" s="241"/>
      <c r="WPX53" s="241"/>
      <c r="WPY53" s="241"/>
      <c r="WPZ53" s="241"/>
      <c r="WQA53" s="241"/>
      <c r="WQB53" s="241"/>
      <c r="WQC53" s="241" t="s">
        <v>487</v>
      </c>
      <c r="WQD53" s="241"/>
      <c r="WQE53" s="241"/>
      <c r="WQF53" s="241"/>
      <c r="WQG53" s="241"/>
      <c r="WQH53" s="241"/>
      <c r="WQI53" s="241"/>
      <c r="WQJ53" s="241"/>
      <c r="WQK53" s="241" t="s">
        <v>487</v>
      </c>
      <c r="WQL53" s="241"/>
      <c r="WQM53" s="241"/>
      <c r="WQN53" s="241"/>
      <c r="WQO53" s="241"/>
      <c r="WQP53" s="241"/>
      <c r="WQQ53" s="241"/>
      <c r="WQR53" s="241"/>
      <c r="WQS53" s="241" t="s">
        <v>487</v>
      </c>
      <c r="WQT53" s="241"/>
      <c r="WQU53" s="241"/>
      <c r="WQV53" s="241"/>
      <c r="WQW53" s="241"/>
      <c r="WQX53" s="241"/>
      <c r="WQY53" s="241"/>
      <c r="WQZ53" s="241"/>
      <c r="WRA53" s="241" t="s">
        <v>487</v>
      </c>
      <c r="WRB53" s="241"/>
      <c r="WRC53" s="241"/>
      <c r="WRD53" s="241"/>
      <c r="WRE53" s="241"/>
      <c r="WRF53" s="241"/>
      <c r="WRG53" s="241"/>
      <c r="WRH53" s="241"/>
      <c r="WRI53" s="241" t="s">
        <v>487</v>
      </c>
      <c r="WRJ53" s="241"/>
      <c r="WRK53" s="241"/>
      <c r="WRL53" s="241"/>
      <c r="WRM53" s="241"/>
      <c r="WRN53" s="241"/>
      <c r="WRO53" s="241"/>
      <c r="WRP53" s="241"/>
      <c r="WRQ53" s="241" t="s">
        <v>487</v>
      </c>
      <c r="WRR53" s="241"/>
      <c r="WRS53" s="241"/>
      <c r="WRT53" s="241"/>
      <c r="WRU53" s="241"/>
      <c r="WRV53" s="241"/>
      <c r="WRW53" s="241"/>
      <c r="WRX53" s="241"/>
      <c r="WRY53" s="241" t="s">
        <v>487</v>
      </c>
      <c r="WRZ53" s="241"/>
      <c r="WSA53" s="241"/>
      <c r="WSB53" s="241"/>
      <c r="WSC53" s="241"/>
      <c r="WSD53" s="241"/>
      <c r="WSE53" s="241"/>
      <c r="WSF53" s="241"/>
      <c r="WSG53" s="241" t="s">
        <v>487</v>
      </c>
      <c r="WSH53" s="241"/>
      <c r="WSI53" s="241"/>
      <c r="WSJ53" s="241"/>
      <c r="WSK53" s="241"/>
      <c r="WSL53" s="241"/>
      <c r="WSM53" s="241"/>
      <c r="WSN53" s="241"/>
      <c r="WSO53" s="241" t="s">
        <v>487</v>
      </c>
      <c r="WSP53" s="241"/>
      <c r="WSQ53" s="241"/>
      <c r="WSR53" s="241"/>
      <c r="WSS53" s="241"/>
      <c r="WST53" s="241"/>
      <c r="WSU53" s="241"/>
      <c r="WSV53" s="241"/>
      <c r="WSW53" s="241" t="s">
        <v>487</v>
      </c>
      <c r="WSX53" s="241"/>
      <c r="WSY53" s="241"/>
      <c r="WSZ53" s="241"/>
      <c r="WTA53" s="241"/>
      <c r="WTB53" s="241"/>
      <c r="WTC53" s="241"/>
      <c r="WTD53" s="241"/>
      <c r="WTE53" s="241" t="s">
        <v>487</v>
      </c>
      <c r="WTF53" s="241"/>
      <c r="WTG53" s="241"/>
      <c r="WTH53" s="241"/>
      <c r="WTI53" s="241"/>
      <c r="WTJ53" s="241"/>
      <c r="WTK53" s="241"/>
      <c r="WTL53" s="241"/>
      <c r="WTM53" s="241" t="s">
        <v>487</v>
      </c>
      <c r="WTN53" s="241"/>
      <c r="WTO53" s="241"/>
      <c r="WTP53" s="241"/>
      <c r="WTQ53" s="241"/>
      <c r="WTR53" s="241"/>
      <c r="WTS53" s="241"/>
      <c r="WTT53" s="241"/>
      <c r="WTU53" s="241" t="s">
        <v>487</v>
      </c>
      <c r="WTV53" s="241"/>
      <c r="WTW53" s="241"/>
      <c r="WTX53" s="241"/>
      <c r="WTY53" s="241"/>
      <c r="WTZ53" s="241"/>
      <c r="WUA53" s="241"/>
      <c r="WUB53" s="241"/>
      <c r="WUC53" s="241" t="s">
        <v>487</v>
      </c>
      <c r="WUD53" s="241"/>
      <c r="WUE53" s="241"/>
      <c r="WUF53" s="241"/>
      <c r="WUG53" s="241"/>
      <c r="WUH53" s="241"/>
      <c r="WUI53" s="241"/>
      <c r="WUJ53" s="241"/>
      <c r="WUK53" s="241" t="s">
        <v>487</v>
      </c>
      <c r="WUL53" s="241"/>
      <c r="WUM53" s="241"/>
      <c r="WUN53" s="241"/>
      <c r="WUO53" s="241"/>
      <c r="WUP53" s="241"/>
      <c r="WUQ53" s="241"/>
      <c r="WUR53" s="241"/>
      <c r="WUS53" s="241" t="s">
        <v>487</v>
      </c>
      <c r="WUT53" s="241"/>
      <c r="WUU53" s="241"/>
      <c r="WUV53" s="241"/>
      <c r="WUW53" s="241"/>
      <c r="WUX53" s="241"/>
      <c r="WUY53" s="241"/>
      <c r="WUZ53" s="241"/>
      <c r="WVA53" s="241" t="s">
        <v>487</v>
      </c>
      <c r="WVB53" s="241"/>
      <c r="WVC53" s="241"/>
      <c r="WVD53" s="241"/>
      <c r="WVE53" s="241"/>
      <c r="WVF53" s="241"/>
      <c r="WVG53" s="241"/>
      <c r="WVH53" s="241"/>
      <c r="WVI53" s="241" t="s">
        <v>487</v>
      </c>
      <c r="WVJ53" s="241"/>
      <c r="WVK53" s="241"/>
      <c r="WVL53" s="241"/>
      <c r="WVM53" s="241"/>
      <c r="WVN53" s="241"/>
      <c r="WVO53" s="241"/>
      <c r="WVP53" s="241"/>
      <c r="WVQ53" s="241" t="s">
        <v>487</v>
      </c>
      <c r="WVR53" s="241"/>
      <c r="WVS53" s="241"/>
      <c r="WVT53" s="241"/>
      <c r="WVU53" s="241"/>
      <c r="WVV53" s="241"/>
      <c r="WVW53" s="241"/>
      <c r="WVX53" s="241"/>
      <c r="WVY53" s="241" t="s">
        <v>487</v>
      </c>
      <c r="WVZ53" s="241"/>
      <c r="WWA53" s="241"/>
      <c r="WWB53" s="241"/>
      <c r="WWC53" s="241"/>
      <c r="WWD53" s="241"/>
      <c r="WWE53" s="241"/>
      <c r="WWF53" s="241"/>
      <c r="WWG53" s="241" t="s">
        <v>487</v>
      </c>
      <c r="WWH53" s="241"/>
      <c r="WWI53" s="241"/>
      <c r="WWJ53" s="241"/>
      <c r="WWK53" s="241"/>
      <c r="WWL53" s="241"/>
      <c r="WWM53" s="241"/>
      <c r="WWN53" s="241"/>
      <c r="WWO53" s="241" t="s">
        <v>487</v>
      </c>
      <c r="WWP53" s="241"/>
      <c r="WWQ53" s="241"/>
      <c r="WWR53" s="241"/>
      <c r="WWS53" s="241"/>
      <c r="WWT53" s="241"/>
      <c r="WWU53" s="241"/>
      <c r="WWV53" s="241"/>
      <c r="WWW53" s="241" t="s">
        <v>487</v>
      </c>
      <c r="WWX53" s="241"/>
      <c r="WWY53" s="241"/>
      <c r="WWZ53" s="241"/>
      <c r="WXA53" s="241"/>
      <c r="WXB53" s="241"/>
      <c r="WXC53" s="241"/>
      <c r="WXD53" s="241"/>
      <c r="WXE53" s="241" t="s">
        <v>487</v>
      </c>
      <c r="WXF53" s="241"/>
      <c r="WXG53" s="241"/>
      <c r="WXH53" s="241"/>
      <c r="WXI53" s="241"/>
      <c r="WXJ53" s="241"/>
      <c r="WXK53" s="241"/>
      <c r="WXL53" s="241"/>
      <c r="WXM53" s="241" t="s">
        <v>487</v>
      </c>
      <c r="WXN53" s="241"/>
      <c r="WXO53" s="241"/>
      <c r="WXP53" s="241"/>
      <c r="WXQ53" s="241"/>
      <c r="WXR53" s="241"/>
      <c r="WXS53" s="241"/>
      <c r="WXT53" s="241"/>
      <c r="WXU53" s="241" t="s">
        <v>487</v>
      </c>
      <c r="WXV53" s="241"/>
      <c r="WXW53" s="241"/>
      <c r="WXX53" s="241"/>
      <c r="WXY53" s="241"/>
      <c r="WXZ53" s="241"/>
      <c r="WYA53" s="241"/>
      <c r="WYB53" s="241"/>
      <c r="WYC53" s="241" t="s">
        <v>487</v>
      </c>
      <c r="WYD53" s="241"/>
      <c r="WYE53" s="241"/>
      <c r="WYF53" s="241"/>
      <c r="WYG53" s="241"/>
      <c r="WYH53" s="241"/>
      <c r="WYI53" s="241"/>
      <c r="WYJ53" s="241"/>
      <c r="WYK53" s="241" t="s">
        <v>487</v>
      </c>
      <c r="WYL53" s="241"/>
      <c r="WYM53" s="241"/>
      <c r="WYN53" s="241"/>
      <c r="WYO53" s="241"/>
      <c r="WYP53" s="241"/>
      <c r="WYQ53" s="241"/>
      <c r="WYR53" s="241"/>
      <c r="WYS53" s="241" t="s">
        <v>487</v>
      </c>
      <c r="WYT53" s="241"/>
      <c r="WYU53" s="241"/>
      <c r="WYV53" s="241"/>
      <c r="WYW53" s="241"/>
      <c r="WYX53" s="241"/>
      <c r="WYY53" s="241"/>
      <c r="WYZ53" s="241"/>
      <c r="WZA53" s="241" t="s">
        <v>487</v>
      </c>
      <c r="WZB53" s="241"/>
      <c r="WZC53" s="241"/>
      <c r="WZD53" s="241"/>
      <c r="WZE53" s="241"/>
      <c r="WZF53" s="241"/>
      <c r="WZG53" s="241"/>
      <c r="WZH53" s="241"/>
      <c r="WZI53" s="241" t="s">
        <v>487</v>
      </c>
      <c r="WZJ53" s="241"/>
      <c r="WZK53" s="241"/>
      <c r="WZL53" s="241"/>
      <c r="WZM53" s="241"/>
      <c r="WZN53" s="241"/>
      <c r="WZO53" s="241"/>
      <c r="WZP53" s="241"/>
      <c r="WZQ53" s="241" t="s">
        <v>487</v>
      </c>
      <c r="WZR53" s="241"/>
      <c r="WZS53" s="241"/>
      <c r="WZT53" s="241"/>
      <c r="WZU53" s="241"/>
      <c r="WZV53" s="241"/>
      <c r="WZW53" s="241"/>
      <c r="WZX53" s="241"/>
      <c r="WZY53" s="241" t="s">
        <v>487</v>
      </c>
      <c r="WZZ53" s="241"/>
      <c r="XAA53" s="241"/>
      <c r="XAB53" s="241"/>
      <c r="XAC53" s="241"/>
      <c r="XAD53" s="241"/>
      <c r="XAE53" s="241"/>
      <c r="XAF53" s="241"/>
      <c r="XAG53" s="241" t="s">
        <v>487</v>
      </c>
      <c r="XAH53" s="241"/>
      <c r="XAI53" s="241"/>
      <c r="XAJ53" s="241"/>
      <c r="XAK53" s="241"/>
      <c r="XAL53" s="241"/>
      <c r="XAM53" s="241"/>
      <c r="XAN53" s="241"/>
      <c r="XAO53" s="241" t="s">
        <v>487</v>
      </c>
      <c r="XAP53" s="241"/>
      <c r="XAQ53" s="241"/>
      <c r="XAR53" s="241"/>
      <c r="XAS53" s="241"/>
      <c r="XAT53" s="241"/>
      <c r="XAU53" s="241"/>
      <c r="XAV53" s="241"/>
      <c r="XAW53" s="241" t="s">
        <v>487</v>
      </c>
      <c r="XAX53" s="241"/>
      <c r="XAY53" s="241"/>
      <c r="XAZ53" s="241"/>
      <c r="XBA53" s="241"/>
      <c r="XBB53" s="241"/>
      <c r="XBC53" s="241"/>
      <c r="XBD53" s="241"/>
      <c r="XBE53" s="241" t="s">
        <v>487</v>
      </c>
      <c r="XBF53" s="241"/>
      <c r="XBG53" s="241"/>
      <c r="XBH53" s="241"/>
      <c r="XBI53" s="241"/>
      <c r="XBJ53" s="241"/>
      <c r="XBK53" s="241"/>
      <c r="XBL53" s="241"/>
      <c r="XBM53" s="241" t="s">
        <v>487</v>
      </c>
      <c r="XBN53" s="241"/>
      <c r="XBO53" s="241"/>
      <c r="XBP53" s="241"/>
      <c r="XBQ53" s="241"/>
      <c r="XBR53" s="241"/>
      <c r="XBS53" s="241"/>
      <c r="XBT53" s="241"/>
      <c r="XBU53" s="241" t="s">
        <v>487</v>
      </c>
      <c r="XBV53" s="241"/>
      <c r="XBW53" s="241"/>
      <c r="XBX53" s="241"/>
      <c r="XBY53" s="241"/>
      <c r="XBZ53" s="241"/>
      <c r="XCA53" s="241"/>
      <c r="XCB53" s="241"/>
      <c r="XCC53" s="241" t="s">
        <v>487</v>
      </c>
      <c r="XCD53" s="241"/>
      <c r="XCE53" s="241"/>
      <c r="XCF53" s="241"/>
      <c r="XCG53" s="241"/>
      <c r="XCH53" s="241"/>
      <c r="XCI53" s="241"/>
      <c r="XCJ53" s="241"/>
      <c r="XCK53" s="241" t="s">
        <v>487</v>
      </c>
      <c r="XCL53" s="241"/>
      <c r="XCM53" s="241"/>
      <c r="XCN53" s="241"/>
      <c r="XCO53" s="241"/>
      <c r="XCP53" s="241"/>
      <c r="XCQ53" s="241"/>
      <c r="XCR53" s="241"/>
      <c r="XCS53" s="241" t="s">
        <v>487</v>
      </c>
      <c r="XCT53" s="241"/>
      <c r="XCU53" s="241"/>
      <c r="XCV53" s="241"/>
      <c r="XCW53" s="241"/>
      <c r="XCX53" s="241"/>
      <c r="XCY53" s="241"/>
      <c r="XCZ53" s="241"/>
      <c r="XDA53" s="241" t="s">
        <v>487</v>
      </c>
      <c r="XDB53" s="241"/>
      <c r="XDC53" s="241"/>
      <c r="XDD53" s="241"/>
      <c r="XDE53" s="241"/>
      <c r="XDF53" s="241"/>
      <c r="XDG53" s="241"/>
      <c r="XDH53" s="241"/>
      <c r="XDI53" s="241" t="s">
        <v>487</v>
      </c>
      <c r="XDJ53" s="241"/>
      <c r="XDK53" s="241"/>
      <c r="XDL53" s="241"/>
      <c r="XDM53" s="241"/>
      <c r="XDN53" s="241"/>
      <c r="XDO53" s="241"/>
      <c r="XDP53" s="241"/>
      <c r="XDQ53" s="241" t="s">
        <v>487</v>
      </c>
      <c r="XDR53" s="241"/>
      <c r="XDS53" s="241"/>
      <c r="XDT53" s="241"/>
      <c r="XDU53" s="241"/>
      <c r="XDV53" s="241"/>
      <c r="XDW53" s="241"/>
      <c r="XDX53" s="241"/>
      <c r="XDY53" s="241" t="s">
        <v>487</v>
      </c>
      <c r="XDZ53" s="241"/>
      <c r="XEA53" s="241"/>
      <c r="XEB53" s="241"/>
      <c r="XEC53" s="241"/>
      <c r="XED53" s="241"/>
      <c r="XEE53" s="241"/>
      <c r="XEF53" s="241"/>
      <c r="XEG53" s="241" t="s">
        <v>487</v>
      </c>
      <c r="XEH53" s="241"/>
      <c r="XEI53" s="241"/>
      <c r="XEJ53" s="241"/>
      <c r="XEK53" s="241"/>
      <c r="XEL53" s="241"/>
      <c r="XEM53" s="241"/>
      <c r="XEN53" s="241"/>
      <c r="XEO53" s="241" t="s">
        <v>487</v>
      </c>
      <c r="XEP53" s="241"/>
      <c r="XEQ53" s="241"/>
      <c r="XER53" s="241"/>
      <c r="XES53" s="241"/>
      <c r="XET53" s="241"/>
      <c r="XEU53" s="241"/>
      <c r="XEV53" s="241"/>
      <c r="XEW53" s="241" t="s">
        <v>487</v>
      </c>
      <c r="XEX53" s="241"/>
      <c r="XEY53" s="241"/>
      <c r="XEZ53" s="241"/>
      <c r="XFA53" s="241"/>
      <c r="XFB53" s="241"/>
      <c r="XFC53" s="241"/>
      <c r="XFD53" s="241"/>
    </row>
    <row r="54" spans="1:16384" customFormat="1" ht="15.6" x14ac:dyDescent="0.3">
      <c r="A54" s="3"/>
      <c r="B54" s="241" t="s">
        <v>489</v>
      </c>
      <c r="C54" s="241"/>
      <c r="D54" s="241"/>
      <c r="E54" s="241"/>
      <c r="F54" s="241"/>
      <c r="G54" s="241"/>
      <c r="H54" s="241"/>
      <c r="I54" s="241"/>
      <c r="J54" s="240"/>
      <c r="K54" s="240"/>
      <c r="L54" s="240"/>
      <c r="M54" s="240"/>
      <c r="N54" s="240"/>
      <c r="O54" s="240"/>
      <c r="P54" s="240"/>
      <c r="Q54" s="240"/>
      <c r="R54" s="240"/>
      <c r="S54" s="240"/>
      <c r="T54" s="240"/>
      <c r="U54" s="240"/>
      <c r="V54" s="240"/>
      <c r="W54" s="240"/>
      <c r="X54" s="240"/>
      <c r="Y54" s="240"/>
      <c r="Z54" s="3"/>
      <c r="AA54" s="3"/>
      <c r="AB54" s="3"/>
      <c r="AC54" s="3"/>
      <c r="AD54" s="3"/>
      <c r="AE54" s="3"/>
      <c r="AF54" s="3"/>
    </row>
    <row r="55" spans="1:16384" customFormat="1" x14ac:dyDescent="0.3">
      <c r="B55" t="s">
        <v>490</v>
      </c>
      <c r="C55" s="25">
        <f>'Historical FS'!F18-'Historical FS'!G24</f>
        <v>15123.980000000003</v>
      </c>
      <c r="D55" s="25">
        <f>'Historical FS'!G18-'Historical FS'!H24</f>
        <v>16892.48</v>
      </c>
      <c r="E55" s="25">
        <f>'Historical FS'!H18-'Historical FS'!I24</f>
        <v>17697.95</v>
      </c>
      <c r="F55" s="25">
        <f>'Historical FS'!I18-'Historical FS'!J24</f>
        <v>15332.369999999999</v>
      </c>
      <c r="G55" s="25">
        <f>'Historical FS'!J18-'Historical FS'!K24</f>
        <v>18814.139999999996</v>
      </c>
      <c r="H55" s="25">
        <f>'Historical FS'!K18-'Historical FS'!L24</f>
        <v>23887.869999999995</v>
      </c>
      <c r="I55" s="25">
        <f>'Historical FS'!L18-'Historical FS'!M24</f>
        <v>24440.390000000007</v>
      </c>
    </row>
    <row r="56" spans="1:16384" customFormat="1" x14ac:dyDescent="0.3">
      <c r="B56" t="s">
        <v>289</v>
      </c>
      <c r="C56" s="25">
        <f>C51</f>
        <v>64240.88</v>
      </c>
      <c r="D56" s="25">
        <f t="shared" ref="D56:I56" si="3">D51</f>
        <v>71739.039999999994</v>
      </c>
      <c r="E56" s="25">
        <f t="shared" si="3"/>
        <v>77310.75</v>
      </c>
      <c r="F56" s="25">
        <f t="shared" si="3"/>
        <v>73760.759999999995</v>
      </c>
      <c r="G56" s="25">
        <f t="shared" si="3"/>
        <v>77196.02</v>
      </c>
      <c r="H56" s="25">
        <f t="shared" si="3"/>
        <v>85830.96</v>
      </c>
      <c r="I56" s="25">
        <f t="shared" si="3"/>
        <v>91753.97</v>
      </c>
    </row>
    <row r="57" spans="1:16384" customFormat="1" x14ac:dyDescent="0.3">
      <c r="B57" s="187" t="s">
        <v>498</v>
      </c>
      <c r="C57" s="195">
        <f t="shared" ref="C57:H57" si="4">C55/C56</f>
        <v>0.23542610250669049</v>
      </c>
      <c r="D57" s="195">
        <f t="shared" si="4"/>
        <v>0.23547123016979321</v>
      </c>
      <c r="E57" s="195">
        <f t="shared" si="4"/>
        <v>0.22891965218291119</v>
      </c>
      <c r="F57" s="195">
        <f t="shared" si="4"/>
        <v>0.20786621504442199</v>
      </c>
      <c r="G57" s="195">
        <f t="shared" si="4"/>
        <v>0.24371904147389975</v>
      </c>
      <c r="H57" s="195">
        <f t="shared" si="4"/>
        <v>0.27831297704231661</v>
      </c>
      <c r="I57" s="195">
        <f>I55/I56</f>
        <v>0.26636874676921346</v>
      </c>
    </row>
    <row r="58" spans="1:16384" customFormat="1" x14ac:dyDescent="0.3">
      <c r="B58" s="107"/>
      <c r="C58" s="194"/>
      <c r="D58" s="194"/>
      <c r="E58" s="194"/>
      <c r="F58" s="194"/>
      <c r="G58" s="194"/>
      <c r="H58" s="194"/>
      <c r="I58" s="194"/>
    </row>
    <row r="59" spans="1:16384" customFormat="1" ht="15.6" x14ac:dyDescent="0.3">
      <c r="B59" s="241" t="s">
        <v>491</v>
      </c>
      <c r="C59" s="241"/>
      <c r="D59" s="241"/>
      <c r="E59" s="241"/>
      <c r="F59" s="241"/>
      <c r="G59" s="241"/>
      <c r="H59" s="241"/>
      <c r="I59" s="241"/>
    </row>
    <row r="60" spans="1:16384" customFormat="1" x14ac:dyDescent="0.3">
      <c r="B60" t="s">
        <v>492</v>
      </c>
      <c r="C60" s="25">
        <f>('DATA SHEET'!E90*'DATA SHEET'!E70)/ 10000000</f>
        <v>292292.86311844998</v>
      </c>
      <c r="D60" s="25">
        <f>('DATA SHEET'!F90*'DATA SHEET'!F70)/ 10000000</f>
        <v>341574.51093026396</v>
      </c>
      <c r="E60" s="25">
        <f>('DATA SHEET'!G90*'DATA SHEET'!G70)/ 10000000</f>
        <v>197843.46182389499</v>
      </c>
      <c r="F60" s="25">
        <f>('DATA SHEET'!H90*'DATA SHEET'!H70)/ 10000000</f>
        <v>252109.747539342</v>
      </c>
      <c r="G60" s="25">
        <f>('DATA SHEET'!I90*'DATA SHEET'!I70)/ 10000000</f>
        <v>289547.221354776</v>
      </c>
      <c r="H60" s="25">
        <f>('DATA SHEET'!J90*'DATA SHEET'!J70)/ 10000000</f>
        <v>446774.80977120897</v>
      </c>
      <c r="I60" s="25">
        <f>('DATA SHEET'!K90*'DATA SHEET'!K70)/ 10000000</f>
        <v>501298.15909999999</v>
      </c>
    </row>
    <row r="61" spans="1:16384" customFormat="1" x14ac:dyDescent="0.3">
      <c r="B61" t="s">
        <v>493</v>
      </c>
      <c r="C61" s="25">
        <f>'DATA SHEET'!E59</f>
        <v>35.92</v>
      </c>
      <c r="D61" s="25">
        <f>'DATA SHEET'!F59</f>
        <v>13.44</v>
      </c>
      <c r="E61" s="25">
        <f>'DATA SHEET'!G59</f>
        <v>277.45</v>
      </c>
      <c r="F61" s="25">
        <f>'DATA SHEET'!H59</f>
        <v>270.83</v>
      </c>
      <c r="G61" s="25">
        <f>'DATA SHEET'!I59</f>
        <v>249.44</v>
      </c>
      <c r="H61" s="25">
        <f>'DATA SHEET'!J59</f>
        <v>306.04000000000002</v>
      </c>
      <c r="I61" s="25">
        <f>'DATA SHEET'!K59</f>
        <v>303.43</v>
      </c>
    </row>
    <row r="62" spans="1:16384" customFormat="1" x14ac:dyDescent="0.3">
      <c r="B62" s="187" t="s">
        <v>499</v>
      </c>
      <c r="C62" s="195">
        <f>C60/C61</f>
        <v>8137.3291514045095</v>
      </c>
      <c r="D62" s="195">
        <f t="shared" ref="D62:I62" si="5">D60/D61</f>
        <v>25414.770158501782</v>
      </c>
      <c r="E62" s="195">
        <f t="shared" si="5"/>
        <v>713.07789448151016</v>
      </c>
      <c r="F62" s="195">
        <f t="shared" si="5"/>
        <v>930.87821710793492</v>
      </c>
      <c r="G62" s="195">
        <f t="shared" si="5"/>
        <v>1160.7890528975947</v>
      </c>
      <c r="H62" s="195">
        <f t="shared" si="5"/>
        <v>1459.8575668906317</v>
      </c>
      <c r="I62" s="195">
        <f t="shared" si="5"/>
        <v>1652.1047988003822</v>
      </c>
    </row>
    <row r="63" spans="1:16384" customFormat="1" x14ac:dyDescent="0.3"/>
    <row r="64" spans="1:16384" customFormat="1" ht="15.6" x14ac:dyDescent="0.3">
      <c r="B64" s="241" t="s">
        <v>494</v>
      </c>
      <c r="C64" s="241"/>
      <c r="D64" s="241"/>
      <c r="E64" s="241"/>
      <c r="F64" s="241"/>
      <c r="G64" s="241"/>
      <c r="H64" s="241"/>
      <c r="I64" s="241"/>
    </row>
    <row r="65" spans="2:9" x14ac:dyDescent="0.3">
      <c r="B65" t="s">
        <v>495</v>
      </c>
      <c r="C65" s="25">
        <f>'DATA SHEET'!E17</f>
        <v>43448.94</v>
      </c>
      <c r="D65" s="25">
        <f>'DATA SHEET'!F17</f>
        <v>48339.58</v>
      </c>
      <c r="E65" s="25">
        <f>'DATA SHEET'!G17</f>
        <v>49387.7</v>
      </c>
      <c r="F65" s="25">
        <f>'DATA SHEET'!H17</f>
        <v>49257.45</v>
      </c>
      <c r="G65" s="25">
        <f>'DATA SHEET'!I17</f>
        <v>60644.54</v>
      </c>
      <c r="H65" s="25">
        <f>'DATA SHEET'!J17</f>
        <v>70919.03</v>
      </c>
      <c r="I65" s="25">
        <f>'DATA SHEET'!K17</f>
        <v>70866.22</v>
      </c>
    </row>
    <row r="66" spans="2:9" x14ac:dyDescent="0.3">
      <c r="B66" t="s">
        <v>249</v>
      </c>
      <c r="C66" s="25">
        <f>C56</f>
        <v>64240.88</v>
      </c>
      <c r="D66" s="25">
        <f t="shared" ref="D66:I66" si="6">D56</f>
        <v>71739.039999999994</v>
      </c>
      <c r="E66" s="25">
        <f t="shared" si="6"/>
        <v>77310.75</v>
      </c>
      <c r="F66" s="25">
        <f t="shared" si="6"/>
        <v>73760.759999999995</v>
      </c>
      <c r="G66" s="25">
        <f t="shared" si="6"/>
        <v>77196.02</v>
      </c>
      <c r="H66" s="25">
        <f t="shared" si="6"/>
        <v>85830.96</v>
      </c>
      <c r="I66" s="25">
        <f t="shared" si="6"/>
        <v>91753.97</v>
      </c>
    </row>
    <row r="67" spans="2:9" x14ac:dyDescent="0.3">
      <c r="B67" s="187" t="s">
        <v>500</v>
      </c>
      <c r="C67" s="188">
        <f>C65/C66</f>
        <v>0.67634409740339807</v>
      </c>
      <c r="D67" s="188">
        <f t="shared" ref="D67:I67" si="7">D65/D66</f>
        <v>0.67382529791310286</v>
      </c>
      <c r="E67" s="188">
        <f t="shared" si="7"/>
        <v>0.63882060386168804</v>
      </c>
      <c r="F67" s="188">
        <f t="shared" si="7"/>
        <v>0.66780019620188291</v>
      </c>
      <c r="G67" s="188">
        <f t="shared" si="7"/>
        <v>0.78559153697302009</v>
      </c>
      <c r="H67" s="188">
        <f t="shared" si="7"/>
        <v>0.82626397281353947</v>
      </c>
      <c r="I67" s="188">
        <f t="shared" si="7"/>
        <v>0.77235044979525136</v>
      </c>
    </row>
    <row r="69" spans="2:9" ht="15.6" x14ac:dyDescent="0.3">
      <c r="B69" s="241" t="s">
        <v>501</v>
      </c>
      <c r="C69" s="241"/>
      <c r="D69" s="241"/>
      <c r="E69" s="241"/>
      <c r="F69" s="241"/>
      <c r="G69" s="241"/>
      <c r="H69" s="241"/>
      <c r="I69" s="241"/>
    </row>
    <row r="70" spans="2:9" x14ac:dyDescent="0.3">
      <c r="B70" s="1" t="s">
        <v>502</v>
      </c>
      <c r="C70" s="196">
        <f>(C47*1.2)+(C52*1.4)+(C57*3.3)+(C62*0.6)+(C67*1)</f>
        <v>4884.0087877302949</v>
      </c>
      <c r="D70" s="196">
        <f t="shared" ref="D70:I70" si="8">D65</f>
        <v>48339.58</v>
      </c>
      <c r="E70" s="196">
        <f t="shared" si="8"/>
        <v>49387.7</v>
      </c>
      <c r="F70" s="196">
        <f t="shared" si="8"/>
        <v>49257.45</v>
      </c>
      <c r="G70" s="196">
        <f t="shared" si="8"/>
        <v>60644.54</v>
      </c>
      <c r="H70" s="196">
        <f t="shared" si="8"/>
        <v>70919.03</v>
      </c>
      <c r="I70" s="196">
        <f t="shared" si="8"/>
        <v>70866.22</v>
      </c>
    </row>
    <row r="71" spans="2:9" x14ac:dyDescent="0.3">
      <c r="B71" s="1" t="s">
        <v>503</v>
      </c>
      <c r="C71" s="197" t="str">
        <f>IF(C70&lt;1.81,"Distressed",IF(C70&gt;3,"Strong","Grey Zone"))</f>
        <v>Strong</v>
      </c>
      <c r="D71" s="197" t="str">
        <f t="shared" ref="D71:I71" si="9">IF(D70&lt;1.81,"Distressed",IF(D70&gt;3,"Strong","Grey Zone"))</f>
        <v>Strong</v>
      </c>
      <c r="E71" s="197" t="str">
        <f t="shared" si="9"/>
        <v>Strong</v>
      </c>
      <c r="F71" s="197" t="str">
        <f t="shared" si="9"/>
        <v>Strong</v>
      </c>
      <c r="G71" s="197" t="str">
        <f t="shared" si="9"/>
        <v>Strong</v>
      </c>
      <c r="H71" s="197" t="str">
        <f t="shared" si="9"/>
        <v>Strong</v>
      </c>
      <c r="I71" s="197" t="str">
        <f t="shared" si="9"/>
        <v>Strong</v>
      </c>
    </row>
  </sheetData>
  <mergeCells count="2058">
    <mergeCell ref="XDQ53:XDX53"/>
    <mergeCell ref="XDY53:XEF53"/>
    <mergeCell ref="XEG53:XEN53"/>
    <mergeCell ref="XEO53:XEV53"/>
    <mergeCell ref="XEW53:XFD53"/>
    <mergeCell ref="XBM53:XBT53"/>
    <mergeCell ref="XBU53:XCB53"/>
    <mergeCell ref="XCC53:XCJ53"/>
    <mergeCell ref="XCK53:XCR53"/>
    <mergeCell ref="XCS53:XCZ53"/>
    <mergeCell ref="XDA53:XDH53"/>
    <mergeCell ref="WZQ53:WZX53"/>
    <mergeCell ref="WZY53:XAF53"/>
    <mergeCell ref="XAG53:XAN53"/>
    <mergeCell ref="XAO53:XAV53"/>
    <mergeCell ref="XAW53:XBD53"/>
    <mergeCell ref="XBE53:XBL53"/>
    <mergeCell ref="WUC53:WUJ53"/>
    <mergeCell ref="WUK53:WUR53"/>
    <mergeCell ref="WUS53:WUZ53"/>
    <mergeCell ref="WVA53:WVH53"/>
    <mergeCell ref="WVI53:WVP53"/>
    <mergeCell ref="WVQ53:WVX53"/>
    <mergeCell ref="WXU53:WYB53"/>
    <mergeCell ref="WYC53:WYJ53"/>
    <mergeCell ref="WYK53:WYR53"/>
    <mergeCell ref="WYS53:WYZ53"/>
    <mergeCell ref="WZA53:WZH53"/>
    <mergeCell ref="WZI53:WZP53"/>
    <mergeCell ref="WVY53:WWF53"/>
    <mergeCell ref="WWG53:WWN53"/>
    <mergeCell ref="WWO53:WWV53"/>
    <mergeCell ref="WWW53:WXD53"/>
    <mergeCell ref="WXE53:WXL53"/>
    <mergeCell ref="WXM53:WXT53"/>
    <mergeCell ref="XDI53:XDP53"/>
    <mergeCell ref="WSG53:WSN53"/>
    <mergeCell ref="WSO53:WSV53"/>
    <mergeCell ref="WSW53:WTD53"/>
    <mergeCell ref="WTE53:WTL53"/>
    <mergeCell ref="WTM53:WTT53"/>
    <mergeCell ref="WTU53:WUB53"/>
    <mergeCell ref="WQK53:WQR53"/>
    <mergeCell ref="WQS53:WQZ53"/>
    <mergeCell ref="WRA53:WRH53"/>
    <mergeCell ref="WRI53:WRP53"/>
    <mergeCell ref="WRQ53:WRX53"/>
    <mergeCell ref="WRY53:WSF53"/>
    <mergeCell ref="WOO53:WOV53"/>
    <mergeCell ref="WOW53:WPD53"/>
    <mergeCell ref="WPE53:WPL53"/>
    <mergeCell ref="WPM53:WPT53"/>
    <mergeCell ref="WPU53:WQB53"/>
    <mergeCell ref="WQC53:WQJ53"/>
    <mergeCell ref="WMS53:WMZ53"/>
    <mergeCell ref="WNA53:WNH53"/>
    <mergeCell ref="WNI53:WNP53"/>
    <mergeCell ref="WNQ53:WNX53"/>
    <mergeCell ref="WNY53:WOF53"/>
    <mergeCell ref="WOG53:WON53"/>
    <mergeCell ref="WKW53:WLD53"/>
    <mergeCell ref="WLE53:WLL53"/>
    <mergeCell ref="WLM53:WLT53"/>
    <mergeCell ref="WLU53:WMB53"/>
    <mergeCell ref="WMC53:WMJ53"/>
    <mergeCell ref="WMK53:WMR53"/>
    <mergeCell ref="WJA53:WJH53"/>
    <mergeCell ref="WJI53:WJP53"/>
    <mergeCell ref="WJQ53:WJX53"/>
    <mergeCell ref="WJY53:WKF53"/>
    <mergeCell ref="WKG53:WKN53"/>
    <mergeCell ref="WKO53:WKV53"/>
    <mergeCell ref="WHE53:WHL53"/>
    <mergeCell ref="WHM53:WHT53"/>
    <mergeCell ref="WHU53:WIB53"/>
    <mergeCell ref="WIC53:WIJ53"/>
    <mergeCell ref="WIK53:WIR53"/>
    <mergeCell ref="WIS53:WIZ53"/>
    <mergeCell ref="WFI53:WFP53"/>
    <mergeCell ref="WFQ53:WFX53"/>
    <mergeCell ref="WFY53:WGF53"/>
    <mergeCell ref="WGG53:WGN53"/>
    <mergeCell ref="WGO53:WGV53"/>
    <mergeCell ref="WGW53:WHD53"/>
    <mergeCell ref="WDM53:WDT53"/>
    <mergeCell ref="WDU53:WEB53"/>
    <mergeCell ref="WEC53:WEJ53"/>
    <mergeCell ref="WEK53:WER53"/>
    <mergeCell ref="WES53:WEZ53"/>
    <mergeCell ref="WFA53:WFH53"/>
    <mergeCell ref="WBQ53:WBX53"/>
    <mergeCell ref="WBY53:WCF53"/>
    <mergeCell ref="WCG53:WCN53"/>
    <mergeCell ref="WCO53:WCV53"/>
    <mergeCell ref="WCW53:WDD53"/>
    <mergeCell ref="WDE53:WDL53"/>
    <mergeCell ref="VZU53:WAB53"/>
    <mergeCell ref="WAC53:WAJ53"/>
    <mergeCell ref="WAK53:WAR53"/>
    <mergeCell ref="WAS53:WAZ53"/>
    <mergeCell ref="WBA53:WBH53"/>
    <mergeCell ref="WBI53:WBP53"/>
    <mergeCell ref="VXY53:VYF53"/>
    <mergeCell ref="VYG53:VYN53"/>
    <mergeCell ref="VYO53:VYV53"/>
    <mergeCell ref="VYW53:VZD53"/>
    <mergeCell ref="VZE53:VZL53"/>
    <mergeCell ref="VZM53:VZT53"/>
    <mergeCell ref="VWC53:VWJ53"/>
    <mergeCell ref="VWK53:VWR53"/>
    <mergeCell ref="VWS53:VWZ53"/>
    <mergeCell ref="VXA53:VXH53"/>
    <mergeCell ref="VXI53:VXP53"/>
    <mergeCell ref="VXQ53:VXX53"/>
    <mergeCell ref="VUG53:VUN53"/>
    <mergeCell ref="VUO53:VUV53"/>
    <mergeCell ref="VUW53:VVD53"/>
    <mergeCell ref="VVE53:VVL53"/>
    <mergeCell ref="VVM53:VVT53"/>
    <mergeCell ref="VVU53:VWB53"/>
    <mergeCell ref="VSK53:VSR53"/>
    <mergeCell ref="VSS53:VSZ53"/>
    <mergeCell ref="VTA53:VTH53"/>
    <mergeCell ref="VTI53:VTP53"/>
    <mergeCell ref="VTQ53:VTX53"/>
    <mergeCell ref="VTY53:VUF53"/>
    <mergeCell ref="VQO53:VQV53"/>
    <mergeCell ref="VQW53:VRD53"/>
    <mergeCell ref="VRE53:VRL53"/>
    <mergeCell ref="VRM53:VRT53"/>
    <mergeCell ref="VRU53:VSB53"/>
    <mergeCell ref="VSC53:VSJ53"/>
    <mergeCell ref="VOS53:VOZ53"/>
    <mergeCell ref="VPA53:VPH53"/>
    <mergeCell ref="VPI53:VPP53"/>
    <mergeCell ref="VPQ53:VPX53"/>
    <mergeCell ref="VPY53:VQF53"/>
    <mergeCell ref="VQG53:VQN53"/>
    <mergeCell ref="VMW53:VND53"/>
    <mergeCell ref="VNE53:VNL53"/>
    <mergeCell ref="VNM53:VNT53"/>
    <mergeCell ref="VNU53:VOB53"/>
    <mergeCell ref="VOC53:VOJ53"/>
    <mergeCell ref="VOK53:VOR53"/>
    <mergeCell ref="VLA53:VLH53"/>
    <mergeCell ref="VLI53:VLP53"/>
    <mergeCell ref="VLQ53:VLX53"/>
    <mergeCell ref="VLY53:VMF53"/>
    <mergeCell ref="VMG53:VMN53"/>
    <mergeCell ref="VMO53:VMV53"/>
    <mergeCell ref="VJE53:VJL53"/>
    <mergeCell ref="VJM53:VJT53"/>
    <mergeCell ref="VJU53:VKB53"/>
    <mergeCell ref="VKC53:VKJ53"/>
    <mergeCell ref="VKK53:VKR53"/>
    <mergeCell ref="VKS53:VKZ53"/>
    <mergeCell ref="VHI53:VHP53"/>
    <mergeCell ref="VHQ53:VHX53"/>
    <mergeCell ref="VHY53:VIF53"/>
    <mergeCell ref="VIG53:VIN53"/>
    <mergeCell ref="VIO53:VIV53"/>
    <mergeCell ref="VIW53:VJD53"/>
    <mergeCell ref="VFM53:VFT53"/>
    <mergeCell ref="VFU53:VGB53"/>
    <mergeCell ref="VGC53:VGJ53"/>
    <mergeCell ref="VGK53:VGR53"/>
    <mergeCell ref="VGS53:VGZ53"/>
    <mergeCell ref="VHA53:VHH53"/>
    <mergeCell ref="VDQ53:VDX53"/>
    <mergeCell ref="VDY53:VEF53"/>
    <mergeCell ref="VEG53:VEN53"/>
    <mergeCell ref="VEO53:VEV53"/>
    <mergeCell ref="VEW53:VFD53"/>
    <mergeCell ref="VFE53:VFL53"/>
    <mergeCell ref="VBU53:VCB53"/>
    <mergeCell ref="VCC53:VCJ53"/>
    <mergeCell ref="VCK53:VCR53"/>
    <mergeCell ref="VCS53:VCZ53"/>
    <mergeCell ref="VDA53:VDH53"/>
    <mergeCell ref="VDI53:VDP53"/>
    <mergeCell ref="UZY53:VAF53"/>
    <mergeCell ref="VAG53:VAN53"/>
    <mergeCell ref="VAO53:VAV53"/>
    <mergeCell ref="VAW53:VBD53"/>
    <mergeCell ref="VBE53:VBL53"/>
    <mergeCell ref="VBM53:VBT53"/>
    <mergeCell ref="UYC53:UYJ53"/>
    <mergeCell ref="UYK53:UYR53"/>
    <mergeCell ref="UYS53:UYZ53"/>
    <mergeCell ref="UZA53:UZH53"/>
    <mergeCell ref="UZI53:UZP53"/>
    <mergeCell ref="UZQ53:UZX53"/>
    <mergeCell ref="UWG53:UWN53"/>
    <mergeCell ref="UWO53:UWV53"/>
    <mergeCell ref="UWW53:UXD53"/>
    <mergeCell ref="UXE53:UXL53"/>
    <mergeCell ref="UXM53:UXT53"/>
    <mergeCell ref="UXU53:UYB53"/>
    <mergeCell ref="UUK53:UUR53"/>
    <mergeCell ref="UUS53:UUZ53"/>
    <mergeCell ref="UVA53:UVH53"/>
    <mergeCell ref="UVI53:UVP53"/>
    <mergeCell ref="UVQ53:UVX53"/>
    <mergeCell ref="UVY53:UWF53"/>
    <mergeCell ref="USO53:USV53"/>
    <mergeCell ref="USW53:UTD53"/>
    <mergeCell ref="UTE53:UTL53"/>
    <mergeCell ref="UTM53:UTT53"/>
    <mergeCell ref="UTU53:UUB53"/>
    <mergeCell ref="UUC53:UUJ53"/>
    <mergeCell ref="UQS53:UQZ53"/>
    <mergeCell ref="URA53:URH53"/>
    <mergeCell ref="URI53:URP53"/>
    <mergeCell ref="URQ53:URX53"/>
    <mergeCell ref="URY53:USF53"/>
    <mergeCell ref="USG53:USN53"/>
    <mergeCell ref="UOW53:UPD53"/>
    <mergeCell ref="UPE53:UPL53"/>
    <mergeCell ref="UPM53:UPT53"/>
    <mergeCell ref="UPU53:UQB53"/>
    <mergeCell ref="UQC53:UQJ53"/>
    <mergeCell ref="UQK53:UQR53"/>
    <mergeCell ref="UNA53:UNH53"/>
    <mergeCell ref="UNI53:UNP53"/>
    <mergeCell ref="UNQ53:UNX53"/>
    <mergeCell ref="UNY53:UOF53"/>
    <mergeCell ref="UOG53:UON53"/>
    <mergeCell ref="UOO53:UOV53"/>
    <mergeCell ref="ULE53:ULL53"/>
    <mergeCell ref="ULM53:ULT53"/>
    <mergeCell ref="ULU53:UMB53"/>
    <mergeCell ref="UMC53:UMJ53"/>
    <mergeCell ref="UMK53:UMR53"/>
    <mergeCell ref="UMS53:UMZ53"/>
    <mergeCell ref="UJI53:UJP53"/>
    <mergeCell ref="UJQ53:UJX53"/>
    <mergeCell ref="UJY53:UKF53"/>
    <mergeCell ref="UKG53:UKN53"/>
    <mergeCell ref="UKO53:UKV53"/>
    <mergeCell ref="UKW53:ULD53"/>
    <mergeCell ref="UHM53:UHT53"/>
    <mergeCell ref="UHU53:UIB53"/>
    <mergeCell ref="UIC53:UIJ53"/>
    <mergeCell ref="UIK53:UIR53"/>
    <mergeCell ref="UIS53:UIZ53"/>
    <mergeCell ref="UJA53:UJH53"/>
    <mergeCell ref="UFQ53:UFX53"/>
    <mergeCell ref="UFY53:UGF53"/>
    <mergeCell ref="UGG53:UGN53"/>
    <mergeCell ref="UGO53:UGV53"/>
    <mergeCell ref="UGW53:UHD53"/>
    <mergeCell ref="UHE53:UHL53"/>
    <mergeCell ref="UDU53:UEB53"/>
    <mergeCell ref="UEC53:UEJ53"/>
    <mergeCell ref="UEK53:UER53"/>
    <mergeCell ref="UES53:UEZ53"/>
    <mergeCell ref="UFA53:UFH53"/>
    <mergeCell ref="UFI53:UFP53"/>
    <mergeCell ref="UBY53:UCF53"/>
    <mergeCell ref="UCG53:UCN53"/>
    <mergeCell ref="UCO53:UCV53"/>
    <mergeCell ref="UCW53:UDD53"/>
    <mergeCell ref="UDE53:UDL53"/>
    <mergeCell ref="UDM53:UDT53"/>
    <mergeCell ref="UAC53:UAJ53"/>
    <mergeCell ref="UAK53:UAR53"/>
    <mergeCell ref="UAS53:UAZ53"/>
    <mergeCell ref="UBA53:UBH53"/>
    <mergeCell ref="UBI53:UBP53"/>
    <mergeCell ref="UBQ53:UBX53"/>
    <mergeCell ref="TYG53:TYN53"/>
    <mergeCell ref="TYO53:TYV53"/>
    <mergeCell ref="TYW53:TZD53"/>
    <mergeCell ref="TZE53:TZL53"/>
    <mergeCell ref="TZM53:TZT53"/>
    <mergeCell ref="TZU53:UAB53"/>
    <mergeCell ref="TWK53:TWR53"/>
    <mergeCell ref="TWS53:TWZ53"/>
    <mergeCell ref="TXA53:TXH53"/>
    <mergeCell ref="TXI53:TXP53"/>
    <mergeCell ref="TXQ53:TXX53"/>
    <mergeCell ref="TXY53:TYF53"/>
    <mergeCell ref="TUO53:TUV53"/>
    <mergeCell ref="TUW53:TVD53"/>
    <mergeCell ref="TVE53:TVL53"/>
    <mergeCell ref="TVM53:TVT53"/>
    <mergeCell ref="TVU53:TWB53"/>
    <mergeCell ref="TWC53:TWJ53"/>
    <mergeCell ref="TSS53:TSZ53"/>
    <mergeCell ref="TTA53:TTH53"/>
    <mergeCell ref="TTI53:TTP53"/>
    <mergeCell ref="TTQ53:TTX53"/>
    <mergeCell ref="TTY53:TUF53"/>
    <mergeCell ref="TUG53:TUN53"/>
    <mergeCell ref="TQW53:TRD53"/>
    <mergeCell ref="TRE53:TRL53"/>
    <mergeCell ref="TRM53:TRT53"/>
    <mergeCell ref="TRU53:TSB53"/>
    <mergeCell ref="TSC53:TSJ53"/>
    <mergeCell ref="TSK53:TSR53"/>
    <mergeCell ref="TPA53:TPH53"/>
    <mergeCell ref="TPI53:TPP53"/>
    <mergeCell ref="TPQ53:TPX53"/>
    <mergeCell ref="TPY53:TQF53"/>
    <mergeCell ref="TQG53:TQN53"/>
    <mergeCell ref="TQO53:TQV53"/>
    <mergeCell ref="TNE53:TNL53"/>
    <mergeCell ref="TNM53:TNT53"/>
    <mergeCell ref="TNU53:TOB53"/>
    <mergeCell ref="TOC53:TOJ53"/>
    <mergeCell ref="TOK53:TOR53"/>
    <mergeCell ref="TOS53:TOZ53"/>
    <mergeCell ref="TLI53:TLP53"/>
    <mergeCell ref="TLQ53:TLX53"/>
    <mergeCell ref="TLY53:TMF53"/>
    <mergeCell ref="TMG53:TMN53"/>
    <mergeCell ref="TMO53:TMV53"/>
    <mergeCell ref="TMW53:TND53"/>
    <mergeCell ref="TJM53:TJT53"/>
    <mergeCell ref="TJU53:TKB53"/>
    <mergeCell ref="TKC53:TKJ53"/>
    <mergeCell ref="TKK53:TKR53"/>
    <mergeCell ref="TKS53:TKZ53"/>
    <mergeCell ref="TLA53:TLH53"/>
    <mergeCell ref="THQ53:THX53"/>
    <mergeCell ref="THY53:TIF53"/>
    <mergeCell ref="TIG53:TIN53"/>
    <mergeCell ref="TIO53:TIV53"/>
    <mergeCell ref="TIW53:TJD53"/>
    <mergeCell ref="TJE53:TJL53"/>
    <mergeCell ref="TFU53:TGB53"/>
    <mergeCell ref="TGC53:TGJ53"/>
    <mergeCell ref="TGK53:TGR53"/>
    <mergeCell ref="TGS53:TGZ53"/>
    <mergeCell ref="THA53:THH53"/>
    <mergeCell ref="THI53:THP53"/>
    <mergeCell ref="TDY53:TEF53"/>
    <mergeCell ref="TEG53:TEN53"/>
    <mergeCell ref="TEO53:TEV53"/>
    <mergeCell ref="TEW53:TFD53"/>
    <mergeCell ref="TFE53:TFL53"/>
    <mergeCell ref="TFM53:TFT53"/>
    <mergeCell ref="TCC53:TCJ53"/>
    <mergeCell ref="TCK53:TCR53"/>
    <mergeCell ref="TCS53:TCZ53"/>
    <mergeCell ref="TDA53:TDH53"/>
    <mergeCell ref="TDI53:TDP53"/>
    <mergeCell ref="TDQ53:TDX53"/>
    <mergeCell ref="TAG53:TAN53"/>
    <mergeCell ref="TAO53:TAV53"/>
    <mergeCell ref="TAW53:TBD53"/>
    <mergeCell ref="TBE53:TBL53"/>
    <mergeCell ref="TBM53:TBT53"/>
    <mergeCell ref="TBU53:TCB53"/>
    <mergeCell ref="SYK53:SYR53"/>
    <mergeCell ref="SYS53:SYZ53"/>
    <mergeCell ref="SZA53:SZH53"/>
    <mergeCell ref="SZI53:SZP53"/>
    <mergeCell ref="SZQ53:SZX53"/>
    <mergeCell ref="SZY53:TAF53"/>
    <mergeCell ref="SWO53:SWV53"/>
    <mergeCell ref="SWW53:SXD53"/>
    <mergeCell ref="SXE53:SXL53"/>
    <mergeCell ref="SXM53:SXT53"/>
    <mergeCell ref="SXU53:SYB53"/>
    <mergeCell ref="SYC53:SYJ53"/>
    <mergeCell ref="SUS53:SUZ53"/>
    <mergeCell ref="SVA53:SVH53"/>
    <mergeCell ref="SVI53:SVP53"/>
    <mergeCell ref="SVQ53:SVX53"/>
    <mergeCell ref="SVY53:SWF53"/>
    <mergeCell ref="SWG53:SWN53"/>
    <mergeCell ref="SSW53:STD53"/>
    <mergeCell ref="STE53:STL53"/>
    <mergeCell ref="STM53:STT53"/>
    <mergeCell ref="STU53:SUB53"/>
    <mergeCell ref="SUC53:SUJ53"/>
    <mergeCell ref="SUK53:SUR53"/>
    <mergeCell ref="SRA53:SRH53"/>
    <mergeCell ref="SRI53:SRP53"/>
    <mergeCell ref="SRQ53:SRX53"/>
    <mergeCell ref="SRY53:SSF53"/>
    <mergeCell ref="SSG53:SSN53"/>
    <mergeCell ref="SSO53:SSV53"/>
    <mergeCell ref="SPE53:SPL53"/>
    <mergeCell ref="SPM53:SPT53"/>
    <mergeCell ref="SPU53:SQB53"/>
    <mergeCell ref="SQC53:SQJ53"/>
    <mergeCell ref="SQK53:SQR53"/>
    <mergeCell ref="SQS53:SQZ53"/>
    <mergeCell ref="SNI53:SNP53"/>
    <mergeCell ref="SNQ53:SNX53"/>
    <mergeCell ref="SNY53:SOF53"/>
    <mergeCell ref="SOG53:SON53"/>
    <mergeCell ref="SOO53:SOV53"/>
    <mergeCell ref="SOW53:SPD53"/>
    <mergeCell ref="SLM53:SLT53"/>
    <mergeCell ref="SLU53:SMB53"/>
    <mergeCell ref="SMC53:SMJ53"/>
    <mergeCell ref="SMK53:SMR53"/>
    <mergeCell ref="SMS53:SMZ53"/>
    <mergeCell ref="SNA53:SNH53"/>
    <mergeCell ref="SJQ53:SJX53"/>
    <mergeCell ref="SJY53:SKF53"/>
    <mergeCell ref="SKG53:SKN53"/>
    <mergeCell ref="SKO53:SKV53"/>
    <mergeCell ref="SKW53:SLD53"/>
    <mergeCell ref="SLE53:SLL53"/>
    <mergeCell ref="SHU53:SIB53"/>
    <mergeCell ref="SIC53:SIJ53"/>
    <mergeCell ref="SIK53:SIR53"/>
    <mergeCell ref="SIS53:SIZ53"/>
    <mergeCell ref="SJA53:SJH53"/>
    <mergeCell ref="SJI53:SJP53"/>
    <mergeCell ref="SFY53:SGF53"/>
    <mergeCell ref="SGG53:SGN53"/>
    <mergeCell ref="SGO53:SGV53"/>
    <mergeCell ref="SGW53:SHD53"/>
    <mergeCell ref="SHE53:SHL53"/>
    <mergeCell ref="SHM53:SHT53"/>
    <mergeCell ref="SEC53:SEJ53"/>
    <mergeCell ref="SEK53:SER53"/>
    <mergeCell ref="SES53:SEZ53"/>
    <mergeCell ref="SFA53:SFH53"/>
    <mergeCell ref="SFI53:SFP53"/>
    <mergeCell ref="SFQ53:SFX53"/>
    <mergeCell ref="SCG53:SCN53"/>
    <mergeCell ref="SCO53:SCV53"/>
    <mergeCell ref="SCW53:SDD53"/>
    <mergeCell ref="SDE53:SDL53"/>
    <mergeCell ref="SDM53:SDT53"/>
    <mergeCell ref="SDU53:SEB53"/>
    <mergeCell ref="SAK53:SAR53"/>
    <mergeCell ref="SAS53:SAZ53"/>
    <mergeCell ref="SBA53:SBH53"/>
    <mergeCell ref="SBI53:SBP53"/>
    <mergeCell ref="SBQ53:SBX53"/>
    <mergeCell ref="SBY53:SCF53"/>
    <mergeCell ref="RYO53:RYV53"/>
    <mergeCell ref="RYW53:RZD53"/>
    <mergeCell ref="RZE53:RZL53"/>
    <mergeCell ref="RZM53:RZT53"/>
    <mergeCell ref="RZU53:SAB53"/>
    <mergeCell ref="SAC53:SAJ53"/>
    <mergeCell ref="RWS53:RWZ53"/>
    <mergeCell ref="RXA53:RXH53"/>
    <mergeCell ref="RXI53:RXP53"/>
    <mergeCell ref="RXQ53:RXX53"/>
    <mergeCell ref="RXY53:RYF53"/>
    <mergeCell ref="RYG53:RYN53"/>
    <mergeCell ref="RUW53:RVD53"/>
    <mergeCell ref="RVE53:RVL53"/>
    <mergeCell ref="RVM53:RVT53"/>
    <mergeCell ref="RVU53:RWB53"/>
    <mergeCell ref="RWC53:RWJ53"/>
    <mergeCell ref="RWK53:RWR53"/>
    <mergeCell ref="RTA53:RTH53"/>
    <mergeCell ref="RTI53:RTP53"/>
    <mergeCell ref="RTQ53:RTX53"/>
    <mergeCell ref="RTY53:RUF53"/>
    <mergeCell ref="RUG53:RUN53"/>
    <mergeCell ref="RUO53:RUV53"/>
    <mergeCell ref="RRE53:RRL53"/>
    <mergeCell ref="RRM53:RRT53"/>
    <mergeCell ref="RRU53:RSB53"/>
    <mergeCell ref="RSC53:RSJ53"/>
    <mergeCell ref="RSK53:RSR53"/>
    <mergeCell ref="RSS53:RSZ53"/>
    <mergeCell ref="RPI53:RPP53"/>
    <mergeCell ref="RPQ53:RPX53"/>
    <mergeCell ref="RPY53:RQF53"/>
    <mergeCell ref="RQG53:RQN53"/>
    <mergeCell ref="RQO53:RQV53"/>
    <mergeCell ref="RQW53:RRD53"/>
    <mergeCell ref="RNM53:RNT53"/>
    <mergeCell ref="RNU53:ROB53"/>
    <mergeCell ref="ROC53:ROJ53"/>
    <mergeCell ref="ROK53:ROR53"/>
    <mergeCell ref="ROS53:ROZ53"/>
    <mergeCell ref="RPA53:RPH53"/>
    <mergeCell ref="RLQ53:RLX53"/>
    <mergeCell ref="RLY53:RMF53"/>
    <mergeCell ref="RMG53:RMN53"/>
    <mergeCell ref="RMO53:RMV53"/>
    <mergeCell ref="RMW53:RND53"/>
    <mergeCell ref="RNE53:RNL53"/>
    <mergeCell ref="RJU53:RKB53"/>
    <mergeCell ref="RKC53:RKJ53"/>
    <mergeCell ref="RKK53:RKR53"/>
    <mergeCell ref="RKS53:RKZ53"/>
    <mergeCell ref="RLA53:RLH53"/>
    <mergeCell ref="RLI53:RLP53"/>
    <mergeCell ref="RHY53:RIF53"/>
    <mergeCell ref="RIG53:RIN53"/>
    <mergeCell ref="RIO53:RIV53"/>
    <mergeCell ref="RIW53:RJD53"/>
    <mergeCell ref="RJE53:RJL53"/>
    <mergeCell ref="RJM53:RJT53"/>
    <mergeCell ref="RGC53:RGJ53"/>
    <mergeCell ref="RGK53:RGR53"/>
    <mergeCell ref="RGS53:RGZ53"/>
    <mergeCell ref="RHA53:RHH53"/>
    <mergeCell ref="RHI53:RHP53"/>
    <mergeCell ref="RHQ53:RHX53"/>
    <mergeCell ref="REG53:REN53"/>
    <mergeCell ref="REO53:REV53"/>
    <mergeCell ref="REW53:RFD53"/>
    <mergeCell ref="RFE53:RFL53"/>
    <mergeCell ref="RFM53:RFT53"/>
    <mergeCell ref="RFU53:RGB53"/>
    <mergeCell ref="RCK53:RCR53"/>
    <mergeCell ref="RCS53:RCZ53"/>
    <mergeCell ref="RDA53:RDH53"/>
    <mergeCell ref="RDI53:RDP53"/>
    <mergeCell ref="RDQ53:RDX53"/>
    <mergeCell ref="RDY53:REF53"/>
    <mergeCell ref="RAO53:RAV53"/>
    <mergeCell ref="RAW53:RBD53"/>
    <mergeCell ref="RBE53:RBL53"/>
    <mergeCell ref="RBM53:RBT53"/>
    <mergeCell ref="RBU53:RCB53"/>
    <mergeCell ref="RCC53:RCJ53"/>
    <mergeCell ref="QYS53:QYZ53"/>
    <mergeCell ref="QZA53:QZH53"/>
    <mergeCell ref="QZI53:QZP53"/>
    <mergeCell ref="QZQ53:QZX53"/>
    <mergeCell ref="QZY53:RAF53"/>
    <mergeCell ref="RAG53:RAN53"/>
    <mergeCell ref="QWW53:QXD53"/>
    <mergeCell ref="QXE53:QXL53"/>
    <mergeCell ref="QXM53:QXT53"/>
    <mergeCell ref="QXU53:QYB53"/>
    <mergeCell ref="QYC53:QYJ53"/>
    <mergeCell ref="QYK53:QYR53"/>
    <mergeCell ref="QVA53:QVH53"/>
    <mergeCell ref="QVI53:QVP53"/>
    <mergeCell ref="QVQ53:QVX53"/>
    <mergeCell ref="QVY53:QWF53"/>
    <mergeCell ref="QWG53:QWN53"/>
    <mergeCell ref="QWO53:QWV53"/>
    <mergeCell ref="QTE53:QTL53"/>
    <mergeCell ref="QTM53:QTT53"/>
    <mergeCell ref="QTU53:QUB53"/>
    <mergeCell ref="QUC53:QUJ53"/>
    <mergeCell ref="QUK53:QUR53"/>
    <mergeCell ref="QUS53:QUZ53"/>
    <mergeCell ref="QRI53:QRP53"/>
    <mergeCell ref="QRQ53:QRX53"/>
    <mergeCell ref="QRY53:QSF53"/>
    <mergeCell ref="QSG53:QSN53"/>
    <mergeCell ref="QSO53:QSV53"/>
    <mergeCell ref="QSW53:QTD53"/>
    <mergeCell ref="QPM53:QPT53"/>
    <mergeCell ref="QPU53:QQB53"/>
    <mergeCell ref="QQC53:QQJ53"/>
    <mergeCell ref="QQK53:QQR53"/>
    <mergeCell ref="QQS53:QQZ53"/>
    <mergeCell ref="QRA53:QRH53"/>
    <mergeCell ref="QNQ53:QNX53"/>
    <mergeCell ref="QNY53:QOF53"/>
    <mergeCell ref="QOG53:QON53"/>
    <mergeCell ref="QOO53:QOV53"/>
    <mergeCell ref="QOW53:QPD53"/>
    <mergeCell ref="QPE53:QPL53"/>
    <mergeCell ref="QLU53:QMB53"/>
    <mergeCell ref="QMC53:QMJ53"/>
    <mergeCell ref="QMK53:QMR53"/>
    <mergeCell ref="QMS53:QMZ53"/>
    <mergeCell ref="QNA53:QNH53"/>
    <mergeCell ref="QNI53:QNP53"/>
    <mergeCell ref="QJY53:QKF53"/>
    <mergeCell ref="QKG53:QKN53"/>
    <mergeCell ref="QKO53:QKV53"/>
    <mergeCell ref="QKW53:QLD53"/>
    <mergeCell ref="QLE53:QLL53"/>
    <mergeCell ref="QLM53:QLT53"/>
    <mergeCell ref="QIC53:QIJ53"/>
    <mergeCell ref="QIK53:QIR53"/>
    <mergeCell ref="QIS53:QIZ53"/>
    <mergeCell ref="QJA53:QJH53"/>
    <mergeCell ref="QJI53:QJP53"/>
    <mergeCell ref="QJQ53:QJX53"/>
    <mergeCell ref="QGG53:QGN53"/>
    <mergeCell ref="QGO53:QGV53"/>
    <mergeCell ref="QGW53:QHD53"/>
    <mergeCell ref="QHE53:QHL53"/>
    <mergeCell ref="QHM53:QHT53"/>
    <mergeCell ref="QHU53:QIB53"/>
    <mergeCell ref="QEK53:QER53"/>
    <mergeCell ref="QES53:QEZ53"/>
    <mergeCell ref="QFA53:QFH53"/>
    <mergeCell ref="QFI53:QFP53"/>
    <mergeCell ref="QFQ53:QFX53"/>
    <mergeCell ref="QFY53:QGF53"/>
    <mergeCell ref="QCO53:QCV53"/>
    <mergeCell ref="QCW53:QDD53"/>
    <mergeCell ref="QDE53:QDL53"/>
    <mergeCell ref="QDM53:QDT53"/>
    <mergeCell ref="QDU53:QEB53"/>
    <mergeCell ref="QEC53:QEJ53"/>
    <mergeCell ref="QAS53:QAZ53"/>
    <mergeCell ref="QBA53:QBH53"/>
    <mergeCell ref="QBI53:QBP53"/>
    <mergeCell ref="QBQ53:QBX53"/>
    <mergeCell ref="QBY53:QCF53"/>
    <mergeCell ref="QCG53:QCN53"/>
    <mergeCell ref="PYW53:PZD53"/>
    <mergeCell ref="PZE53:PZL53"/>
    <mergeCell ref="PZM53:PZT53"/>
    <mergeCell ref="PZU53:QAB53"/>
    <mergeCell ref="QAC53:QAJ53"/>
    <mergeCell ref="QAK53:QAR53"/>
    <mergeCell ref="PXA53:PXH53"/>
    <mergeCell ref="PXI53:PXP53"/>
    <mergeCell ref="PXQ53:PXX53"/>
    <mergeCell ref="PXY53:PYF53"/>
    <mergeCell ref="PYG53:PYN53"/>
    <mergeCell ref="PYO53:PYV53"/>
    <mergeCell ref="PVE53:PVL53"/>
    <mergeCell ref="PVM53:PVT53"/>
    <mergeCell ref="PVU53:PWB53"/>
    <mergeCell ref="PWC53:PWJ53"/>
    <mergeCell ref="PWK53:PWR53"/>
    <mergeCell ref="PWS53:PWZ53"/>
    <mergeCell ref="PTI53:PTP53"/>
    <mergeCell ref="PTQ53:PTX53"/>
    <mergeCell ref="PTY53:PUF53"/>
    <mergeCell ref="PUG53:PUN53"/>
    <mergeCell ref="PUO53:PUV53"/>
    <mergeCell ref="PUW53:PVD53"/>
    <mergeCell ref="PRM53:PRT53"/>
    <mergeCell ref="PRU53:PSB53"/>
    <mergeCell ref="PSC53:PSJ53"/>
    <mergeCell ref="PSK53:PSR53"/>
    <mergeCell ref="PSS53:PSZ53"/>
    <mergeCell ref="PTA53:PTH53"/>
    <mergeCell ref="PPQ53:PPX53"/>
    <mergeCell ref="PPY53:PQF53"/>
    <mergeCell ref="PQG53:PQN53"/>
    <mergeCell ref="PQO53:PQV53"/>
    <mergeCell ref="PQW53:PRD53"/>
    <mergeCell ref="PRE53:PRL53"/>
    <mergeCell ref="PNU53:POB53"/>
    <mergeCell ref="POC53:POJ53"/>
    <mergeCell ref="POK53:POR53"/>
    <mergeCell ref="POS53:POZ53"/>
    <mergeCell ref="PPA53:PPH53"/>
    <mergeCell ref="PPI53:PPP53"/>
    <mergeCell ref="PLY53:PMF53"/>
    <mergeCell ref="PMG53:PMN53"/>
    <mergeCell ref="PMO53:PMV53"/>
    <mergeCell ref="PMW53:PND53"/>
    <mergeCell ref="PNE53:PNL53"/>
    <mergeCell ref="PNM53:PNT53"/>
    <mergeCell ref="PKC53:PKJ53"/>
    <mergeCell ref="PKK53:PKR53"/>
    <mergeCell ref="PKS53:PKZ53"/>
    <mergeCell ref="PLA53:PLH53"/>
    <mergeCell ref="PLI53:PLP53"/>
    <mergeCell ref="PLQ53:PLX53"/>
    <mergeCell ref="PIG53:PIN53"/>
    <mergeCell ref="PIO53:PIV53"/>
    <mergeCell ref="PIW53:PJD53"/>
    <mergeCell ref="PJE53:PJL53"/>
    <mergeCell ref="PJM53:PJT53"/>
    <mergeCell ref="PJU53:PKB53"/>
    <mergeCell ref="PGK53:PGR53"/>
    <mergeCell ref="PGS53:PGZ53"/>
    <mergeCell ref="PHA53:PHH53"/>
    <mergeCell ref="PHI53:PHP53"/>
    <mergeCell ref="PHQ53:PHX53"/>
    <mergeCell ref="PHY53:PIF53"/>
    <mergeCell ref="PEO53:PEV53"/>
    <mergeCell ref="PEW53:PFD53"/>
    <mergeCell ref="PFE53:PFL53"/>
    <mergeCell ref="PFM53:PFT53"/>
    <mergeCell ref="PFU53:PGB53"/>
    <mergeCell ref="PGC53:PGJ53"/>
    <mergeCell ref="PCS53:PCZ53"/>
    <mergeCell ref="PDA53:PDH53"/>
    <mergeCell ref="PDI53:PDP53"/>
    <mergeCell ref="PDQ53:PDX53"/>
    <mergeCell ref="PDY53:PEF53"/>
    <mergeCell ref="PEG53:PEN53"/>
    <mergeCell ref="PAW53:PBD53"/>
    <mergeCell ref="PBE53:PBL53"/>
    <mergeCell ref="PBM53:PBT53"/>
    <mergeCell ref="PBU53:PCB53"/>
    <mergeCell ref="PCC53:PCJ53"/>
    <mergeCell ref="PCK53:PCR53"/>
    <mergeCell ref="OZA53:OZH53"/>
    <mergeCell ref="OZI53:OZP53"/>
    <mergeCell ref="OZQ53:OZX53"/>
    <mergeCell ref="OZY53:PAF53"/>
    <mergeCell ref="PAG53:PAN53"/>
    <mergeCell ref="PAO53:PAV53"/>
    <mergeCell ref="OXE53:OXL53"/>
    <mergeCell ref="OXM53:OXT53"/>
    <mergeCell ref="OXU53:OYB53"/>
    <mergeCell ref="OYC53:OYJ53"/>
    <mergeCell ref="OYK53:OYR53"/>
    <mergeCell ref="OYS53:OYZ53"/>
    <mergeCell ref="OVI53:OVP53"/>
    <mergeCell ref="OVQ53:OVX53"/>
    <mergeCell ref="OVY53:OWF53"/>
    <mergeCell ref="OWG53:OWN53"/>
    <mergeCell ref="OWO53:OWV53"/>
    <mergeCell ref="OWW53:OXD53"/>
    <mergeCell ref="OTM53:OTT53"/>
    <mergeCell ref="OTU53:OUB53"/>
    <mergeCell ref="OUC53:OUJ53"/>
    <mergeCell ref="OUK53:OUR53"/>
    <mergeCell ref="OUS53:OUZ53"/>
    <mergeCell ref="OVA53:OVH53"/>
    <mergeCell ref="ORQ53:ORX53"/>
    <mergeCell ref="ORY53:OSF53"/>
    <mergeCell ref="OSG53:OSN53"/>
    <mergeCell ref="OSO53:OSV53"/>
    <mergeCell ref="OSW53:OTD53"/>
    <mergeCell ref="OTE53:OTL53"/>
    <mergeCell ref="OPU53:OQB53"/>
    <mergeCell ref="OQC53:OQJ53"/>
    <mergeCell ref="OQK53:OQR53"/>
    <mergeCell ref="OQS53:OQZ53"/>
    <mergeCell ref="ORA53:ORH53"/>
    <mergeCell ref="ORI53:ORP53"/>
    <mergeCell ref="ONY53:OOF53"/>
    <mergeCell ref="OOG53:OON53"/>
    <mergeCell ref="OOO53:OOV53"/>
    <mergeCell ref="OOW53:OPD53"/>
    <mergeCell ref="OPE53:OPL53"/>
    <mergeCell ref="OPM53:OPT53"/>
    <mergeCell ref="OMC53:OMJ53"/>
    <mergeCell ref="OMK53:OMR53"/>
    <mergeCell ref="OMS53:OMZ53"/>
    <mergeCell ref="ONA53:ONH53"/>
    <mergeCell ref="ONI53:ONP53"/>
    <mergeCell ref="ONQ53:ONX53"/>
    <mergeCell ref="OKG53:OKN53"/>
    <mergeCell ref="OKO53:OKV53"/>
    <mergeCell ref="OKW53:OLD53"/>
    <mergeCell ref="OLE53:OLL53"/>
    <mergeCell ref="OLM53:OLT53"/>
    <mergeCell ref="OLU53:OMB53"/>
    <mergeCell ref="OIK53:OIR53"/>
    <mergeCell ref="OIS53:OIZ53"/>
    <mergeCell ref="OJA53:OJH53"/>
    <mergeCell ref="OJI53:OJP53"/>
    <mergeCell ref="OJQ53:OJX53"/>
    <mergeCell ref="OJY53:OKF53"/>
    <mergeCell ref="OGO53:OGV53"/>
    <mergeCell ref="OGW53:OHD53"/>
    <mergeCell ref="OHE53:OHL53"/>
    <mergeCell ref="OHM53:OHT53"/>
    <mergeCell ref="OHU53:OIB53"/>
    <mergeCell ref="OIC53:OIJ53"/>
    <mergeCell ref="OES53:OEZ53"/>
    <mergeCell ref="OFA53:OFH53"/>
    <mergeCell ref="OFI53:OFP53"/>
    <mergeCell ref="OFQ53:OFX53"/>
    <mergeCell ref="OFY53:OGF53"/>
    <mergeCell ref="OGG53:OGN53"/>
    <mergeCell ref="OCW53:ODD53"/>
    <mergeCell ref="ODE53:ODL53"/>
    <mergeCell ref="ODM53:ODT53"/>
    <mergeCell ref="ODU53:OEB53"/>
    <mergeCell ref="OEC53:OEJ53"/>
    <mergeCell ref="OEK53:OER53"/>
    <mergeCell ref="OBA53:OBH53"/>
    <mergeCell ref="OBI53:OBP53"/>
    <mergeCell ref="OBQ53:OBX53"/>
    <mergeCell ref="OBY53:OCF53"/>
    <mergeCell ref="OCG53:OCN53"/>
    <mergeCell ref="OCO53:OCV53"/>
    <mergeCell ref="NZE53:NZL53"/>
    <mergeCell ref="NZM53:NZT53"/>
    <mergeCell ref="NZU53:OAB53"/>
    <mergeCell ref="OAC53:OAJ53"/>
    <mergeCell ref="OAK53:OAR53"/>
    <mergeCell ref="OAS53:OAZ53"/>
    <mergeCell ref="NXI53:NXP53"/>
    <mergeCell ref="NXQ53:NXX53"/>
    <mergeCell ref="NXY53:NYF53"/>
    <mergeCell ref="NYG53:NYN53"/>
    <mergeCell ref="NYO53:NYV53"/>
    <mergeCell ref="NYW53:NZD53"/>
    <mergeCell ref="NVM53:NVT53"/>
    <mergeCell ref="NVU53:NWB53"/>
    <mergeCell ref="NWC53:NWJ53"/>
    <mergeCell ref="NWK53:NWR53"/>
    <mergeCell ref="NWS53:NWZ53"/>
    <mergeCell ref="NXA53:NXH53"/>
    <mergeCell ref="NTQ53:NTX53"/>
    <mergeCell ref="NTY53:NUF53"/>
    <mergeCell ref="NUG53:NUN53"/>
    <mergeCell ref="NUO53:NUV53"/>
    <mergeCell ref="NUW53:NVD53"/>
    <mergeCell ref="NVE53:NVL53"/>
    <mergeCell ref="NRU53:NSB53"/>
    <mergeCell ref="NSC53:NSJ53"/>
    <mergeCell ref="NSK53:NSR53"/>
    <mergeCell ref="NSS53:NSZ53"/>
    <mergeCell ref="NTA53:NTH53"/>
    <mergeCell ref="NTI53:NTP53"/>
    <mergeCell ref="NPY53:NQF53"/>
    <mergeCell ref="NQG53:NQN53"/>
    <mergeCell ref="NQO53:NQV53"/>
    <mergeCell ref="NQW53:NRD53"/>
    <mergeCell ref="NRE53:NRL53"/>
    <mergeCell ref="NRM53:NRT53"/>
    <mergeCell ref="NOC53:NOJ53"/>
    <mergeCell ref="NOK53:NOR53"/>
    <mergeCell ref="NOS53:NOZ53"/>
    <mergeCell ref="NPA53:NPH53"/>
    <mergeCell ref="NPI53:NPP53"/>
    <mergeCell ref="NPQ53:NPX53"/>
    <mergeCell ref="NMG53:NMN53"/>
    <mergeCell ref="NMO53:NMV53"/>
    <mergeCell ref="NMW53:NND53"/>
    <mergeCell ref="NNE53:NNL53"/>
    <mergeCell ref="NNM53:NNT53"/>
    <mergeCell ref="NNU53:NOB53"/>
    <mergeCell ref="NKK53:NKR53"/>
    <mergeCell ref="NKS53:NKZ53"/>
    <mergeCell ref="NLA53:NLH53"/>
    <mergeCell ref="NLI53:NLP53"/>
    <mergeCell ref="NLQ53:NLX53"/>
    <mergeCell ref="NLY53:NMF53"/>
    <mergeCell ref="NIO53:NIV53"/>
    <mergeCell ref="NIW53:NJD53"/>
    <mergeCell ref="NJE53:NJL53"/>
    <mergeCell ref="NJM53:NJT53"/>
    <mergeCell ref="NJU53:NKB53"/>
    <mergeCell ref="NKC53:NKJ53"/>
    <mergeCell ref="NGS53:NGZ53"/>
    <mergeCell ref="NHA53:NHH53"/>
    <mergeCell ref="NHI53:NHP53"/>
    <mergeCell ref="NHQ53:NHX53"/>
    <mergeCell ref="NHY53:NIF53"/>
    <mergeCell ref="NIG53:NIN53"/>
    <mergeCell ref="NEW53:NFD53"/>
    <mergeCell ref="NFE53:NFL53"/>
    <mergeCell ref="NFM53:NFT53"/>
    <mergeCell ref="NFU53:NGB53"/>
    <mergeCell ref="NGC53:NGJ53"/>
    <mergeCell ref="NGK53:NGR53"/>
    <mergeCell ref="NDA53:NDH53"/>
    <mergeCell ref="NDI53:NDP53"/>
    <mergeCell ref="NDQ53:NDX53"/>
    <mergeCell ref="NDY53:NEF53"/>
    <mergeCell ref="NEG53:NEN53"/>
    <mergeCell ref="NEO53:NEV53"/>
    <mergeCell ref="NBE53:NBL53"/>
    <mergeCell ref="NBM53:NBT53"/>
    <mergeCell ref="NBU53:NCB53"/>
    <mergeCell ref="NCC53:NCJ53"/>
    <mergeCell ref="NCK53:NCR53"/>
    <mergeCell ref="NCS53:NCZ53"/>
    <mergeCell ref="MZI53:MZP53"/>
    <mergeCell ref="MZQ53:MZX53"/>
    <mergeCell ref="MZY53:NAF53"/>
    <mergeCell ref="NAG53:NAN53"/>
    <mergeCell ref="NAO53:NAV53"/>
    <mergeCell ref="NAW53:NBD53"/>
    <mergeCell ref="MXM53:MXT53"/>
    <mergeCell ref="MXU53:MYB53"/>
    <mergeCell ref="MYC53:MYJ53"/>
    <mergeCell ref="MYK53:MYR53"/>
    <mergeCell ref="MYS53:MYZ53"/>
    <mergeCell ref="MZA53:MZH53"/>
    <mergeCell ref="MVQ53:MVX53"/>
    <mergeCell ref="MVY53:MWF53"/>
    <mergeCell ref="MWG53:MWN53"/>
    <mergeCell ref="MWO53:MWV53"/>
    <mergeCell ref="MWW53:MXD53"/>
    <mergeCell ref="MXE53:MXL53"/>
    <mergeCell ref="MTU53:MUB53"/>
    <mergeCell ref="MUC53:MUJ53"/>
    <mergeCell ref="MUK53:MUR53"/>
    <mergeCell ref="MUS53:MUZ53"/>
    <mergeCell ref="MVA53:MVH53"/>
    <mergeCell ref="MVI53:MVP53"/>
    <mergeCell ref="MRY53:MSF53"/>
    <mergeCell ref="MSG53:MSN53"/>
    <mergeCell ref="MSO53:MSV53"/>
    <mergeCell ref="MSW53:MTD53"/>
    <mergeCell ref="MTE53:MTL53"/>
    <mergeCell ref="MTM53:MTT53"/>
    <mergeCell ref="MQC53:MQJ53"/>
    <mergeCell ref="MQK53:MQR53"/>
    <mergeCell ref="MQS53:MQZ53"/>
    <mergeCell ref="MRA53:MRH53"/>
    <mergeCell ref="MRI53:MRP53"/>
    <mergeCell ref="MRQ53:MRX53"/>
    <mergeCell ref="MOG53:MON53"/>
    <mergeCell ref="MOO53:MOV53"/>
    <mergeCell ref="MOW53:MPD53"/>
    <mergeCell ref="MPE53:MPL53"/>
    <mergeCell ref="MPM53:MPT53"/>
    <mergeCell ref="MPU53:MQB53"/>
    <mergeCell ref="MMK53:MMR53"/>
    <mergeCell ref="MMS53:MMZ53"/>
    <mergeCell ref="MNA53:MNH53"/>
    <mergeCell ref="MNI53:MNP53"/>
    <mergeCell ref="MNQ53:MNX53"/>
    <mergeCell ref="MNY53:MOF53"/>
    <mergeCell ref="MKO53:MKV53"/>
    <mergeCell ref="MKW53:MLD53"/>
    <mergeCell ref="MLE53:MLL53"/>
    <mergeCell ref="MLM53:MLT53"/>
    <mergeCell ref="MLU53:MMB53"/>
    <mergeCell ref="MMC53:MMJ53"/>
    <mergeCell ref="MIS53:MIZ53"/>
    <mergeCell ref="MJA53:MJH53"/>
    <mergeCell ref="MJI53:MJP53"/>
    <mergeCell ref="MJQ53:MJX53"/>
    <mergeCell ref="MJY53:MKF53"/>
    <mergeCell ref="MKG53:MKN53"/>
    <mergeCell ref="MGW53:MHD53"/>
    <mergeCell ref="MHE53:MHL53"/>
    <mergeCell ref="MHM53:MHT53"/>
    <mergeCell ref="MHU53:MIB53"/>
    <mergeCell ref="MIC53:MIJ53"/>
    <mergeCell ref="MIK53:MIR53"/>
    <mergeCell ref="MFA53:MFH53"/>
    <mergeCell ref="MFI53:MFP53"/>
    <mergeCell ref="MFQ53:MFX53"/>
    <mergeCell ref="MFY53:MGF53"/>
    <mergeCell ref="MGG53:MGN53"/>
    <mergeCell ref="MGO53:MGV53"/>
    <mergeCell ref="MDE53:MDL53"/>
    <mergeCell ref="MDM53:MDT53"/>
    <mergeCell ref="MDU53:MEB53"/>
    <mergeCell ref="MEC53:MEJ53"/>
    <mergeCell ref="MEK53:MER53"/>
    <mergeCell ref="MES53:MEZ53"/>
    <mergeCell ref="MBI53:MBP53"/>
    <mergeCell ref="MBQ53:MBX53"/>
    <mergeCell ref="MBY53:MCF53"/>
    <mergeCell ref="MCG53:MCN53"/>
    <mergeCell ref="MCO53:MCV53"/>
    <mergeCell ref="MCW53:MDD53"/>
    <mergeCell ref="LZM53:LZT53"/>
    <mergeCell ref="LZU53:MAB53"/>
    <mergeCell ref="MAC53:MAJ53"/>
    <mergeCell ref="MAK53:MAR53"/>
    <mergeCell ref="MAS53:MAZ53"/>
    <mergeCell ref="MBA53:MBH53"/>
    <mergeCell ref="LXQ53:LXX53"/>
    <mergeCell ref="LXY53:LYF53"/>
    <mergeCell ref="LYG53:LYN53"/>
    <mergeCell ref="LYO53:LYV53"/>
    <mergeCell ref="LYW53:LZD53"/>
    <mergeCell ref="LZE53:LZL53"/>
    <mergeCell ref="LVU53:LWB53"/>
    <mergeCell ref="LWC53:LWJ53"/>
    <mergeCell ref="LWK53:LWR53"/>
    <mergeCell ref="LWS53:LWZ53"/>
    <mergeCell ref="LXA53:LXH53"/>
    <mergeCell ref="LXI53:LXP53"/>
    <mergeCell ref="LTY53:LUF53"/>
    <mergeCell ref="LUG53:LUN53"/>
    <mergeCell ref="LUO53:LUV53"/>
    <mergeCell ref="LUW53:LVD53"/>
    <mergeCell ref="LVE53:LVL53"/>
    <mergeCell ref="LVM53:LVT53"/>
    <mergeCell ref="LSC53:LSJ53"/>
    <mergeCell ref="LSK53:LSR53"/>
    <mergeCell ref="LSS53:LSZ53"/>
    <mergeCell ref="LTA53:LTH53"/>
    <mergeCell ref="LTI53:LTP53"/>
    <mergeCell ref="LTQ53:LTX53"/>
    <mergeCell ref="LQG53:LQN53"/>
    <mergeCell ref="LQO53:LQV53"/>
    <mergeCell ref="LQW53:LRD53"/>
    <mergeCell ref="LRE53:LRL53"/>
    <mergeCell ref="LRM53:LRT53"/>
    <mergeCell ref="LRU53:LSB53"/>
    <mergeCell ref="LOK53:LOR53"/>
    <mergeCell ref="LOS53:LOZ53"/>
    <mergeCell ref="LPA53:LPH53"/>
    <mergeCell ref="LPI53:LPP53"/>
    <mergeCell ref="LPQ53:LPX53"/>
    <mergeCell ref="LPY53:LQF53"/>
    <mergeCell ref="LMO53:LMV53"/>
    <mergeCell ref="LMW53:LND53"/>
    <mergeCell ref="LNE53:LNL53"/>
    <mergeCell ref="LNM53:LNT53"/>
    <mergeCell ref="LNU53:LOB53"/>
    <mergeCell ref="LOC53:LOJ53"/>
    <mergeCell ref="LKS53:LKZ53"/>
    <mergeCell ref="LLA53:LLH53"/>
    <mergeCell ref="LLI53:LLP53"/>
    <mergeCell ref="LLQ53:LLX53"/>
    <mergeCell ref="LLY53:LMF53"/>
    <mergeCell ref="LMG53:LMN53"/>
    <mergeCell ref="LIW53:LJD53"/>
    <mergeCell ref="LJE53:LJL53"/>
    <mergeCell ref="LJM53:LJT53"/>
    <mergeCell ref="LJU53:LKB53"/>
    <mergeCell ref="LKC53:LKJ53"/>
    <mergeCell ref="LKK53:LKR53"/>
    <mergeCell ref="LHA53:LHH53"/>
    <mergeCell ref="LHI53:LHP53"/>
    <mergeCell ref="LHQ53:LHX53"/>
    <mergeCell ref="LHY53:LIF53"/>
    <mergeCell ref="LIG53:LIN53"/>
    <mergeCell ref="LIO53:LIV53"/>
    <mergeCell ref="LFE53:LFL53"/>
    <mergeCell ref="LFM53:LFT53"/>
    <mergeCell ref="LFU53:LGB53"/>
    <mergeCell ref="LGC53:LGJ53"/>
    <mergeCell ref="LGK53:LGR53"/>
    <mergeCell ref="LGS53:LGZ53"/>
    <mergeCell ref="LDI53:LDP53"/>
    <mergeCell ref="LDQ53:LDX53"/>
    <mergeCell ref="LDY53:LEF53"/>
    <mergeCell ref="LEG53:LEN53"/>
    <mergeCell ref="LEO53:LEV53"/>
    <mergeCell ref="LEW53:LFD53"/>
    <mergeCell ref="LBM53:LBT53"/>
    <mergeCell ref="LBU53:LCB53"/>
    <mergeCell ref="LCC53:LCJ53"/>
    <mergeCell ref="LCK53:LCR53"/>
    <mergeCell ref="LCS53:LCZ53"/>
    <mergeCell ref="LDA53:LDH53"/>
    <mergeCell ref="KZQ53:KZX53"/>
    <mergeCell ref="KZY53:LAF53"/>
    <mergeCell ref="LAG53:LAN53"/>
    <mergeCell ref="LAO53:LAV53"/>
    <mergeCell ref="LAW53:LBD53"/>
    <mergeCell ref="LBE53:LBL53"/>
    <mergeCell ref="KXU53:KYB53"/>
    <mergeCell ref="KYC53:KYJ53"/>
    <mergeCell ref="KYK53:KYR53"/>
    <mergeCell ref="KYS53:KYZ53"/>
    <mergeCell ref="KZA53:KZH53"/>
    <mergeCell ref="KZI53:KZP53"/>
    <mergeCell ref="KVY53:KWF53"/>
    <mergeCell ref="KWG53:KWN53"/>
    <mergeCell ref="KWO53:KWV53"/>
    <mergeCell ref="KWW53:KXD53"/>
    <mergeCell ref="KXE53:KXL53"/>
    <mergeCell ref="KXM53:KXT53"/>
    <mergeCell ref="KUC53:KUJ53"/>
    <mergeCell ref="KUK53:KUR53"/>
    <mergeCell ref="KUS53:KUZ53"/>
    <mergeCell ref="KVA53:KVH53"/>
    <mergeCell ref="KVI53:KVP53"/>
    <mergeCell ref="KVQ53:KVX53"/>
    <mergeCell ref="KSG53:KSN53"/>
    <mergeCell ref="KSO53:KSV53"/>
    <mergeCell ref="KSW53:KTD53"/>
    <mergeCell ref="KTE53:KTL53"/>
    <mergeCell ref="KTM53:KTT53"/>
    <mergeCell ref="KTU53:KUB53"/>
    <mergeCell ref="KQK53:KQR53"/>
    <mergeCell ref="KQS53:KQZ53"/>
    <mergeCell ref="KRA53:KRH53"/>
    <mergeCell ref="KRI53:KRP53"/>
    <mergeCell ref="KRQ53:KRX53"/>
    <mergeCell ref="KRY53:KSF53"/>
    <mergeCell ref="KOO53:KOV53"/>
    <mergeCell ref="KOW53:KPD53"/>
    <mergeCell ref="KPE53:KPL53"/>
    <mergeCell ref="KPM53:KPT53"/>
    <mergeCell ref="KPU53:KQB53"/>
    <mergeCell ref="KQC53:KQJ53"/>
    <mergeCell ref="KMS53:KMZ53"/>
    <mergeCell ref="KNA53:KNH53"/>
    <mergeCell ref="KNI53:KNP53"/>
    <mergeCell ref="KNQ53:KNX53"/>
    <mergeCell ref="KNY53:KOF53"/>
    <mergeCell ref="KOG53:KON53"/>
    <mergeCell ref="KKW53:KLD53"/>
    <mergeCell ref="KLE53:KLL53"/>
    <mergeCell ref="KLM53:KLT53"/>
    <mergeCell ref="KLU53:KMB53"/>
    <mergeCell ref="KMC53:KMJ53"/>
    <mergeCell ref="KMK53:KMR53"/>
    <mergeCell ref="KJA53:KJH53"/>
    <mergeCell ref="KJI53:KJP53"/>
    <mergeCell ref="KJQ53:KJX53"/>
    <mergeCell ref="KJY53:KKF53"/>
    <mergeCell ref="KKG53:KKN53"/>
    <mergeCell ref="KKO53:KKV53"/>
    <mergeCell ref="KHE53:KHL53"/>
    <mergeCell ref="KHM53:KHT53"/>
    <mergeCell ref="KHU53:KIB53"/>
    <mergeCell ref="KIC53:KIJ53"/>
    <mergeCell ref="KIK53:KIR53"/>
    <mergeCell ref="KIS53:KIZ53"/>
    <mergeCell ref="KFI53:KFP53"/>
    <mergeCell ref="KFQ53:KFX53"/>
    <mergeCell ref="KFY53:KGF53"/>
    <mergeCell ref="KGG53:KGN53"/>
    <mergeCell ref="KGO53:KGV53"/>
    <mergeCell ref="KGW53:KHD53"/>
    <mergeCell ref="KDM53:KDT53"/>
    <mergeCell ref="KDU53:KEB53"/>
    <mergeCell ref="KEC53:KEJ53"/>
    <mergeCell ref="KEK53:KER53"/>
    <mergeCell ref="KES53:KEZ53"/>
    <mergeCell ref="KFA53:KFH53"/>
    <mergeCell ref="KBQ53:KBX53"/>
    <mergeCell ref="KBY53:KCF53"/>
    <mergeCell ref="KCG53:KCN53"/>
    <mergeCell ref="KCO53:KCV53"/>
    <mergeCell ref="KCW53:KDD53"/>
    <mergeCell ref="KDE53:KDL53"/>
    <mergeCell ref="JZU53:KAB53"/>
    <mergeCell ref="KAC53:KAJ53"/>
    <mergeCell ref="KAK53:KAR53"/>
    <mergeCell ref="KAS53:KAZ53"/>
    <mergeCell ref="KBA53:KBH53"/>
    <mergeCell ref="KBI53:KBP53"/>
    <mergeCell ref="JXY53:JYF53"/>
    <mergeCell ref="JYG53:JYN53"/>
    <mergeCell ref="JYO53:JYV53"/>
    <mergeCell ref="JYW53:JZD53"/>
    <mergeCell ref="JZE53:JZL53"/>
    <mergeCell ref="JZM53:JZT53"/>
    <mergeCell ref="JWC53:JWJ53"/>
    <mergeCell ref="JWK53:JWR53"/>
    <mergeCell ref="JWS53:JWZ53"/>
    <mergeCell ref="JXA53:JXH53"/>
    <mergeCell ref="JXI53:JXP53"/>
    <mergeCell ref="JXQ53:JXX53"/>
    <mergeCell ref="JUG53:JUN53"/>
    <mergeCell ref="JUO53:JUV53"/>
    <mergeCell ref="JUW53:JVD53"/>
    <mergeCell ref="JVE53:JVL53"/>
    <mergeCell ref="JVM53:JVT53"/>
    <mergeCell ref="JVU53:JWB53"/>
    <mergeCell ref="JSK53:JSR53"/>
    <mergeCell ref="JSS53:JSZ53"/>
    <mergeCell ref="JTA53:JTH53"/>
    <mergeCell ref="JTI53:JTP53"/>
    <mergeCell ref="JTQ53:JTX53"/>
    <mergeCell ref="JTY53:JUF53"/>
    <mergeCell ref="JQO53:JQV53"/>
    <mergeCell ref="JQW53:JRD53"/>
    <mergeCell ref="JRE53:JRL53"/>
    <mergeCell ref="JRM53:JRT53"/>
    <mergeCell ref="JRU53:JSB53"/>
    <mergeCell ref="JSC53:JSJ53"/>
    <mergeCell ref="JOS53:JOZ53"/>
    <mergeCell ref="JPA53:JPH53"/>
    <mergeCell ref="JPI53:JPP53"/>
    <mergeCell ref="JPQ53:JPX53"/>
    <mergeCell ref="JPY53:JQF53"/>
    <mergeCell ref="JQG53:JQN53"/>
    <mergeCell ref="JMW53:JND53"/>
    <mergeCell ref="JNE53:JNL53"/>
    <mergeCell ref="JNM53:JNT53"/>
    <mergeCell ref="JNU53:JOB53"/>
    <mergeCell ref="JOC53:JOJ53"/>
    <mergeCell ref="JOK53:JOR53"/>
    <mergeCell ref="JLA53:JLH53"/>
    <mergeCell ref="JLI53:JLP53"/>
    <mergeCell ref="JLQ53:JLX53"/>
    <mergeCell ref="JLY53:JMF53"/>
    <mergeCell ref="JMG53:JMN53"/>
    <mergeCell ref="JMO53:JMV53"/>
    <mergeCell ref="JJE53:JJL53"/>
    <mergeCell ref="JJM53:JJT53"/>
    <mergeCell ref="JJU53:JKB53"/>
    <mergeCell ref="JKC53:JKJ53"/>
    <mergeCell ref="JKK53:JKR53"/>
    <mergeCell ref="JKS53:JKZ53"/>
    <mergeCell ref="JHI53:JHP53"/>
    <mergeCell ref="JHQ53:JHX53"/>
    <mergeCell ref="JHY53:JIF53"/>
    <mergeCell ref="JIG53:JIN53"/>
    <mergeCell ref="JIO53:JIV53"/>
    <mergeCell ref="JIW53:JJD53"/>
    <mergeCell ref="JFM53:JFT53"/>
    <mergeCell ref="JFU53:JGB53"/>
    <mergeCell ref="JGC53:JGJ53"/>
    <mergeCell ref="JGK53:JGR53"/>
    <mergeCell ref="JGS53:JGZ53"/>
    <mergeCell ref="JHA53:JHH53"/>
    <mergeCell ref="JDQ53:JDX53"/>
    <mergeCell ref="JDY53:JEF53"/>
    <mergeCell ref="JEG53:JEN53"/>
    <mergeCell ref="JEO53:JEV53"/>
    <mergeCell ref="JEW53:JFD53"/>
    <mergeCell ref="JFE53:JFL53"/>
    <mergeCell ref="JBU53:JCB53"/>
    <mergeCell ref="JCC53:JCJ53"/>
    <mergeCell ref="JCK53:JCR53"/>
    <mergeCell ref="JCS53:JCZ53"/>
    <mergeCell ref="JDA53:JDH53"/>
    <mergeCell ref="JDI53:JDP53"/>
    <mergeCell ref="IZY53:JAF53"/>
    <mergeCell ref="JAG53:JAN53"/>
    <mergeCell ref="JAO53:JAV53"/>
    <mergeCell ref="JAW53:JBD53"/>
    <mergeCell ref="JBE53:JBL53"/>
    <mergeCell ref="JBM53:JBT53"/>
    <mergeCell ref="IYC53:IYJ53"/>
    <mergeCell ref="IYK53:IYR53"/>
    <mergeCell ref="IYS53:IYZ53"/>
    <mergeCell ref="IZA53:IZH53"/>
    <mergeCell ref="IZI53:IZP53"/>
    <mergeCell ref="IZQ53:IZX53"/>
    <mergeCell ref="IWG53:IWN53"/>
    <mergeCell ref="IWO53:IWV53"/>
    <mergeCell ref="IWW53:IXD53"/>
    <mergeCell ref="IXE53:IXL53"/>
    <mergeCell ref="IXM53:IXT53"/>
    <mergeCell ref="IXU53:IYB53"/>
    <mergeCell ref="IUK53:IUR53"/>
    <mergeCell ref="IUS53:IUZ53"/>
    <mergeCell ref="IVA53:IVH53"/>
    <mergeCell ref="IVI53:IVP53"/>
    <mergeCell ref="IVQ53:IVX53"/>
    <mergeCell ref="IVY53:IWF53"/>
    <mergeCell ref="ISO53:ISV53"/>
    <mergeCell ref="ISW53:ITD53"/>
    <mergeCell ref="ITE53:ITL53"/>
    <mergeCell ref="ITM53:ITT53"/>
    <mergeCell ref="ITU53:IUB53"/>
    <mergeCell ref="IUC53:IUJ53"/>
    <mergeCell ref="IQS53:IQZ53"/>
    <mergeCell ref="IRA53:IRH53"/>
    <mergeCell ref="IRI53:IRP53"/>
    <mergeCell ref="IRQ53:IRX53"/>
    <mergeCell ref="IRY53:ISF53"/>
    <mergeCell ref="ISG53:ISN53"/>
    <mergeCell ref="IOW53:IPD53"/>
    <mergeCell ref="IPE53:IPL53"/>
    <mergeCell ref="IPM53:IPT53"/>
    <mergeCell ref="IPU53:IQB53"/>
    <mergeCell ref="IQC53:IQJ53"/>
    <mergeCell ref="IQK53:IQR53"/>
    <mergeCell ref="INA53:INH53"/>
    <mergeCell ref="INI53:INP53"/>
    <mergeCell ref="INQ53:INX53"/>
    <mergeCell ref="INY53:IOF53"/>
    <mergeCell ref="IOG53:ION53"/>
    <mergeCell ref="IOO53:IOV53"/>
    <mergeCell ref="ILE53:ILL53"/>
    <mergeCell ref="ILM53:ILT53"/>
    <mergeCell ref="ILU53:IMB53"/>
    <mergeCell ref="IMC53:IMJ53"/>
    <mergeCell ref="IMK53:IMR53"/>
    <mergeCell ref="IMS53:IMZ53"/>
    <mergeCell ref="IJI53:IJP53"/>
    <mergeCell ref="IJQ53:IJX53"/>
    <mergeCell ref="IJY53:IKF53"/>
    <mergeCell ref="IKG53:IKN53"/>
    <mergeCell ref="IKO53:IKV53"/>
    <mergeCell ref="IKW53:ILD53"/>
    <mergeCell ref="IHM53:IHT53"/>
    <mergeCell ref="IHU53:IIB53"/>
    <mergeCell ref="IIC53:IIJ53"/>
    <mergeCell ref="IIK53:IIR53"/>
    <mergeCell ref="IIS53:IIZ53"/>
    <mergeCell ref="IJA53:IJH53"/>
    <mergeCell ref="IFQ53:IFX53"/>
    <mergeCell ref="IFY53:IGF53"/>
    <mergeCell ref="IGG53:IGN53"/>
    <mergeCell ref="IGO53:IGV53"/>
    <mergeCell ref="IGW53:IHD53"/>
    <mergeCell ref="IHE53:IHL53"/>
    <mergeCell ref="IDU53:IEB53"/>
    <mergeCell ref="IEC53:IEJ53"/>
    <mergeCell ref="IEK53:IER53"/>
    <mergeCell ref="IES53:IEZ53"/>
    <mergeCell ref="IFA53:IFH53"/>
    <mergeCell ref="IFI53:IFP53"/>
    <mergeCell ref="IBY53:ICF53"/>
    <mergeCell ref="ICG53:ICN53"/>
    <mergeCell ref="ICO53:ICV53"/>
    <mergeCell ref="ICW53:IDD53"/>
    <mergeCell ref="IDE53:IDL53"/>
    <mergeCell ref="IDM53:IDT53"/>
    <mergeCell ref="IAC53:IAJ53"/>
    <mergeCell ref="IAK53:IAR53"/>
    <mergeCell ref="IAS53:IAZ53"/>
    <mergeCell ref="IBA53:IBH53"/>
    <mergeCell ref="IBI53:IBP53"/>
    <mergeCell ref="IBQ53:IBX53"/>
    <mergeCell ref="HYG53:HYN53"/>
    <mergeCell ref="HYO53:HYV53"/>
    <mergeCell ref="HYW53:HZD53"/>
    <mergeCell ref="HZE53:HZL53"/>
    <mergeCell ref="HZM53:HZT53"/>
    <mergeCell ref="HZU53:IAB53"/>
    <mergeCell ref="HWK53:HWR53"/>
    <mergeCell ref="HWS53:HWZ53"/>
    <mergeCell ref="HXA53:HXH53"/>
    <mergeCell ref="HXI53:HXP53"/>
    <mergeCell ref="HXQ53:HXX53"/>
    <mergeCell ref="HXY53:HYF53"/>
    <mergeCell ref="HUO53:HUV53"/>
    <mergeCell ref="HUW53:HVD53"/>
    <mergeCell ref="HVE53:HVL53"/>
    <mergeCell ref="HVM53:HVT53"/>
    <mergeCell ref="HVU53:HWB53"/>
    <mergeCell ref="HWC53:HWJ53"/>
    <mergeCell ref="HSS53:HSZ53"/>
    <mergeCell ref="HTA53:HTH53"/>
    <mergeCell ref="HTI53:HTP53"/>
    <mergeCell ref="HTQ53:HTX53"/>
    <mergeCell ref="HTY53:HUF53"/>
    <mergeCell ref="HUG53:HUN53"/>
    <mergeCell ref="HQW53:HRD53"/>
    <mergeCell ref="HRE53:HRL53"/>
    <mergeCell ref="HRM53:HRT53"/>
    <mergeCell ref="HRU53:HSB53"/>
    <mergeCell ref="HSC53:HSJ53"/>
    <mergeCell ref="HSK53:HSR53"/>
    <mergeCell ref="HPA53:HPH53"/>
    <mergeCell ref="HPI53:HPP53"/>
    <mergeCell ref="HPQ53:HPX53"/>
    <mergeCell ref="HPY53:HQF53"/>
    <mergeCell ref="HQG53:HQN53"/>
    <mergeCell ref="HQO53:HQV53"/>
    <mergeCell ref="HNE53:HNL53"/>
    <mergeCell ref="HNM53:HNT53"/>
    <mergeCell ref="HNU53:HOB53"/>
    <mergeCell ref="HOC53:HOJ53"/>
    <mergeCell ref="HOK53:HOR53"/>
    <mergeCell ref="HOS53:HOZ53"/>
    <mergeCell ref="HLI53:HLP53"/>
    <mergeCell ref="HLQ53:HLX53"/>
    <mergeCell ref="HLY53:HMF53"/>
    <mergeCell ref="HMG53:HMN53"/>
    <mergeCell ref="HMO53:HMV53"/>
    <mergeCell ref="HMW53:HND53"/>
    <mergeCell ref="HJM53:HJT53"/>
    <mergeCell ref="HJU53:HKB53"/>
    <mergeCell ref="HKC53:HKJ53"/>
    <mergeCell ref="HKK53:HKR53"/>
    <mergeCell ref="HKS53:HKZ53"/>
    <mergeCell ref="HLA53:HLH53"/>
    <mergeCell ref="HHQ53:HHX53"/>
    <mergeCell ref="HHY53:HIF53"/>
    <mergeCell ref="HIG53:HIN53"/>
    <mergeCell ref="HIO53:HIV53"/>
    <mergeCell ref="HIW53:HJD53"/>
    <mergeCell ref="HJE53:HJL53"/>
    <mergeCell ref="HFU53:HGB53"/>
    <mergeCell ref="HGC53:HGJ53"/>
    <mergeCell ref="HGK53:HGR53"/>
    <mergeCell ref="HGS53:HGZ53"/>
    <mergeCell ref="HHA53:HHH53"/>
    <mergeCell ref="HHI53:HHP53"/>
    <mergeCell ref="HDY53:HEF53"/>
    <mergeCell ref="HEG53:HEN53"/>
    <mergeCell ref="HEO53:HEV53"/>
    <mergeCell ref="HEW53:HFD53"/>
    <mergeCell ref="HFE53:HFL53"/>
    <mergeCell ref="HFM53:HFT53"/>
    <mergeCell ref="HCC53:HCJ53"/>
    <mergeCell ref="HCK53:HCR53"/>
    <mergeCell ref="HCS53:HCZ53"/>
    <mergeCell ref="HDA53:HDH53"/>
    <mergeCell ref="HDI53:HDP53"/>
    <mergeCell ref="HDQ53:HDX53"/>
    <mergeCell ref="HAG53:HAN53"/>
    <mergeCell ref="HAO53:HAV53"/>
    <mergeCell ref="HAW53:HBD53"/>
    <mergeCell ref="HBE53:HBL53"/>
    <mergeCell ref="HBM53:HBT53"/>
    <mergeCell ref="HBU53:HCB53"/>
    <mergeCell ref="GYK53:GYR53"/>
    <mergeCell ref="GYS53:GYZ53"/>
    <mergeCell ref="GZA53:GZH53"/>
    <mergeCell ref="GZI53:GZP53"/>
    <mergeCell ref="GZQ53:GZX53"/>
    <mergeCell ref="GZY53:HAF53"/>
    <mergeCell ref="GWO53:GWV53"/>
    <mergeCell ref="GWW53:GXD53"/>
    <mergeCell ref="GXE53:GXL53"/>
    <mergeCell ref="GXM53:GXT53"/>
    <mergeCell ref="GXU53:GYB53"/>
    <mergeCell ref="GYC53:GYJ53"/>
    <mergeCell ref="GUS53:GUZ53"/>
    <mergeCell ref="GVA53:GVH53"/>
    <mergeCell ref="GVI53:GVP53"/>
    <mergeCell ref="GVQ53:GVX53"/>
    <mergeCell ref="GVY53:GWF53"/>
    <mergeCell ref="GWG53:GWN53"/>
    <mergeCell ref="GSW53:GTD53"/>
    <mergeCell ref="GTE53:GTL53"/>
    <mergeCell ref="GTM53:GTT53"/>
    <mergeCell ref="GTU53:GUB53"/>
    <mergeCell ref="GUC53:GUJ53"/>
    <mergeCell ref="GUK53:GUR53"/>
    <mergeCell ref="GRA53:GRH53"/>
    <mergeCell ref="GRI53:GRP53"/>
    <mergeCell ref="GRQ53:GRX53"/>
    <mergeCell ref="GRY53:GSF53"/>
    <mergeCell ref="GSG53:GSN53"/>
    <mergeCell ref="GSO53:GSV53"/>
    <mergeCell ref="GPE53:GPL53"/>
    <mergeCell ref="GPM53:GPT53"/>
    <mergeCell ref="GPU53:GQB53"/>
    <mergeCell ref="GQC53:GQJ53"/>
    <mergeCell ref="GQK53:GQR53"/>
    <mergeCell ref="GQS53:GQZ53"/>
    <mergeCell ref="GNI53:GNP53"/>
    <mergeCell ref="GNQ53:GNX53"/>
    <mergeCell ref="GNY53:GOF53"/>
    <mergeCell ref="GOG53:GON53"/>
    <mergeCell ref="GOO53:GOV53"/>
    <mergeCell ref="GOW53:GPD53"/>
    <mergeCell ref="GLM53:GLT53"/>
    <mergeCell ref="GLU53:GMB53"/>
    <mergeCell ref="GMC53:GMJ53"/>
    <mergeCell ref="GMK53:GMR53"/>
    <mergeCell ref="GMS53:GMZ53"/>
    <mergeCell ref="GNA53:GNH53"/>
    <mergeCell ref="GJQ53:GJX53"/>
    <mergeCell ref="GJY53:GKF53"/>
    <mergeCell ref="GKG53:GKN53"/>
    <mergeCell ref="GKO53:GKV53"/>
    <mergeCell ref="GKW53:GLD53"/>
    <mergeCell ref="GLE53:GLL53"/>
    <mergeCell ref="GHU53:GIB53"/>
    <mergeCell ref="GIC53:GIJ53"/>
    <mergeCell ref="GIK53:GIR53"/>
    <mergeCell ref="GIS53:GIZ53"/>
    <mergeCell ref="GJA53:GJH53"/>
    <mergeCell ref="GJI53:GJP53"/>
    <mergeCell ref="GFY53:GGF53"/>
    <mergeCell ref="GGG53:GGN53"/>
    <mergeCell ref="GGO53:GGV53"/>
    <mergeCell ref="GGW53:GHD53"/>
    <mergeCell ref="GHE53:GHL53"/>
    <mergeCell ref="GHM53:GHT53"/>
    <mergeCell ref="GEC53:GEJ53"/>
    <mergeCell ref="GEK53:GER53"/>
    <mergeCell ref="GES53:GEZ53"/>
    <mergeCell ref="GFA53:GFH53"/>
    <mergeCell ref="GFI53:GFP53"/>
    <mergeCell ref="GFQ53:GFX53"/>
    <mergeCell ref="GCG53:GCN53"/>
    <mergeCell ref="GCO53:GCV53"/>
    <mergeCell ref="GCW53:GDD53"/>
    <mergeCell ref="GDE53:GDL53"/>
    <mergeCell ref="GDM53:GDT53"/>
    <mergeCell ref="GDU53:GEB53"/>
    <mergeCell ref="GAK53:GAR53"/>
    <mergeCell ref="GAS53:GAZ53"/>
    <mergeCell ref="GBA53:GBH53"/>
    <mergeCell ref="GBI53:GBP53"/>
    <mergeCell ref="GBQ53:GBX53"/>
    <mergeCell ref="GBY53:GCF53"/>
    <mergeCell ref="FYO53:FYV53"/>
    <mergeCell ref="FYW53:FZD53"/>
    <mergeCell ref="FZE53:FZL53"/>
    <mergeCell ref="FZM53:FZT53"/>
    <mergeCell ref="FZU53:GAB53"/>
    <mergeCell ref="GAC53:GAJ53"/>
    <mergeCell ref="FWS53:FWZ53"/>
    <mergeCell ref="FXA53:FXH53"/>
    <mergeCell ref="FXI53:FXP53"/>
    <mergeCell ref="FXQ53:FXX53"/>
    <mergeCell ref="FXY53:FYF53"/>
    <mergeCell ref="FYG53:FYN53"/>
    <mergeCell ref="FUW53:FVD53"/>
    <mergeCell ref="FVE53:FVL53"/>
    <mergeCell ref="FVM53:FVT53"/>
    <mergeCell ref="FVU53:FWB53"/>
    <mergeCell ref="FWC53:FWJ53"/>
    <mergeCell ref="FWK53:FWR53"/>
    <mergeCell ref="FTA53:FTH53"/>
    <mergeCell ref="FTI53:FTP53"/>
    <mergeCell ref="FTQ53:FTX53"/>
    <mergeCell ref="FTY53:FUF53"/>
    <mergeCell ref="FUG53:FUN53"/>
    <mergeCell ref="FUO53:FUV53"/>
    <mergeCell ref="FRE53:FRL53"/>
    <mergeCell ref="FRM53:FRT53"/>
    <mergeCell ref="FRU53:FSB53"/>
    <mergeCell ref="FSC53:FSJ53"/>
    <mergeCell ref="FSK53:FSR53"/>
    <mergeCell ref="FSS53:FSZ53"/>
    <mergeCell ref="FPI53:FPP53"/>
    <mergeCell ref="FPQ53:FPX53"/>
    <mergeCell ref="FPY53:FQF53"/>
    <mergeCell ref="FQG53:FQN53"/>
    <mergeCell ref="FQO53:FQV53"/>
    <mergeCell ref="FQW53:FRD53"/>
    <mergeCell ref="FNM53:FNT53"/>
    <mergeCell ref="FNU53:FOB53"/>
    <mergeCell ref="FOC53:FOJ53"/>
    <mergeCell ref="FOK53:FOR53"/>
    <mergeCell ref="FOS53:FOZ53"/>
    <mergeCell ref="FPA53:FPH53"/>
    <mergeCell ref="FLQ53:FLX53"/>
    <mergeCell ref="FLY53:FMF53"/>
    <mergeCell ref="FMG53:FMN53"/>
    <mergeCell ref="FMO53:FMV53"/>
    <mergeCell ref="FMW53:FND53"/>
    <mergeCell ref="FNE53:FNL53"/>
    <mergeCell ref="FJU53:FKB53"/>
    <mergeCell ref="FKC53:FKJ53"/>
    <mergeCell ref="FKK53:FKR53"/>
    <mergeCell ref="FKS53:FKZ53"/>
    <mergeCell ref="FLA53:FLH53"/>
    <mergeCell ref="FLI53:FLP53"/>
    <mergeCell ref="FHY53:FIF53"/>
    <mergeCell ref="FIG53:FIN53"/>
    <mergeCell ref="FIO53:FIV53"/>
    <mergeCell ref="FIW53:FJD53"/>
    <mergeCell ref="FJE53:FJL53"/>
    <mergeCell ref="FJM53:FJT53"/>
    <mergeCell ref="FGC53:FGJ53"/>
    <mergeCell ref="FGK53:FGR53"/>
    <mergeCell ref="FGS53:FGZ53"/>
    <mergeCell ref="FHA53:FHH53"/>
    <mergeCell ref="FHI53:FHP53"/>
    <mergeCell ref="FHQ53:FHX53"/>
    <mergeCell ref="FEG53:FEN53"/>
    <mergeCell ref="FEO53:FEV53"/>
    <mergeCell ref="FEW53:FFD53"/>
    <mergeCell ref="FFE53:FFL53"/>
    <mergeCell ref="FFM53:FFT53"/>
    <mergeCell ref="FFU53:FGB53"/>
    <mergeCell ref="FCK53:FCR53"/>
    <mergeCell ref="FCS53:FCZ53"/>
    <mergeCell ref="FDA53:FDH53"/>
    <mergeCell ref="FDI53:FDP53"/>
    <mergeCell ref="FDQ53:FDX53"/>
    <mergeCell ref="FDY53:FEF53"/>
    <mergeCell ref="FAO53:FAV53"/>
    <mergeCell ref="FAW53:FBD53"/>
    <mergeCell ref="FBE53:FBL53"/>
    <mergeCell ref="FBM53:FBT53"/>
    <mergeCell ref="FBU53:FCB53"/>
    <mergeCell ref="FCC53:FCJ53"/>
    <mergeCell ref="EYS53:EYZ53"/>
    <mergeCell ref="EZA53:EZH53"/>
    <mergeCell ref="EZI53:EZP53"/>
    <mergeCell ref="EZQ53:EZX53"/>
    <mergeCell ref="EZY53:FAF53"/>
    <mergeCell ref="FAG53:FAN53"/>
    <mergeCell ref="EWW53:EXD53"/>
    <mergeCell ref="EXE53:EXL53"/>
    <mergeCell ref="EXM53:EXT53"/>
    <mergeCell ref="EXU53:EYB53"/>
    <mergeCell ref="EYC53:EYJ53"/>
    <mergeCell ref="EYK53:EYR53"/>
    <mergeCell ref="EVA53:EVH53"/>
    <mergeCell ref="EVI53:EVP53"/>
    <mergeCell ref="EVQ53:EVX53"/>
    <mergeCell ref="EVY53:EWF53"/>
    <mergeCell ref="EWG53:EWN53"/>
    <mergeCell ref="EWO53:EWV53"/>
    <mergeCell ref="ETE53:ETL53"/>
    <mergeCell ref="ETM53:ETT53"/>
    <mergeCell ref="ETU53:EUB53"/>
    <mergeCell ref="EUC53:EUJ53"/>
    <mergeCell ref="EUK53:EUR53"/>
    <mergeCell ref="EUS53:EUZ53"/>
    <mergeCell ref="ERI53:ERP53"/>
    <mergeCell ref="ERQ53:ERX53"/>
    <mergeCell ref="ERY53:ESF53"/>
    <mergeCell ref="ESG53:ESN53"/>
    <mergeCell ref="ESO53:ESV53"/>
    <mergeCell ref="ESW53:ETD53"/>
    <mergeCell ref="EPM53:EPT53"/>
    <mergeCell ref="EPU53:EQB53"/>
    <mergeCell ref="EQC53:EQJ53"/>
    <mergeCell ref="EQK53:EQR53"/>
    <mergeCell ref="EQS53:EQZ53"/>
    <mergeCell ref="ERA53:ERH53"/>
    <mergeCell ref="ENQ53:ENX53"/>
    <mergeCell ref="ENY53:EOF53"/>
    <mergeCell ref="EOG53:EON53"/>
    <mergeCell ref="EOO53:EOV53"/>
    <mergeCell ref="EOW53:EPD53"/>
    <mergeCell ref="EPE53:EPL53"/>
    <mergeCell ref="ELU53:EMB53"/>
    <mergeCell ref="EMC53:EMJ53"/>
    <mergeCell ref="EMK53:EMR53"/>
    <mergeCell ref="EMS53:EMZ53"/>
    <mergeCell ref="ENA53:ENH53"/>
    <mergeCell ref="ENI53:ENP53"/>
    <mergeCell ref="EJY53:EKF53"/>
    <mergeCell ref="EKG53:EKN53"/>
    <mergeCell ref="EKO53:EKV53"/>
    <mergeCell ref="EKW53:ELD53"/>
    <mergeCell ref="ELE53:ELL53"/>
    <mergeCell ref="ELM53:ELT53"/>
    <mergeCell ref="EIC53:EIJ53"/>
    <mergeCell ref="EIK53:EIR53"/>
    <mergeCell ref="EIS53:EIZ53"/>
    <mergeCell ref="EJA53:EJH53"/>
    <mergeCell ref="EJI53:EJP53"/>
    <mergeCell ref="EJQ53:EJX53"/>
    <mergeCell ref="EGG53:EGN53"/>
    <mergeCell ref="EGO53:EGV53"/>
    <mergeCell ref="EGW53:EHD53"/>
    <mergeCell ref="EHE53:EHL53"/>
    <mergeCell ref="EHM53:EHT53"/>
    <mergeCell ref="EHU53:EIB53"/>
    <mergeCell ref="EEK53:EER53"/>
    <mergeCell ref="EES53:EEZ53"/>
    <mergeCell ref="EFA53:EFH53"/>
    <mergeCell ref="EFI53:EFP53"/>
    <mergeCell ref="EFQ53:EFX53"/>
    <mergeCell ref="EFY53:EGF53"/>
    <mergeCell ref="ECO53:ECV53"/>
    <mergeCell ref="ECW53:EDD53"/>
    <mergeCell ref="EDE53:EDL53"/>
    <mergeCell ref="EDM53:EDT53"/>
    <mergeCell ref="EDU53:EEB53"/>
    <mergeCell ref="EEC53:EEJ53"/>
    <mergeCell ref="EAS53:EAZ53"/>
    <mergeCell ref="EBA53:EBH53"/>
    <mergeCell ref="EBI53:EBP53"/>
    <mergeCell ref="EBQ53:EBX53"/>
    <mergeCell ref="EBY53:ECF53"/>
    <mergeCell ref="ECG53:ECN53"/>
    <mergeCell ref="DYW53:DZD53"/>
    <mergeCell ref="DZE53:DZL53"/>
    <mergeCell ref="DZM53:DZT53"/>
    <mergeCell ref="DZU53:EAB53"/>
    <mergeCell ref="EAC53:EAJ53"/>
    <mergeCell ref="EAK53:EAR53"/>
    <mergeCell ref="DXA53:DXH53"/>
    <mergeCell ref="DXI53:DXP53"/>
    <mergeCell ref="DXQ53:DXX53"/>
    <mergeCell ref="DXY53:DYF53"/>
    <mergeCell ref="DYG53:DYN53"/>
    <mergeCell ref="DYO53:DYV53"/>
    <mergeCell ref="DVE53:DVL53"/>
    <mergeCell ref="DVM53:DVT53"/>
    <mergeCell ref="DVU53:DWB53"/>
    <mergeCell ref="DWC53:DWJ53"/>
    <mergeCell ref="DWK53:DWR53"/>
    <mergeCell ref="DWS53:DWZ53"/>
    <mergeCell ref="DTI53:DTP53"/>
    <mergeCell ref="DTQ53:DTX53"/>
    <mergeCell ref="DTY53:DUF53"/>
    <mergeCell ref="DUG53:DUN53"/>
    <mergeCell ref="DUO53:DUV53"/>
    <mergeCell ref="DUW53:DVD53"/>
    <mergeCell ref="DRM53:DRT53"/>
    <mergeCell ref="DRU53:DSB53"/>
    <mergeCell ref="DSC53:DSJ53"/>
    <mergeCell ref="DSK53:DSR53"/>
    <mergeCell ref="DSS53:DSZ53"/>
    <mergeCell ref="DTA53:DTH53"/>
    <mergeCell ref="DPQ53:DPX53"/>
    <mergeCell ref="DPY53:DQF53"/>
    <mergeCell ref="DQG53:DQN53"/>
    <mergeCell ref="DQO53:DQV53"/>
    <mergeCell ref="DQW53:DRD53"/>
    <mergeCell ref="DRE53:DRL53"/>
    <mergeCell ref="DNU53:DOB53"/>
    <mergeCell ref="DOC53:DOJ53"/>
    <mergeCell ref="DOK53:DOR53"/>
    <mergeCell ref="DOS53:DOZ53"/>
    <mergeCell ref="DPA53:DPH53"/>
    <mergeCell ref="DPI53:DPP53"/>
    <mergeCell ref="DLY53:DMF53"/>
    <mergeCell ref="DMG53:DMN53"/>
    <mergeCell ref="DMO53:DMV53"/>
    <mergeCell ref="DMW53:DND53"/>
    <mergeCell ref="DNE53:DNL53"/>
    <mergeCell ref="DNM53:DNT53"/>
    <mergeCell ref="DKC53:DKJ53"/>
    <mergeCell ref="DKK53:DKR53"/>
    <mergeCell ref="DKS53:DKZ53"/>
    <mergeCell ref="DLA53:DLH53"/>
    <mergeCell ref="DLI53:DLP53"/>
    <mergeCell ref="DLQ53:DLX53"/>
    <mergeCell ref="DIG53:DIN53"/>
    <mergeCell ref="DIO53:DIV53"/>
    <mergeCell ref="DIW53:DJD53"/>
    <mergeCell ref="DJE53:DJL53"/>
    <mergeCell ref="DJM53:DJT53"/>
    <mergeCell ref="DJU53:DKB53"/>
    <mergeCell ref="DGK53:DGR53"/>
    <mergeCell ref="DGS53:DGZ53"/>
    <mergeCell ref="DHA53:DHH53"/>
    <mergeCell ref="DHI53:DHP53"/>
    <mergeCell ref="DHQ53:DHX53"/>
    <mergeCell ref="DHY53:DIF53"/>
    <mergeCell ref="DEO53:DEV53"/>
    <mergeCell ref="DEW53:DFD53"/>
    <mergeCell ref="DFE53:DFL53"/>
    <mergeCell ref="DFM53:DFT53"/>
    <mergeCell ref="DFU53:DGB53"/>
    <mergeCell ref="DGC53:DGJ53"/>
    <mergeCell ref="DCS53:DCZ53"/>
    <mergeCell ref="DDA53:DDH53"/>
    <mergeCell ref="DDI53:DDP53"/>
    <mergeCell ref="DDQ53:DDX53"/>
    <mergeCell ref="DDY53:DEF53"/>
    <mergeCell ref="DEG53:DEN53"/>
    <mergeCell ref="DAW53:DBD53"/>
    <mergeCell ref="DBE53:DBL53"/>
    <mergeCell ref="DBM53:DBT53"/>
    <mergeCell ref="DBU53:DCB53"/>
    <mergeCell ref="DCC53:DCJ53"/>
    <mergeCell ref="DCK53:DCR53"/>
    <mergeCell ref="CZA53:CZH53"/>
    <mergeCell ref="CZI53:CZP53"/>
    <mergeCell ref="CZQ53:CZX53"/>
    <mergeCell ref="CZY53:DAF53"/>
    <mergeCell ref="DAG53:DAN53"/>
    <mergeCell ref="DAO53:DAV53"/>
    <mergeCell ref="CXE53:CXL53"/>
    <mergeCell ref="CXM53:CXT53"/>
    <mergeCell ref="CXU53:CYB53"/>
    <mergeCell ref="CYC53:CYJ53"/>
    <mergeCell ref="CYK53:CYR53"/>
    <mergeCell ref="CYS53:CYZ53"/>
    <mergeCell ref="CVI53:CVP53"/>
    <mergeCell ref="CVQ53:CVX53"/>
    <mergeCell ref="CVY53:CWF53"/>
    <mergeCell ref="CWG53:CWN53"/>
    <mergeCell ref="CWO53:CWV53"/>
    <mergeCell ref="CWW53:CXD53"/>
    <mergeCell ref="CTM53:CTT53"/>
    <mergeCell ref="CTU53:CUB53"/>
    <mergeCell ref="CUC53:CUJ53"/>
    <mergeCell ref="CUK53:CUR53"/>
    <mergeCell ref="CUS53:CUZ53"/>
    <mergeCell ref="CVA53:CVH53"/>
    <mergeCell ref="CRQ53:CRX53"/>
    <mergeCell ref="CRY53:CSF53"/>
    <mergeCell ref="CSG53:CSN53"/>
    <mergeCell ref="CSO53:CSV53"/>
    <mergeCell ref="CSW53:CTD53"/>
    <mergeCell ref="CTE53:CTL53"/>
    <mergeCell ref="CPU53:CQB53"/>
    <mergeCell ref="CQC53:CQJ53"/>
    <mergeCell ref="CQK53:CQR53"/>
    <mergeCell ref="CQS53:CQZ53"/>
    <mergeCell ref="CRA53:CRH53"/>
    <mergeCell ref="CRI53:CRP53"/>
    <mergeCell ref="CNY53:COF53"/>
    <mergeCell ref="COG53:CON53"/>
    <mergeCell ref="COO53:COV53"/>
    <mergeCell ref="COW53:CPD53"/>
    <mergeCell ref="CPE53:CPL53"/>
    <mergeCell ref="CPM53:CPT53"/>
    <mergeCell ref="CMC53:CMJ53"/>
    <mergeCell ref="CMK53:CMR53"/>
    <mergeCell ref="CMS53:CMZ53"/>
    <mergeCell ref="CNA53:CNH53"/>
    <mergeCell ref="CNI53:CNP53"/>
    <mergeCell ref="CNQ53:CNX53"/>
    <mergeCell ref="CKG53:CKN53"/>
    <mergeCell ref="CKO53:CKV53"/>
    <mergeCell ref="CKW53:CLD53"/>
    <mergeCell ref="CLE53:CLL53"/>
    <mergeCell ref="CLM53:CLT53"/>
    <mergeCell ref="CLU53:CMB53"/>
    <mergeCell ref="CIK53:CIR53"/>
    <mergeCell ref="CIS53:CIZ53"/>
    <mergeCell ref="CJA53:CJH53"/>
    <mergeCell ref="CJI53:CJP53"/>
    <mergeCell ref="CJQ53:CJX53"/>
    <mergeCell ref="CJY53:CKF53"/>
    <mergeCell ref="CGO53:CGV53"/>
    <mergeCell ref="CGW53:CHD53"/>
    <mergeCell ref="CHE53:CHL53"/>
    <mergeCell ref="CHM53:CHT53"/>
    <mergeCell ref="CHU53:CIB53"/>
    <mergeCell ref="CIC53:CIJ53"/>
    <mergeCell ref="CES53:CEZ53"/>
    <mergeCell ref="CFA53:CFH53"/>
    <mergeCell ref="CFI53:CFP53"/>
    <mergeCell ref="CFQ53:CFX53"/>
    <mergeCell ref="CFY53:CGF53"/>
    <mergeCell ref="CGG53:CGN53"/>
    <mergeCell ref="CCW53:CDD53"/>
    <mergeCell ref="CDE53:CDL53"/>
    <mergeCell ref="CDM53:CDT53"/>
    <mergeCell ref="CDU53:CEB53"/>
    <mergeCell ref="CEC53:CEJ53"/>
    <mergeCell ref="CEK53:CER53"/>
    <mergeCell ref="CBA53:CBH53"/>
    <mergeCell ref="CBI53:CBP53"/>
    <mergeCell ref="CBQ53:CBX53"/>
    <mergeCell ref="CBY53:CCF53"/>
    <mergeCell ref="CCG53:CCN53"/>
    <mergeCell ref="CCO53:CCV53"/>
    <mergeCell ref="BZE53:BZL53"/>
    <mergeCell ref="BZM53:BZT53"/>
    <mergeCell ref="BZU53:CAB53"/>
    <mergeCell ref="CAC53:CAJ53"/>
    <mergeCell ref="CAK53:CAR53"/>
    <mergeCell ref="CAS53:CAZ53"/>
    <mergeCell ref="BXI53:BXP53"/>
    <mergeCell ref="BXQ53:BXX53"/>
    <mergeCell ref="BXY53:BYF53"/>
    <mergeCell ref="BYG53:BYN53"/>
    <mergeCell ref="BYO53:BYV53"/>
    <mergeCell ref="BYW53:BZD53"/>
    <mergeCell ref="BVM53:BVT53"/>
    <mergeCell ref="BVU53:BWB53"/>
    <mergeCell ref="BWC53:BWJ53"/>
    <mergeCell ref="BWK53:BWR53"/>
    <mergeCell ref="BWS53:BWZ53"/>
    <mergeCell ref="BXA53:BXH53"/>
    <mergeCell ref="BTQ53:BTX53"/>
    <mergeCell ref="BTY53:BUF53"/>
    <mergeCell ref="BUG53:BUN53"/>
    <mergeCell ref="BUO53:BUV53"/>
    <mergeCell ref="BUW53:BVD53"/>
    <mergeCell ref="BVE53:BVL53"/>
    <mergeCell ref="BRU53:BSB53"/>
    <mergeCell ref="BSC53:BSJ53"/>
    <mergeCell ref="BSK53:BSR53"/>
    <mergeCell ref="BSS53:BSZ53"/>
    <mergeCell ref="BTA53:BTH53"/>
    <mergeCell ref="BTI53:BTP53"/>
    <mergeCell ref="BPY53:BQF53"/>
    <mergeCell ref="BQG53:BQN53"/>
    <mergeCell ref="BQO53:BQV53"/>
    <mergeCell ref="BQW53:BRD53"/>
    <mergeCell ref="BRE53:BRL53"/>
    <mergeCell ref="BRM53:BRT53"/>
    <mergeCell ref="BOC53:BOJ53"/>
    <mergeCell ref="BOK53:BOR53"/>
    <mergeCell ref="BOS53:BOZ53"/>
    <mergeCell ref="BPA53:BPH53"/>
    <mergeCell ref="BPI53:BPP53"/>
    <mergeCell ref="BPQ53:BPX53"/>
    <mergeCell ref="BMG53:BMN53"/>
    <mergeCell ref="BMO53:BMV53"/>
    <mergeCell ref="BMW53:BND53"/>
    <mergeCell ref="BNE53:BNL53"/>
    <mergeCell ref="BNM53:BNT53"/>
    <mergeCell ref="BNU53:BOB53"/>
    <mergeCell ref="BKK53:BKR53"/>
    <mergeCell ref="BKS53:BKZ53"/>
    <mergeCell ref="BLA53:BLH53"/>
    <mergeCell ref="BLI53:BLP53"/>
    <mergeCell ref="BLQ53:BLX53"/>
    <mergeCell ref="BLY53:BMF53"/>
    <mergeCell ref="BIO53:BIV53"/>
    <mergeCell ref="BIW53:BJD53"/>
    <mergeCell ref="BJE53:BJL53"/>
    <mergeCell ref="BJM53:BJT53"/>
    <mergeCell ref="BJU53:BKB53"/>
    <mergeCell ref="BKC53:BKJ53"/>
    <mergeCell ref="BGS53:BGZ53"/>
    <mergeCell ref="BHA53:BHH53"/>
    <mergeCell ref="BHI53:BHP53"/>
    <mergeCell ref="BHQ53:BHX53"/>
    <mergeCell ref="BHY53:BIF53"/>
    <mergeCell ref="BIG53:BIN53"/>
    <mergeCell ref="BEW53:BFD53"/>
    <mergeCell ref="BFE53:BFL53"/>
    <mergeCell ref="BFM53:BFT53"/>
    <mergeCell ref="BFU53:BGB53"/>
    <mergeCell ref="BGC53:BGJ53"/>
    <mergeCell ref="BGK53:BGR53"/>
    <mergeCell ref="BDA53:BDH53"/>
    <mergeCell ref="BDI53:BDP53"/>
    <mergeCell ref="BDQ53:BDX53"/>
    <mergeCell ref="BDY53:BEF53"/>
    <mergeCell ref="BEG53:BEN53"/>
    <mergeCell ref="BEO53:BEV53"/>
    <mergeCell ref="BBE53:BBL53"/>
    <mergeCell ref="BBM53:BBT53"/>
    <mergeCell ref="BBU53:BCB53"/>
    <mergeCell ref="BCC53:BCJ53"/>
    <mergeCell ref="BCK53:BCR53"/>
    <mergeCell ref="BCS53:BCZ53"/>
    <mergeCell ref="AZI53:AZP53"/>
    <mergeCell ref="AZQ53:AZX53"/>
    <mergeCell ref="AZY53:BAF53"/>
    <mergeCell ref="BAG53:BAN53"/>
    <mergeCell ref="BAO53:BAV53"/>
    <mergeCell ref="BAW53:BBD53"/>
    <mergeCell ref="AXM53:AXT53"/>
    <mergeCell ref="AXU53:AYB53"/>
    <mergeCell ref="AYC53:AYJ53"/>
    <mergeCell ref="AYK53:AYR53"/>
    <mergeCell ref="AYS53:AYZ53"/>
    <mergeCell ref="AZA53:AZH53"/>
    <mergeCell ref="AVQ53:AVX53"/>
    <mergeCell ref="AVY53:AWF53"/>
    <mergeCell ref="AWG53:AWN53"/>
    <mergeCell ref="AWO53:AWV53"/>
    <mergeCell ref="AWW53:AXD53"/>
    <mergeCell ref="AXE53:AXL53"/>
    <mergeCell ref="ATU53:AUB53"/>
    <mergeCell ref="AUC53:AUJ53"/>
    <mergeCell ref="AUK53:AUR53"/>
    <mergeCell ref="AUS53:AUZ53"/>
    <mergeCell ref="AVA53:AVH53"/>
    <mergeCell ref="AVI53:AVP53"/>
    <mergeCell ref="ARY53:ASF53"/>
    <mergeCell ref="ASG53:ASN53"/>
    <mergeCell ref="ASO53:ASV53"/>
    <mergeCell ref="ASW53:ATD53"/>
    <mergeCell ref="ATE53:ATL53"/>
    <mergeCell ref="ATM53:ATT53"/>
    <mergeCell ref="AQC53:AQJ53"/>
    <mergeCell ref="AQK53:AQR53"/>
    <mergeCell ref="AQS53:AQZ53"/>
    <mergeCell ref="ARA53:ARH53"/>
    <mergeCell ref="ARI53:ARP53"/>
    <mergeCell ref="ARQ53:ARX53"/>
    <mergeCell ref="AOG53:AON53"/>
    <mergeCell ref="AOO53:AOV53"/>
    <mergeCell ref="AOW53:APD53"/>
    <mergeCell ref="APE53:APL53"/>
    <mergeCell ref="APM53:APT53"/>
    <mergeCell ref="APU53:AQB53"/>
    <mergeCell ref="AMK53:AMR53"/>
    <mergeCell ref="AMS53:AMZ53"/>
    <mergeCell ref="ANA53:ANH53"/>
    <mergeCell ref="ANI53:ANP53"/>
    <mergeCell ref="ANQ53:ANX53"/>
    <mergeCell ref="ANY53:AOF53"/>
    <mergeCell ref="AKO53:AKV53"/>
    <mergeCell ref="AKW53:ALD53"/>
    <mergeCell ref="ALE53:ALL53"/>
    <mergeCell ref="ALM53:ALT53"/>
    <mergeCell ref="ALU53:AMB53"/>
    <mergeCell ref="AMC53:AMJ53"/>
    <mergeCell ref="AIS53:AIZ53"/>
    <mergeCell ref="AJA53:AJH53"/>
    <mergeCell ref="AJI53:AJP53"/>
    <mergeCell ref="AJQ53:AJX53"/>
    <mergeCell ref="AJY53:AKF53"/>
    <mergeCell ref="AKG53:AKN53"/>
    <mergeCell ref="AGW53:AHD53"/>
    <mergeCell ref="AHE53:AHL53"/>
    <mergeCell ref="AHM53:AHT53"/>
    <mergeCell ref="AHU53:AIB53"/>
    <mergeCell ref="AIC53:AIJ53"/>
    <mergeCell ref="AIK53:AIR53"/>
    <mergeCell ref="AFA53:AFH53"/>
    <mergeCell ref="AFI53:AFP53"/>
    <mergeCell ref="AFQ53:AFX53"/>
    <mergeCell ref="AFY53:AGF53"/>
    <mergeCell ref="AGG53:AGN53"/>
    <mergeCell ref="AGO53:AGV53"/>
    <mergeCell ref="ADE53:ADL53"/>
    <mergeCell ref="ADM53:ADT53"/>
    <mergeCell ref="ADU53:AEB53"/>
    <mergeCell ref="AEC53:AEJ53"/>
    <mergeCell ref="AEK53:AER53"/>
    <mergeCell ref="AES53:AEZ53"/>
    <mergeCell ref="ABI53:ABP53"/>
    <mergeCell ref="ABQ53:ABX53"/>
    <mergeCell ref="ABY53:ACF53"/>
    <mergeCell ref="ACG53:ACN53"/>
    <mergeCell ref="ACO53:ACV53"/>
    <mergeCell ref="ACW53:ADD53"/>
    <mergeCell ref="ZM53:ZT53"/>
    <mergeCell ref="ZU53:AAB53"/>
    <mergeCell ref="AAC53:AAJ53"/>
    <mergeCell ref="AAK53:AAR53"/>
    <mergeCell ref="AAS53:AAZ53"/>
    <mergeCell ref="ABA53:ABH53"/>
    <mergeCell ref="XQ53:XX53"/>
    <mergeCell ref="XY53:YF53"/>
    <mergeCell ref="YG53:YN53"/>
    <mergeCell ref="YO53:YV53"/>
    <mergeCell ref="YW53:ZD53"/>
    <mergeCell ref="ZE53:ZL53"/>
    <mergeCell ref="VU53:WB53"/>
    <mergeCell ref="WC53:WJ53"/>
    <mergeCell ref="WK53:WR53"/>
    <mergeCell ref="WS53:WZ53"/>
    <mergeCell ref="XA53:XH53"/>
    <mergeCell ref="XI53:XP53"/>
    <mergeCell ref="TY53:UF53"/>
    <mergeCell ref="UG53:UN53"/>
    <mergeCell ref="UO53:UV53"/>
    <mergeCell ref="UW53:VD53"/>
    <mergeCell ref="VE53:VL53"/>
    <mergeCell ref="VM53:VT53"/>
    <mergeCell ref="SC53:SJ53"/>
    <mergeCell ref="SK53:SR53"/>
    <mergeCell ref="SS53:SZ53"/>
    <mergeCell ref="TA53:TH53"/>
    <mergeCell ref="TI53:TP53"/>
    <mergeCell ref="TQ53:TX53"/>
    <mergeCell ref="QG53:QN53"/>
    <mergeCell ref="QO53:QV53"/>
    <mergeCell ref="QW53:RD53"/>
    <mergeCell ref="RE53:RL53"/>
    <mergeCell ref="RM53:RT53"/>
    <mergeCell ref="RU53:SB53"/>
    <mergeCell ref="OK53:OR53"/>
    <mergeCell ref="OS53:OZ53"/>
    <mergeCell ref="PA53:PH53"/>
    <mergeCell ref="PI53:PP53"/>
    <mergeCell ref="PQ53:PX53"/>
    <mergeCell ref="PY53:QF53"/>
    <mergeCell ref="MO53:MV53"/>
    <mergeCell ref="MW53:ND53"/>
    <mergeCell ref="NE53:NL53"/>
    <mergeCell ref="NM53:NT53"/>
    <mergeCell ref="NU53:OB53"/>
    <mergeCell ref="OC53:OJ53"/>
    <mergeCell ref="KS53:KZ53"/>
    <mergeCell ref="LA53:LH53"/>
    <mergeCell ref="LI53:LP53"/>
    <mergeCell ref="LQ53:LX53"/>
    <mergeCell ref="LY53:MF53"/>
    <mergeCell ref="MG53:MN53"/>
    <mergeCell ref="IW53:JD53"/>
    <mergeCell ref="JE53:JL53"/>
    <mergeCell ref="JM53:JT53"/>
    <mergeCell ref="JU53:KB53"/>
    <mergeCell ref="KC53:KJ53"/>
    <mergeCell ref="KK53:KR53"/>
    <mergeCell ref="HA53:HH53"/>
    <mergeCell ref="HI53:HP53"/>
    <mergeCell ref="HQ53:HX53"/>
    <mergeCell ref="HY53:IF53"/>
    <mergeCell ref="IG53:IN53"/>
    <mergeCell ref="IO53:IV53"/>
    <mergeCell ref="FE53:FL53"/>
    <mergeCell ref="FM53:FT53"/>
    <mergeCell ref="FU53:GB53"/>
    <mergeCell ref="GC53:GJ53"/>
    <mergeCell ref="GK53:GR53"/>
    <mergeCell ref="GS53:GZ53"/>
    <mergeCell ref="B10:I12"/>
    <mergeCell ref="B43:I43"/>
    <mergeCell ref="B49:I49"/>
    <mergeCell ref="B64:I64"/>
    <mergeCell ref="B69:I69"/>
    <mergeCell ref="B59:I59"/>
    <mergeCell ref="B9:I9"/>
    <mergeCell ref="A53:H53"/>
    <mergeCell ref="I53:P53"/>
    <mergeCell ref="B54:I54"/>
    <mergeCell ref="J54:Q54"/>
    <mergeCell ref="DI53:DP53"/>
    <mergeCell ref="DQ53:DX53"/>
    <mergeCell ref="DY53:EF53"/>
    <mergeCell ref="EG53:EN53"/>
    <mergeCell ref="EO53:EV53"/>
    <mergeCell ref="EW53:FD53"/>
    <mergeCell ref="BM53:BT53"/>
    <mergeCell ref="BU53:CB53"/>
    <mergeCell ref="CC53:CJ53"/>
    <mergeCell ref="CK53:CR53"/>
    <mergeCell ref="CS53:CZ53"/>
    <mergeCell ref="DA53:DH53"/>
    <mergeCell ref="Q53:X53"/>
    <mergeCell ref="Y53:AF53"/>
    <mergeCell ref="AG53:AN53"/>
    <mergeCell ref="AO53:AV53"/>
    <mergeCell ref="AW53:BD53"/>
    <mergeCell ref="BE53:BL53"/>
    <mergeCell ref="R54:Y54"/>
  </mergeCells>
  <pageMargins left="0.70866141732283461" right="0.70866141732283461" top="0.74803149606299213" bottom="0.3543307086614173" header="0.31496062992125984" footer="0.31496062992125984"/>
  <pageSetup paperSize="9" scale="67" fitToHeight="0" orientation="portrait" horizontalDpi="203" verticalDpi="203" r:id="rId1"/>
  <colBreaks count="1" manualBreakCount="1">
    <brk id="11" min="2" max="94" man="1"/>
  </colBreak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CF2BC-79B4-4617-BCEB-E3F548880AB2}">
  <dimension ref="A1"/>
  <sheetViews>
    <sheetView showGridLines="0" workbookViewId="0">
      <selection activeCell="A16" sqref="A16"/>
    </sheetView>
  </sheetViews>
  <sheetFormatPr defaultRowHeight="14.4" x14ac:dyDescent="0.3"/>
  <cols>
    <col min="1" max="1" width="1.88671875" customWidth="1"/>
  </cols>
  <sheetData>
    <row r="1" spans="1:1" x14ac:dyDescent="0.3">
      <c r="A1"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9D26B-F88E-436E-A122-38B6E76A47EE}">
  <sheetPr>
    <tabColor theme="4" tint="-0.249977111117893"/>
    <pageSetUpPr fitToPage="1"/>
  </sheetPr>
  <dimension ref="A2:J119"/>
  <sheetViews>
    <sheetView showGridLines="0" view="pageBreakPreview" zoomScale="74" zoomScaleNormal="100" zoomScaleSheetLayoutView="98" workbookViewId="0">
      <selection sqref="A1:J119"/>
    </sheetView>
  </sheetViews>
  <sheetFormatPr defaultRowHeight="14.4" x14ac:dyDescent="0.3"/>
  <cols>
    <col min="1" max="1" width="1.88671875" customWidth="1"/>
    <col min="2" max="2" width="23.33203125" customWidth="1"/>
    <col min="3" max="7" width="9.33203125" bestFit="1" customWidth="1"/>
    <col min="8" max="9" width="10.6640625" bestFit="1" customWidth="1"/>
  </cols>
  <sheetData>
    <row r="2" spans="2:10" x14ac:dyDescent="0.3">
      <c r="B2" s="192"/>
      <c r="C2" s="192"/>
      <c r="D2" s="192"/>
      <c r="E2" s="192"/>
      <c r="F2" s="192"/>
      <c r="G2" s="192"/>
      <c r="H2" s="192"/>
      <c r="I2" s="192"/>
      <c r="J2" s="3"/>
    </row>
    <row r="5" spans="2:10" ht="30" customHeight="1" x14ac:dyDescent="0.3">
      <c r="B5" s="185" t="str">
        <f>'DATA SHEET'!B1</f>
        <v>ITC LTD</v>
      </c>
    </row>
    <row r="6" spans="2:10" x14ac:dyDescent="0.3">
      <c r="B6" s="51"/>
    </row>
    <row r="7" spans="2:10" x14ac:dyDescent="0.3">
      <c r="B7" s="51" t="s">
        <v>481</v>
      </c>
    </row>
    <row r="8" spans="2:10" ht="22.5" customHeight="1" x14ac:dyDescent="0.35">
      <c r="B8" s="190" t="s">
        <v>465</v>
      </c>
    </row>
    <row r="9" spans="2:10" x14ac:dyDescent="0.3">
      <c r="B9" s="51" t="s">
        <v>466</v>
      </c>
    </row>
    <row r="10" spans="2:10" ht="4.5" customHeight="1" thickBot="1" x14ac:dyDescent="0.35">
      <c r="B10" s="186"/>
      <c r="C10" s="186"/>
      <c r="D10" s="186"/>
      <c r="E10" s="186"/>
      <c r="F10" s="186"/>
      <c r="G10" s="186"/>
      <c r="H10" s="186"/>
      <c r="I10" s="186"/>
    </row>
    <row r="11" spans="2:10" ht="19.5" customHeight="1" thickTop="1" x14ac:dyDescent="0.35">
      <c r="B11" s="190" t="s">
        <v>467</v>
      </c>
    </row>
    <row r="12" spans="2:10" ht="15.75" customHeight="1" x14ac:dyDescent="0.3">
      <c r="B12" s="242" t="s">
        <v>468</v>
      </c>
      <c r="C12" s="242"/>
      <c r="D12" s="242"/>
      <c r="E12" s="242"/>
      <c r="F12" s="242"/>
      <c r="G12" s="242"/>
      <c r="H12" s="242"/>
      <c r="I12" s="242"/>
    </row>
    <row r="13" spans="2:10" ht="15" customHeight="1" x14ac:dyDescent="0.3">
      <c r="B13" s="242"/>
      <c r="C13" s="242"/>
      <c r="D13" s="242"/>
      <c r="E13" s="242"/>
      <c r="F13" s="242"/>
      <c r="G13" s="242"/>
      <c r="H13" s="242"/>
      <c r="I13" s="242"/>
    </row>
    <row r="14" spans="2:10" x14ac:dyDescent="0.3">
      <c r="B14" s="242"/>
      <c r="C14" s="242"/>
      <c r="D14" s="242"/>
      <c r="E14" s="242"/>
      <c r="F14" s="242"/>
      <c r="G14" s="242"/>
      <c r="H14" s="242"/>
      <c r="I14" s="242"/>
    </row>
    <row r="15" spans="2:10" x14ac:dyDescent="0.3">
      <c r="B15" s="242"/>
      <c r="C15" s="242"/>
      <c r="D15" s="242"/>
      <c r="E15" s="242"/>
      <c r="F15" s="242"/>
      <c r="G15" s="242"/>
      <c r="H15" s="242"/>
      <c r="I15" s="242"/>
    </row>
    <row r="16" spans="2:10" ht="6.75" customHeight="1" x14ac:dyDescent="0.3"/>
    <row r="17" spans="2:2" ht="18" x14ac:dyDescent="0.35">
      <c r="B17" s="191" t="s">
        <v>480</v>
      </c>
    </row>
    <row r="18" spans="2:2" ht="18" x14ac:dyDescent="0.35">
      <c r="B18" s="191"/>
    </row>
    <row r="57" spans="1:10" x14ac:dyDescent="0.3">
      <c r="A57" s="3"/>
      <c r="B57" s="3"/>
      <c r="C57" s="3"/>
      <c r="D57" s="3"/>
      <c r="E57" s="3"/>
      <c r="F57" s="3"/>
      <c r="G57" s="3"/>
      <c r="H57" s="3"/>
      <c r="I57" s="3"/>
      <c r="J57" s="3"/>
    </row>
    <row r="58" spans="1:10" x14ac:dyDescent="0.3">
      <c r="J58" s="3"/>
    </row>
    <row r="59" spans="1:10" x14ac:dyDescent="0.3">
      <c r="B59" s="192"/>
      <c r="C59" s="192"/>
      <c r="D59" s="192"/>
      <c r="E59" s="192"/>
      <c r="F59" s="192"/>
      <c r="G59" s="192"/>
      <c r="H59" s="192"/>
      <c r="I59" s="192"/>
      <c r="J59" s="3"/>
    </row>
    <row r="60" spans="1:10" x14ac:dyDescent="0.3">
      <c r="B60" s="3"/>
      <c r="C60" s="3"/>
      <c r="D60" s="3"/>
      <c r="E60" s="3"/>
      <c r="F60" s="3"/>
      <c r="G60" s="3"/>
      <c r="H60" s="3"/>
      <c r="I60" s="3"/>
      <c r="J60" s="3"/>
    </row>
    <row r="61" spans="1:10" x14ac:dyDescent="0.3">
      <c r="B61" s="192"/>
      <c r="C61" s="192"/>
      <c r="D61" s="192"/>
      <c r="E61" s="192"/>
      <c r="F61" s="192"/>
      <c r="G61" s="192"/>
      <c r="H61" s="192"/>
      <c r="I61" s="192"/>
      <c r="J61" s="3"/>
    </row>
    <row r="62" spans="1:10" ht="28.8" x14ac:dyDescent="0.55000000000000004">
      <c r="B62" s="193" t="s">
        <v>482</v>
      </c>
    </row>
    <row r="63" spans="1:10" ht="11.25" customHeight="1" x14ac:dyDescent="0.55000000000000004">
      <c r="B63" s="193"/>
    </row>
    <row r="64" spans="1:10" ht="15.6" x14ac:dyDescent="0.3">
      <c r="B64" s="241" t="s">
        <v>470</v>
      </c>
      <c r="C64" s="241"/>
      <c r="D64" s="241"/>
      <c r="E64" s="241"/>
      <c r="F64" s="241"/>
      <c r="G64" s="241"/>
      <c r="H64" s="241"/>
      <c r="I64" s="241"/>
    </row>
    <row r="65" spans="2:9" x14ac:dyDescent="0.3">
      <c r="B65" s="76"/>
      <c r="C65" s="77">
        <f>'Historical FS'!F3</f>
        <v>43190</v>
      </c>
      <c r="D65" s="77">
        <f>'Historical FS'!G3</f>
        <v>43555</v>
      </c>
      <c r="E65" s="77">
        <f>'Historical FS'!H3</f>
        <v>43921</v>
      </c>
      <c r="F65" s="77">
        <f>'Historical FS'!I3</f>
        <v>44286</v>
      </c>
      <c r="G65" s="77">
        <f>'Historical FS'!J3</f>
        <v>44651</v>
      </c>
      <c r="H65" s="77">
        <f>'Historical FS'!K3</f>
        <v>45016</v>
      </c>
      <c r="I65" s="77">
        <f>'Historical FS'!L3</f>
        <v>45382</v>
      </c>
    </row>
    <row r="66" spans="2:9" x14ac:dyDescent="0.3">
      <c r="B66" t="s">
        <v>309</v>
      </c>
      <c r="C66" s="25">
        <f>'DATA SHEET'!E30</f>
        <v>11271.2</v>
      </c>
      <c r="D66" s="25">
        <f>'DATA SHEET'!F30</f>
        <v>12592.33</v>
      </c>
      <c r="E66" s="25">
        <f>'DATA SHEET'!G30</f>
        <v>15306.23</v>
      </c>
      <c r="F66" s="25">
        <f>'DATA SHEET'!H30</f>
        <v>13161.19</v>
      </c>
      <c r="G66" s="25">
        <f>'DATA SHEET'!I30</f>
        <v>15242.66</v>
      </c>
      <c r="H66" s="25">
        <f>'DATA SHEET'!J30</f>
        <v>19191.66</v>
      </c>
      <c r="I66" s="25">
        <f>'DATA SHEET'!K30</f>
        <v>20458.78</v>
      </c>
    </row>
    <row r="67" spans="2:9" x14ac:dyDescent="0.3">
      <c r="B67" t="s">
        <v>469</v>
      </c>
      <c r="C67" s="25">
        <f>((SUM('DATA SHEET'!E57:E58)+(SUM('DATA SHEET'!D57:D58))/2))</f>
        <v>75716.574999999997</v>
      </c>
      <c r="D67" s="25">
        <f>((SUM('DATA SHEET'!F57:F58)+(SUM('DATA SHEET'!E57:E58))/2))</f>
        <v>85395.925000000003</v>
      </c>
      <c r="E67" s="25">
        <f>((SUM('DATA SHEET'!G57:G58)+(SUM('DATA SHEET'!F57:F58))/2))</f>
        <v>94843.695000000007</v>
      </c>
      <c r="F67" s="25">
        <f>((SUM('DATA SHEET'!H57:H58)+(SUM('DATA SHEET'!G57:G58))/2))</f>
        <v>92983.97</v>
      </c>
      <c r="G67" s="25">
        <f>((SUM('DATA SHEET'!I57:I58)+(SUM('DATA SHEET'!H57:H58))/2))</f>
        <v>92629.239999999991</v>
      </c>
      <c r="H67" s="25">
        <f>((SUM('DATA SHEET'!J57:J58)+(SUM('DATA SHEET'!I57:I58))/2))</f>
        <v>100383.04500000001</v>
      </c>
      <c r="I67" s="25">
        <f>((SUM('DATA SHEET'!K57:K58)+(SUM('DATA SHEET'!J57:J58))/2))</f>
        <v>109084.63</v>
      </c>
    </row>
    <row r="68" spans="2:9" x14ac:dyDescent="0.3">
      <c r="B68" s="187" t="s">
        <v>470</v>
      </c>
      <c r="C68" s="188">
        <f>C66/C67</f>
        <v>0.14886040473964915</v>
      </c>
      <c r="D68" s="188">
        <f t="shared" ref="D68:I68" si="0">D66/D67</f>
        <v>0.14745820716855049</v>
      </c>
      <c r="E68" s="188">
        <f t="shared" si="0"/>
        <v>0.16138373773818068</v>
      </c>
      <c r="F68" s="188">
        <f t="shared" si="0"/>
        <v>0.14154256911164365</v>
      </c>
      <c r="G68" s="188">
        <f t="shared" si="0"/>
        <v>0.164555598210673</v>
      </c>
      <c r="H68" s="188">
        <f t="shared" si="0"/>
        <v>0.19118427818163911</v>
      </c>
      <c r="I68" s="188">
        <f t="shared" si="0"/>
        <v>0.18754961170973397</v>
      </c>
    </row>
    <row r="70" spans="2:9" ht="15.6" x14ac:dyDescent="0.3">
      <c r="B70" s="241" t="s">
        <v>471</v>
      </c>
      <c r="C70" s="241"/>
      <c r="D70" s="241"/>
      <c r="E70" s="241"/>
      <c r="F70" s="241"/>
      <c r="G70" s="241"/>
      <c r="H70" s="241"/>
      <c r="I70" s="241"/>
    </row>
    <row r="71" spans="2:9" x14ac:dyDescent="0.3">
      <c r="C71" s="77">
        <f>C65</f>
        <v>43190</v>
      </c>
      <c r="D71" s="77">
        <f t="shared" ref="D71:I71" si="1">D65</f>
        <v>43555</v>
      </c>
      <c r="E71" s="77">
        <f t="shared" si="1"/>
        <v>43921</v>
      </c>
      <c r="F71" s="77">
        <f t="shared" si="1"/>
        <v>44286</v>
      </c>
      <c r="G71" s="77">
        <f t="shared" si="1"/>
        <v>44651</v>
      </c>
      <c r="H71" s="77">
        <f t="shared" si="1"/>
        <v>45016</v>
      </c>
      <c r="I71" s="77">
        <f t="shared" si="1"/>
        <v>45382</v>
      </c>
    </row>
    <row r="72" spans="2:9" x14ac:dyDescent="0.3">
      <c r="B72" t="str">
        <f>B66</f>
        <v>Net Profit</v>
      </c>
      <c r="C72" s="25">
        <f t="shared" ref="C72:I72" si="2">C66</f>
        <v>11271.2</v>
      </c>
      <c r="D72" s="25">
        <f t="shared" si="2"/>
        <v>12592.33</v>
      </c>
      <c r="E72" s="25">
        <f t="shared" si="2"/>
        <v>15306.23</v>
      </c>
      <c r="F72" s="25">
        <f t="shared" si="2"/>
        <v>13161.19</v>
      </c>
      <c r="G72" s="25">
        <f t="shared" si="2"/>
        <v>15242.66</v>
      </c>
      <c r="H72" s="25">
        <f t="shared" si="2"/>
        <v>19191.66</v>
      </c>
      <c r="I72" s="25">
        <f t="shared" si="2"/>
        <v>20458.78</v>
      </c>
    </row>
    <row r="73" spans="2:9" x14ac:dyDescent="0.3">
      <c r="B73" t="s">
        <v>416</v>
      </c>
      <c r="C73" s="25">
        <f>'DATA SHEET'!E17</f>
        <v>43448.94</v>
      </c>
      <c r="D73" s="25">
        <f>'DATA SHEET'!F17</f>
        <v>48339.58</v>
      </c>
      <c r="E73" s="25">
        <f>'DATA SHEET'!G17</f>
        <v>49387.7</v>
      </c>
      <c r="F73" s="25">
        <f>'DATA SHEET'!H17</f>
        <v>49257.45</v>
      </c>
      <c r="G73" s="25">
        <f>'DATA SHEET'!I17</f>
        <v>60644.54</v>
      </c>
      <c r="H73" s="25">
        <f>'DATA SHEET'!J17</f>
        <v>70919.03</v>
      </c>
      <c r="I73" s="25">
        <f>'DATA SHEET'!K17</f>
        <v>70866.22</v>
      </c>
    </row>
    <row r="74" spans="2:9" x14ac:dyDescent="0.3">
      <c r="B74" s="187" t="s">
        <v>472</v>
      </c>
      <c r="C74" s="188">
        <f t="shared" ref="C74:H74" si="3">C72/C73</f>
        <v>0.25941254263049918</v>
      </c>
      <c r="D74" s="188">
        <f t="shared" si="3"/>
        <v>0.26049729848707825</v>
      </c>
      <c r="E74" s="188">
        <f t="shared" si="3"/>
        <v>0.30991987883622846</v>
      </c>
      <c r="F74" s="188">
        <f t="shared" si="3"/>
        <v>0.26719186640802561</v>
      </c>
      <c r="G74" s="188">
        <f t="shared" si="3"/>
        <v>0.25134430898478244</v>
      </c>
      <c r="H74" s="188">
        <f t="shared" si="3"/>
        <v>0.27061368436652333</v>
      </c>
      <c r="I74" s="188">
        <f>I72/I73</f>
        <v>0.28869579892930647</v>
      </c>
    </row>
    <row r="76" spans="2:9" x14ac:dyDescent="0.3">
      <c r="B76" t="s">
        <v>416</v>
      </c>
      <c r="C76" s="25">
        <f>C73</f>
        <v>43448.94</v>
      </c>
      <c r="D76" s="25">
        <f t="shared" ref="D76:I76" si="4">D73</f>
        <v>48339.58</v>
      </c>
      <c r="E76" s="25">
        <f t="shared" si="4"/>
        <v>49387.7</v>
      </c>
      <c r="F76" s="25">
        <f t="shared" si="4"/>
        <v>49257.45</v>
      </c>
      <c r="G76" s="25">
        <f t="shared" si="4"/>
        <v>60644.54</v>
      </c>
      <c r="H76" s="25">
        <f t="shared" si="4"/>
        <v>70919.03</v>
      </c>
      <c r="I76" s="25">
        <f t="shared" si="4"/>
        <v>70866.22</v>
      </c>
    </row>
    <row r="77" spans="2:9" x14ac:dyDescent="0.3">
      <c r="B77" t="s">
        <v>473</v>
      </c>
      <c r="C77" s="25">
        <f>((SUM('DATA SHEET'!D66:E66)/2))</f>
        <v>60069.599999999999</v>
      </c>
      <c r="D77" s="25">
        <f>((SUM('DATA SHEET'!E66:F66)/2))</f>
        <v>67989.959999999992</v>
      </c>
      <c r="E77" s="25">
        <f>((SUM('DATA SHEET'!F66:G66)/2))</f>
        <v>74524.89499999999</v>
      </c>
      <c r="F77" s="25">
        <f>((SUM('DATA SHEET'!G66:H66)/2))</f>
        <v>75535.755000000005</v>
      </c>
      <c r="G77" s="25">
        <f>((SUM('DATA SHEET'!H66:I66)/2))</f>
        <v>75478.39</v>
      </c>
      <c r="H77" s="25">
        <f>((SUM('DATA SHEET'!I66:J66)/2))</f>
        <v>81513.490000000005</v>
      </c>
      <c r="I77" s="25">
        <f>((SUM('DATA SHEET'!J66:K66)/2))</f>
        <v>88792.464999999997</v>
      </c>
    </row>
    <row r="78" spans="2:9" x14ac:dyDescent="0.3">
      <c r="B78" s="187" t="s">
        <v>474</v>
      </c>
      <c r="C78" s="189">
        <f t="shared" ref="C78:H78" si="5">C76/C77</f>
        <v>0.7233099604458828</v>
      </c>
      <c r="D78" s="189">
        <f t="shared" si="5"/>
        <v>0.71098115074637502</v>
      </c>
      <c r="E78" s="189">
        <f t="shared" si="5"/>
        <v>0.66270069887384619</v>
      </c>
      <c r="F78" s="189">
        <f t="shared" si="5"/>
        <v>0.65210773361568963</v>
      </c>
      <c r="G78" s="189">
        <f t="shared" si="5"/>
        <v>0.80346891342011939</v>
      </c>
      <c r="H78" s="189">
        <f t="shared" si="5"/>
        <v>0.87002813890068986</v>
      </c>
      <c r="I78" s="189">
        <f>I76/I77</f>
        <v>0.79811074059043186</v>
      </c>
    </row>
    <row r="80" spans="2:9" x14ac:dyDescent="0.3">
      <c r="B80" t="s">
        <v>473</v>
      </c>
      <c r="C80" s="25">
        <f>C77</f>
        <v>60069.599999999999</v>
      </c>
      <c r="D80" s="25">
        <f t="shared" ref="D80:I80" si="6">D77</f>
        <v>67989.959999999992</v>
      </c>
      <c r="E80" s="25">
        <f t="shared" si="6"/>
        <v>74524.89499999999</v>
      </c>
      <c r="F80" s="25">
        <f t="shared" si="6"/>
        <v>75535.755000000005</v>
      </c>
      <c r="G80" s="25">
        <f t="shared" si="6"/>
        <v>75478.39</v>
      </c>
      <c r="H80" s="25">
        <f t="shared" si="6"/>
        <v>81513.490000000005</v>
      </c>
      <c r="I80" s="25">
        <f t="shared" si="6"/>
        <v>88792.464999999997</v>
      </c>
    </row>
    <row r="81" spans="2:9" x14ac:dyDescent="0.3">
      <c r="B81" t="s">
        <v>469</v>
      </c>
      <c r="C81" s="25">
        <f>C67</f>
        <v>75716.574999999997</v>
      </c>
      <c r="D81" s="25">
        <f t="shared" ref="D81:I81" si="7">D67</f>
        <v>85395.925000000003</v>
      </c>
      <c r="E81" s="25">
        <f t="shared" si="7"/>
        <v>94843.695000000007</v>
      </c>
      <c r="F81" s="25">
        <f t="shared" si="7"/>
        <v>92983.97</v>
      </c>
      <c r="G81" s="25">
        <f t="shared" si="7"/>
        <v>92629.239999999991</v>
      </c>
      <c r="H81" s="25">
        <f t="shared" si="7"/>
        <v>100383.04500000001</v>
      </c>
      <c r="I81" s="25">
        <f t="shared" si="7"/>
        <v>109084.63</v>
      </c>
    </row>
    <row r="82" spans="2:9" x14ac:dyDescent="0.3">
      <c r="B82" s="187" t="s">
        <v>475</v>
      </c>
      <c r="C82" s="189">
        <f>C80/C81</f>
        <v>0.79334808791866251</v>
      </c>
      <c r="D82" s="189">
        <f t="shared" ref="D82:I82" si="8">D80/D81</f>
        <v>0.79617335370510933</v>
      </c>
      <c r="E82" s="189">
        <f t="shared" si="8"/>
        <v>0.78576541118521359</v>
      </c>
      <c r="F82" s="189">
        <f t="shared" si="8"/>
        <v>0.81235244096374892</v>
      </c>
      <c r="G82" s="189">
        <f t="shared" si="8"/>
        <v>0.8148441032226974</v>
      </c>
      <c r="H82" s="189">
        <f t="shared" si="8"/>
        <v>0.81202448082741463</v>
      </c>
      <c r="I82" s="189">
        <f t="shared" si="8"/>
        <v>0.81397778037107515</v>
      </c>
    </row>
    <row r="84" spans="2:9" x14ac:dyDescent="0.3">
      <c r="B84" s="187" t="s">
        <v>476</v>
      </c>
      <c r="C84" s="188">
        <f>C74*C78*C82</f>
        <v>0.14886040473964918</v>
      </c>
      <c r="D84" s="188">
        <f t="shared" ref="D84:I84" si="9">D74*D78*D82</f>
        <v>0.14745820716855049</v>
      </c>
      <c r="E84" s="188">
        <f t="shared" si="9"/>
        <v>0.16138373773818068</v>
      </c>
      <c r="F84" s="188">
        <f t="shared" si="9"/>
        <v>0.14154256911164365</v>
      </c>
      <c r="G84" s="188">
        <f t="shared" si="9"/>
        <v>0.164555598210673</v>
      </c>
      <c r="H84" s="188">
        <f t="shared" si="9"/>
        <v>0.19118427818163913</v>
      </c>
      <c r="I84" s="188">
        <f t="shared" si="9"/>
        <v>0.18754961170973394</v>
      </c>
    </row>
    <row r="86" spans="2:9" ht="15.6" x14ac:dyDescent="0.3">
      <c r="B86" s="241" t="s">
        <v>477</v>
      </c>
      <c r="C86" s="241"/>
      <c r="D86" s="241"/>
      <c r="E86" s="241"/>
      <c r="F86" s="241"/>
      <c r="G86" s="241"/>
      <c r="H86" s="241"/>
      <c r="I86" s="241"/>
    </row>
    <row r="87" spans="2:9" x14ac:dyDescent="0.3">
      <c r="B87" s="76"/>
      <c r="C87" s="77">
        <f>C65</f>
        <v>43190</v>
      </c>
      <c r="D87" s="77">
        <f t="shared" ref="D87:I87" si="10">D65</f>
        <v>43555</v>
      </c>
      <c r="E87" s="77">
        <f t="shared" si="10"/>
        <v>43921</v>
      </c>
      <c r="F87" s="77">
        <f t="shared" si="10"/>
        <v>44286</v>
      </c>
      <c r="G87" s="77">
        <f t="shared" si="10"/>
        <v>44651</v>
      </c>
      <c r="H87" s="77">
        <f t="shared" si="10"/>
        <v>45016</v>
      </c>
      <c r="I87" s="77">
        <f t="shared" si="10"/>
        <v>45382</v>
      </c>
    </row>
    <row r="88" spans="2:9" x14ac:dyDescent="0.3">
      <c r="B88" t="s">
        <v>309</v>
      </c>
      <c r="C88" s="25">
        <f>C72</f>
        <v>11271.2</v>
      </c>
      <c r="D88" s="25">
        <f t="shared" ref="D88:I88" si="11">D72</f>
        <v>12592.33</v>
      </c>
      <c r="E88" s="25">
        <f t="shared" si="11"/>
        <v>15306.23</v>
      </c>
      <c r="F88" s="25">
        <f t="shared" si="11"/>
        <v>13161.19</v>
      </c>
      <c r="G88" s="25">
        <f t="shared" si="11"/>
        <v>15242.66</v>
      </c>
      <c r="H88" s="25">
        <f t="shared" si="11"/>
        <v>19191.66</v>
      </c>
      <c r="I88" s="25">
        <f t="shared" si="11"/>
        <v>20458.78</v>
      </c>
    </row>
    <row r="89" spans="2:9" x14ac:dyDescent="0.3">
      <c r="B89" t="s">
        <v>473</v>
      </c>
      <c r="C89" s="25">
        <f>C77</f>
        <v>60069.599999999999</v>
      </c>
      <c r="D89" s="25">
        <f t="shared" ref="D89:I89" si="12">D77</f>
        <v>67989.959999999992</v>
      </c>
      <c r="E89" s="25">
        <f t="shared" si="12"/>
        <v>74524.89499999999</v>
      </c>
      <c r="F89" s="25">
        <f t="shared" si="12"/>
        <v>75535.755000000005</v>
      </c>
      <c r="G89" s="25">
        <f t="shared" si="12"/>
        <v>75478.39</v>
      </c>
      <c r="H89" s="25">
        <f t="shared" si="12"/>
        <v>81513.490000000005</v>
      </c>
      <c r="I89" s="25">
        <f t="shared" si="12"/>
        <v>88792.464999999997</v>
      </c>
    </row>
    <row r="90" spans="2:9" x14ac:dyDescent="0.3">
      <c r="B90" s="187" t="s">
        <v>477</v>
      </c>
      <c r="C90" s="188">
        <f>C88/C89</f>
        <v>0.18763567594923225</v>
      </c>
      <c r="D90" s="188">
        <f t="shared" ref="D90:I90" si="13">D88/D89</f>
        <v>0.18520866904466485</v>
      </c>
      <c r="E90" s="188">
        <f t="shared" si="13"/>
        <v>0.20538412029966632</v>
      </c>
      <c r="F90" s="188">
        <f t="shared" si="13"/>
        <v>0.17423788244388369</v>
      </c>
      <c r="G90" s="188">
        <f t="shared" si="13"/>
        <v>0.20194733883433391</v>
      </c>
      <c r="H90" s="188">
        <f t="shared" si="13"/>
        <v>0.23544152017046502</v>
      </c>
      <c r="I90" s="188">
        <f t="shared" si="13"/>
        <v>0.23041121788881522</v>
      </c>
    </row>
    <row r="92" spans="2:9" ht="15.6" x14ac:dyDescent="0.3">
      <c r="B92" s="241" t="s">
        <v>478</v>
      </c>
      <c r="C92" s="241"/>
      <c r="D92" s="241"/>
      <c r="E92" s="241"/>
      <c r="F92" s="241"/>
      <c r="G92" s="241"/>
      <c r="H92" s="241"/>
      <c r="I92" s="241"/>
    </row>
    <row r="93" spans="2:9" x14ac:dyDescent="0.3">
      <c r="C93" s="77">
        <f>C87</f>
        <v>43190</v>
      </c>
      <c r="D93" s="77">
        <f t="shared" ref="D93:I93" si="14">D87</f>
        <v>43555</v>
      </c>
      <c r="E93" s="77">
        <f t="shared" si="14"/>
        <v>43921</v>
      </c>
      <c r="F93" s="77">
        <f t="shared" si="14"/>
        <v>44286</v>
      </c>
      <c r="G93" s="77">
        <f t="shared" si="14"/>
        <v>44651</v>
      </c>
      <c r="H93" s="77">
        <f t="shared" si="14"/>
        <v>45016</v>
      </c>
      <c r="I93" s="77">
        <f t="shared" si="14"/>
        <v>45382</v>
      </c>
    </row>
    <row r="94" spans="2:9" x14ac:dyDescent="0.3">
      <c r="B94" t="str">
        <f>B88</f>
        <v>Net Profit</v>
      </c>
      <c r="C94" s="25">
        <f>C88</f>
        <v>11271.2</v>
      </c>
      <c r="D94" s="25">
        <f t="shared" ref="D94:I94" si="15">D88</f>
        <v>12592.33</v>
      </c>
      <c r="E94" s="25">
        <f t="shared" si="15"/>
        <v>15306.23</v>
      </c>
      <c r="F94" s="25">
        <f t="shared" si="15"/>
        <v>13161.19</v>
      </c>
      <c r="G94" s="25">
        <f t="shared" si="15"/>
        <v>15242.66</v>
      </c>
      <c r="H94" s="25">
        <f t="shared" si="15"/>
        <v>19191.66</v>
      </c>
      <c r="I94" s="25">
        <f t="shared" si="15"/>
        <v>20458.78</v>
      </c>
    </row>
    <row r="95" spans="2:9" x14ac:dyDescent="0.3">
      <c r="B95" t="s">
        <v>416</v>
      </c>
      <c r="C95" s="25">
        <f>C73</f>
        <v>43448.94</v>
      </c>
      <c r="D95" s="25">
        <f t="shared" ref="D95:I95" si="16">D73</f>
        <v>48339.58</v>
      </c>
      <c r="E95" s="25">
        <f t="shared" si="16"/>
        <v>49387.7</v>
      </c>
      <c r="F95" s="25">
        <f t="shared" si="16"/>
        <v>49257.45</v>
      </c>
      <c r="G95" s="25">
        <f t="shared" si="16"/>
        <v>60644.54</v>
      </c>
      <c r="H95" s="25">
        <f t="shared" si="16"/>
        <v>70919.03</v>
      </c>
      <c r="I95" s="25">
        <f t="shared" si="16"/>
        <v>70866.22</v>
      </c>
    </row>
    <row r="96" spans="2:9" x14ac:dyDescent="0.3">
      <c r="B96" s="187" t="s">
        <v>472</v>
      </c>
      <c r="C96" s="188">
        <f t="shared" ref="C96" si="17">C94/C95</f>
        <v>0.25941254263049918</v>
      </c>
      <c r="D96" s="188">
        <f t="shared" ref="D96" si="18">D94/D95</f>
        <v>0.26049729848707825</v>
      </c>
      <c r="E96" s="188">
        <f t="shared" ref="E96" si="19">E94/E95</f>
        <v>0.30991987883622846</v>
      </c>
      <c r="F96" s="188">
        <f t="shared" ref="F96" si="20">F94/F95</f>
        <v>0.26719186640802561</v>
      </c>
      <c r="G96" s="188">
        <f t="shared" ref="G96" si="21">G94/G95</f>
        <v>0.25134430898478244</v>
      </c>
      <c r="H96" s="188">
        <f t="shared" ref="H96" si="22">H94/H95</f>
        <v>0.27061368436652333</v>
      </c>
      <c r="I96" s="188">
        <f>I94/I95</f>
        <v>0.28869579892930647</v>
      </c>
    </row>
    <row r="98" spans="2:9" x14ac:dyDescent="0.3">
      <c r="B98" t="s">
        <v>416</v>
      </c>
      <c r="C98" s="25">
        <f>C95</f>
        <v>43448.94</v>
      </c>
      <c r="D98" s="25">
        <f t="shared" ref="D98:I98" si="23">D95</f>
        <v>48339.58</v>
      </c>
      <c r="E98" s="25">
        <f t="shared" si="23"/>
        <v>49387.7</v>
      </c>
      <c r="F98" s="25">
        <f t="shared" si="23"/>
        <v>49257.45</v>
      </c>
      <c r="G98" s="25">
        <f t="shared" si="23"/>
        <v>60644.54</v>
      </c>
      <c r="H98" s="25">
        <f t="shared" si="23"/>
        <v>70919.03</v>
      </c>
      <c r="I98" s="25">
        <f t="shared" si="23"/>
        <v>70866.22</v>
      </c>
    </row>
    <row r="99" spans="2:9" x14ac:dyDescent="0.3">
      <c r="B99" t="s">
        <v>473</v>
      </c>
      <c r="C99" s="25">
        <f>C89</f>
        <v>60069.599999999999</v>
      </c>
      <c r="D99" s="25">
        <f t="shared" ref="D99:I99" si="24">D89</f>
        <v>67989.959999999992</v>
      </c>
      <c r="E99" s="25">
        <f t="shared" si="24"/>
        <v>74524.89499999999</v>
      </c>
      <c r="F99" s="25">
        <f t="shared" si="24"/>
        <v>75535.755000000005</v>
      </c>
      <c r="G99" s="25">
        <f t="shared" si="24"/>
        <v>75478.39</v>
      </c>
      <c r="H99" s="25">
        <f t="shared" si="24"/>
        <v>81513.490000000005</v>
      </c>
      <c r="I99" s="25">
        <f t="shared" si="24"/>
        <v>88792.464999999997</v>
      </c>
    </row>
    <row r="100" spans="2:9" x14ac:dyDescent="0.3">
      <c r="B100" s="187" t="s">
        <v>474</v>
      </c>
      <c r="C100" s="189">
        <f t="shared" ref="C100" si="25">C98/C99</f>
        <v>0.7233099604458828</v>
      </c>
      <c r="D100" s="189">
        <f t="shared" ref="D100" si="26">D98/D99</f>
        <v>0.71098115074637502</v>
      </c>
      <c r="E100" s="189">
        <f t="shared" ref="E100" si="27">E98/E99</f>
        <v>0.66270069887384619</v>
      </c>
      <c r="F100" s="189">
        <f t="shared" ref="F100" si="28">F98/F99</f>
        <v>0.65210773361568963</v>
      </c>
      <c r="G100" s="189">
        <f t="shared" ref="G100" si="29">G98/G99</f>
        <v>0.80346891342011939</v>
      </c>
      <c r="H100" s="189">
        <f t="shared" ref="H100" si="30">H98/H99</f>
        <v>0.87002813890068986</v>
      </c>
      <c r="I100" s="189">
        <f>I98/I99</f>
        <v>0.79811074059043186</v>
      </c>
    </row>
    <row r="102" spans="2:9" x14ac:dyDescent="0.3">
      <c r="B102" s="187" t="s">
        <v>479</v>
      </c>
      <c r="C102" s="188">
        <f>C96*C100</f>
        <v>0.18763567594923225</v>
      </c>
      <c r="D102" s="188">
        <f t="shared" ref="D102:I102" si="31">D96*D100</f>
        <v>0.18520866904466485</v>
      </c>
      <c r="E102" s="188">
        <f t="shared" si="31"/>
        <v>0.20538412029966632</v>
      </c>
      <c r="F102" s="188">
        <f t="shared" si="31"/>
        <v>0.17423788244388369</v>
      </c>
      <c r="G102" s="188">
        <f t="shared" si="31"/>
        <v>0.20194733883433388</v>
      </c>
      <c r="H102" s="188">
        <f t="shared" si="31"/>
        <v>0.23544152017046502</v>
      </c>
      <c r="I102" s="188">
        <f t="shared" si="31"/>
        <v>0.23041121788881519</v>
      </c>
    </row>
    <row r="119" spans="2:9" x14ac:dyDescent="0.3">
      <c r="B119" s="192"/>
      <c r="C119" s="192"/>
      <c r="D119" s="192"/>
      <c r="E119" s="192"/>
      <c r="F119" s="192"/>
      <c r="G119" s="192"/>
      <c r="H119" s="192"/>
      <c r="I119" s="192"/>
    </row>
  </sheetData>
  <mergeCells count="5">
    <mergeCell ref="B12:I15"/>
    <mergeCell ref="B64:I64"/>
    <mergeCell ref="B70:I70"/>
    <mergeCell ref="B86:I86"/>
    <mergeCell ref="B92:I92"/>
  </mergeCells>
  <pageMargins left="0.70866141732283461" right="0.70866141732283461" top="0.74803149606299213" bottom="0.3543307086614173" header="0.31496062992125984" footer="0.31496062992125984"/>
  <pageSetup paperSize="9" scale="85" fitToHeight="0" orientation="portrait" horizontalDpi="203" verticalDpi="203" r:id="rId1"/>
  <rowBreaks count="1" manualBreakCount="1">
    <brk id="59" max="9" man="1"/>
  </rowBreaks>
  <colBreaks count="1" manualBreakCount="1">
    <brk id="11" min="3" max="95" man="1"/>
  </colBreaks>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18</vt:i4>
      </vt:variant>
      <vt:variant>
        <vt:lpstr>Named Ranges</vt:lpstr>
      </vt:variant>
      <vt:variant>
        <vt:i4>6</vt:i4>
      </vt:variant>
    </vt:vector>
  </HeadingPairs>
  <TitlesOfParts>
    <vt:vector size="24" baseType="lpstr">
      <vt:lpstr>WACC</vt:lpstr>
      <vt:lpstr>DATA</vt:lpstr>
      <vt:lpstr>Beta Regression - (itc)</vt:lpstr>
      <vt:lpstr>beta regression - (HUL)</vt:lpstr>
      <vt:lpstr>beta regression - (Nest)</vt:lpstr>
      <vt:lpstr>beta comps</vt:lpstr>
      <vt:lpstr>Rm</vt:lpstr>
      <vt:lpstr>FOOTBALL </vt:lpstr>
      <vt:lpstr>DCF</vt:lpstr>
      <vt:lpstr>(Comps val)</vt:lpstr>
      <vt:lpstr>Sheet2</vt:lpstr>
      <vt:lpstr>intrinsic growth</vt:lpstr>
      <vt:lpstr>raw data</vt:lpstr>
      <vt:lpstr>Historical FS</vt:lpstr>
      <vt:lpstr>DATA SHEET</vt:lpstr>
      <vt:lpstr>Altzaman Z score</vt:lpstr>
      <vt:lpstr>data room</vt:lpstr>
      <vt:lpstr>DUPONT ANALYSIS</vt:lpstr>
      <vt:lpstr>'Altzaman Z score'!Print_Area</vt:lpstr>
      <vt:lpstr>DCF!Print_Area</vt:lpstr>
      <vt:lpstr>'DUPONT ANALYSIS'!Print_Area</vt:lpstr>
      <vt:lpstr>'FOOTBALL '!Print_Area</vt:lpstr>
      <vt:lpstr>'intrinsic growth'!Print_Area</vt:lpstr>
      <vt:lpstr>WACC!Print_Area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nitin saini</dc:creator>
  <cp:lastModifiedBy>nitin saini</cp:lastModifiedBy>
  <cp:lastPrinted>2025-06-06T08:54:26Z</cp:lastPrinted>
  <dcterms:created xsi:type="dcterms:W3CDTF">2025-03-13T09:35:54Z</dcterms:created>
  <dcterms:modified xsi:type="dcterms:W3CDTF">2025-06-06T09:05:35Z</dcterms:modified>
</cp:coreProperties>
</file>