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2"/>
  </bookViews>
  <sheets>
    <sheet name="KPI考核结果" sheetId="1" r:id="rId1"/>
    <sheet name="KPI考核详情_部门" sheetId="2" r:id="rId2"/>
    <sheet name="KPI考核详情_数据研究部" sheetId="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M41" i="4" l="1"/>
  <c r="O38" i="4"/>
  <c r="Q38" i="4" s="1"/>
  <c r="O37" i="4"/>
  <c r="Q37" i="4" s="1"/>
  <c r="O30" i="4"/>
  <c r="Q30" i="4" s="1"/>
  <c r="Q44" i="4" s="1"/>
  <c r="R44" i="4" s="1"/>
  <c r="M25" i="4"/>
  <c r="O22" i="4"/>
  <c r="Q22" i="4" s="1"/>
  <c r="O21" i="4"/>
  <c r="Q21" i="4" s="1"/>
  <c r="O14" i="4"/>
  <c r="Q14" i="4" s="1"/>
  <c r="Q28" i="4" s="1"/>
  <c r="R28" i="4" s="1"/>
  <c r="M9" i="4"/>
  <c r="O4" i="4"/>
  <c r="Q4" i="4" s="1"/>
  <c r="O3" i="4"/>
  <c r="Q3" i="4" s="1"/>
  <c r="Q12" i="4" s="1"/>
  <c r="R12" i="4" s="1"/>
  <c r="G24" i="1"/>
  <c r="G23" i="1"/>
  <c r="G22" i="1"/>
  <c r="G21" i="1"/>
  <c r="G20" i="1"/>
  <c r="F22" i="1"/>
  <c r="F20" i="1"/>
  <c r="F24" i="1"/>
  <c r="F23" i="1"/>
  <c r="F21" i="1"/>
  <c r="K17" i="2"/>
  <c r="N15" i="2" s="1"/>
  <c r="M15" i="2"/>
  <c r="M4" i="2"/>
  <c r="M5" i="2"/>
  <c r="M6" i="2"/>
  <c r="M7" i="2"/>
  <c r="M8" i="2"/>
  <c r="M14" i="2"/>
  <c r="M13" i="2"/>
  <c r="M11" i="2"/>
  <c r="M10" i="2"/>
  <c r="M9" i="2"/>
  <c r="M3" i="2"/>
  <c r="E8" i="1"/>
  <c r="D8" i="1"/>
  <c r="D25" i="1"/>
  <c r="D28" i="1" s="1"/>
  <c r="C25" i="1"/>
  <c r="C28" i="1" s="1"/>
  <c r="B24" i="1"/>
  <c r="E24" i="1" s="1"/>
  <c r="B23" i="1"/>
  <c r="E23" i="1" s="1"/>
  <c r="B22" i="1"/>
  <c r="E22" i="1" s="1"/>
  <c r="B21" i="1"/>
  <c r="E21" i="1" s="1"/>
  <c r="B20" i="1"/>
  <c r="B25" i="1" s="1"/>
  <c r="B28" i="1" s="1"/>
  <c r="E7" i="1"/>
  <c r="D7" i="1"/>
  <c r="N14" i="2" l="1"/>
  <c r="N3" i="2"/>
  <c r="N10" i="2"/>
  <c r="N13" i="2"/>
  <c r="N9" i="2"/>
  <c r="N11" i="2"/>
  <c r="E20" i="1"/>
  <c r="F25" i="1"/>
  <c r="F28" i="1" s="1"/>
  <c r="E25" i="1"/>
  <c r="E28" i="1" s="1"/>
  <c r="N18" i="2" l="1"/>
  <c r="O18" i="2" s="1"/>
  <c r="G25" i="1"/>
  <c r="G28" i="1" s="1"/>
  <c r="D15" i="1" l="1"/>
  <c r="D16" i="1"/>
  <c r="D14" i="1" l="1"/>
  <c r="E14" i="1" l="1"/>
  <c r="E16" i="1"/>
  <c r="E15" i="1"/>
  <c r="G3" i="1" l="1"/>
  <c r="C3" i="1"/>
  <c r="F3" i="1"/>
  <c r="E3" i="1"/>
  <c r="D3" i="1"/>
</calcChain>
</file>

<file path=xl/sharedStrings.xml><?xml version="1.0" encoding="utf-8"?>
<sst xmlns="http://schemas.openxmlformats.org/spreadsheetml/2006/main" count="183" uniqueCount="127">
  <si>
    <t>基础数据部员工数</t>
  </si>
  <si>
    <t>备注</t>
    <phoneticPr fontId="5" type="noConversion"/>
  </si>
  <si>
    <t>姓名</t>
    <phoneticPr fontId="5" type="noConversion"/>
  </si>
  <si>
    <t>职位</t>
    <phoneticPr fontId="5" type="noConversion"/>
  </si>
  <si>
    <t>绩效得分</t>
    <phoneticPr fontId="5" type="noConversion"/>
  </si>
  <si>
    <t>绩效级别</t>
    <phoneticPr fontId="5" type="noConversion"/>
  </si>
  <si>
    <t>戴和芸</t>
    <phoneticPr fontId="5" type="noConversion"/>
  </si>
  <si>
    <t>数据部经理</t>
  </si>
  <si>
    <t>部门绩效即管理层绩效</t>
    <phoneticPr fontId="5" type="noConversion"/>
  </si>
  <si>
    <t>岗位</t>
    <phoneticPr fontId="5" type="noConversion"/>
  </si>
  <si>
    <t>备注</t>
    <phoneticPr fontId="5" type="noConversion"/>
  </si>
  <si>
    <t>考核人数</t>
    <phoneticPr fontId="5" type="noConversion"/>
  </si>
  <si>
    <t>A级人数</t>
    <phoneticPr fontId="5" type="noConversion"/>
  </si>
  <si>
    <t>B级人数</t>
    <phoneticPr fontId="5" type="noConversion"/>
  </si>
  <si>
    <t>C级人数</t>
    <phoneticPr fontId="5" type="noConversion"/>
  </si>
  <si>
    <t>D级人数</t>
    <phoneticPr fontId="5" type="noConversion"/>
  </si>
  <si>
    <t>E级人数</t>
    <phoneticPr fontId="5" type="noConversion"/>
  </si>
  <si>
    <t>备注</t>
    <phoneticPr fontId="5" type="noConversion"/>
  </si>
  <si>
    <t>徐单</t>
    <phoneticPr fontId="5" type="noConversion"/>
  </si>
  <si>
    <t>数据专员</t>
    <phoneticPr fontId="5" type="noConversion"/>
  </si>
  <si>
    <t>丁慧慧</t>
    <phoneticPr fontId="5" type="noConversion"/>
  </si>
  <si>
    <t>数据专员</t>
    <phoneticPr fontId="5" type="noConversion"/>
  </si>
  <si>
    <t>姓名</t>
    <phoneticPr fontId="5" type="noConversion"/>
  </si>
  <si>
    <t>标准工时</t>
    <phoneticPr fontId="5" type="noConversion"/>
  </si>
  <si>
    <t>加班工时</t>
    <phoneticPr fontId="5" type="noConversion"/>
  </si>
  <si>
    <t>请假工时</t>
    <phoneticPr fontId="5" type="noConversion"/>
  </si>
  <si>
    <t>实际工时</t>
    <phoneticPr fontId="5" type="noConversion"/>
  </si>
  <si>
    <t>KPI任务工时</t>
    <phoneticPr fontId="5" type="noConversion"/>
  </si>
  <si>
    <t>日常任务工时</t>
    <phoneticPr fontId="5" type="noConversion"/>
  </si>
  <si>
    <t>丁慧慧</t>
    <phoneticPr fontId="5" type="noConversion"/>
  </si>
  <si>
    <t>合计</t>
    <phoneticPr fontId="5" type="noConversion"/>
  </si>
  <si>
    <t>戴亮</t>
    <phoneticPr fontId="5" type="noConversion"/>
  </si>
  <si>
    <t>数据部副经理</t>
    <phoneticPr fontId="2" type="noConversion"/>
  </si>
  <si>
    <t>刘杰杰</t>
    <phoneticPr fontId="5" type="noConversion"/>
  </si>
  <si>
    <t>数据研究员</t>
    <phoneticPr fontId="5" type="noConversion"/>
  </si>
  <si>
    <t>2018年7月数据研究部KPI绩效考核绩效级别统计</t>
    <phoneticPr fontId="2" type="noConversion"/>
  </si>
  <si>
    <t>2018年7月数据研究部管理层KPI绩效考核成绩及绩效级别</t>
    <phoneticPr fontId="2" type="noConversion"/>
  </si>
  <si>
    <t>2018年7月数据研究部员工KPI绩效考核成绩及绩效级别</t>
    <phoneticPr fontId="2" type="noConversion"/>
  </si>
  <si>
    <t>2018年7月数据研究部员工工作时间统计</t>
    <phoneticPr fontId="2" type="noConversion"/>
  </si>
  <si>
    <t>类别</t>
    <phoneticPr fontId="5" type="noConversion"/>
  </si>
  <si>
    <t>KPI任务</t>
    <phoneticPr fontId="5" type="noConversion"/>
  </si>
  <si>
    <t>目标进度</t>
    <phoneticPr fontId="5" type="noConversion"/>
  </si>
  <si>
    <t>分值</t>
    <phoneticPr fontId="5" type="noConversion"/>
  </si>
  <si>
    <t>工时</t>
    <phoneticPr fontId="5" type="noConversion"/>
  </si>
  <si>
    <t>实际进度</t>
    <phoneticPr fontId="5" type="noConversion"/>
  </si>
  <si>
    <t>完成率</t>
    <phoneticPr fontId="5" type="noConversion"/>
  </si>
  <si>
    <t>考核得分</t>
    <phoneticPr fontId="5" type="noConversion"/>
  </si>
  <si>
    <t>零散数据维护</t>
    <phoneticPr fontId="5" type="noConversion"/>
  </si>
  <si>
    <t>各地市零散数据维护</t>
    <phoneticPr fontId="5" type="noConversion"/>
  </si>
  <si>
    <t>人与网</t>
    <phoneticPr fontId="5" type="noConversion"/>
  </si>
  <si>
    <t>常见问题、资讯公告、政策信息等</t>
    <phoneticPr fontId="5" type="noConversion"/>
  </si>
  <si>
    <t>里程碑</t>
    <phoneticPr fontId="5" type="noConversion"/>
  </si>
  <si>
    <t>KPI工时合计</t>
    <phoneticPr fontId="5" type="noConversion"/>
  </si>
  <si>
    <t>总分</t>
    <phoneticPr fontId="5" type="noConversion"/>
  </si>
  <si>
    <t>开发商、物业信息核对</t>
    <phoneticPr fontId="5" type="noConversion"/>
  </si>
  <si>
    <t>网格维护</t>
    <phoneticPr fontId="5" type="noConversion"/>
  </si>
  <si>
    <t>合肥网格化数据维护</t>
    <phoneticPr fontId="5" type="noConversion"/>
  </si>
  <si>
    <t>数据生产</t>
    <phoneticPr fontId="5" type="noConversion"/>
  </si>
  <si>
    <t>批量数据生产</t>
    <phoneticPr fontId="5" type="noConversion"/>
  </si>
  <si>
    <t>2018年7月数据研究部KPI绩效考核详情-部门</t>
    <phoneticPr fontId="5" type="noConversion"/>
  </si>
  <si>
    <t>价格模型</t>
    <phoneticPr fontId="2" type="noConversion"/>
  </si>
  <si>
    <t>数据补充</t>
    <phoneticPr fontId="2" type="noConversion"/>
  </si>
  <si>
    <t>特征工程</t>
    <phoneticPr fontId="2" type="noConversion"/>
  </si>
  <si>
    <t>模型搭建</t>
    <phoneticPr fontId="2" type="noConversion"/>
  </si>
  <si>
    <t>模型验证</t>
    <phoneticPr fontId="2" type="noConversion"/>
  </si>
  <si>
    <t>小区特征匹配与处理（芜湖、阜阳、含山、宁国）</t>
    <phoneticPr fontId="2" type="noConversion"/>
  </si>
  <si>
    <t>小区价格模型搭建（芜湖、阜阳、含山、宁国）</t>
    <phoneticPr fontId="2" type="noConversion"/>
  </si>
  <si>
    <t>小区价格模型误差率验证（芜湖、阜阳、含山、宁国）</t>
    <phoneticPr fontId="2" type="noConversion"/>
  </si>
  <si>
    <t>网格化工作平台</t>
    <phoneticPr fontId="2" type="noConversion"/>
  </si>
  <si>
    <t>对价格效果不理想的地市进行数据补充采集</t>
    <phoneticPr fontId="2" type="noConversion"/>
  </si>
  <si>
    <t>日常工作</t>
  </si>
  <si>
    <t>日常工作</t>
    <phoneticPr fontId="2" type="noConversion"/>
  </si>
  <si>
    <t>模板维护</t>
    <phoneticPr fontId="2" type="noConversion"/>
  </si>
  <si>
    <t>数据采集模板制作与维护（住宅与商业）</t>
    <phoneticPr fontId="2" type="noConversion"/>
  </si>
  <si>
    <t>分区信息整理（芜湖、马鞍山）</t>
    <phoneticPr fontId="5" type="noConversion"/>
  </si>
  <si>
    <t>可比实例整理（芜湖、马鞍山）</t>
    <phoneticPr fontId="5" type="noConversion"/>
  </si>
  <si>
    <t>入库数据转码（芜湖、马鞍山）</t>
    <phoneticPr fontId="5" type="noConversion"/>
  </si>
  <si>
    <t>存量房评估公式修正</t>
    <phoneticPr fontId="2" type="noConversion"/>
  </si>
  <si>
    <t>宿州楼层修正系数修改</t>
    <phoneticPr fontId="2" type="noConversion"/>
  </si>
  <si>
    <t>大数据简报编写维护</t>
    <phoneticPr fontId="5" type="noConversion"/>
  </si>
  <si>
    <t>徐单</t>
    <phoneticPr fontId="5" type="noConversion"/>
  </si>
  <si>
    <t>KPI任务</t>
  </si>
  <si>
    <t>数据生产</t>
  </si>
  <si>
    <t>分区信息整理</t>
  </si>
  <si>
    <t>数据元素获取</t>
  </si>
  <si>
    <t>价格确定</t>
  </si>
  <si>
    <t>可比实例整理</t>
  </si>
  <si>
    <t>入库数据转码</t>
  </si>
  <si>
    <t>数据元素转码</t>
  </si>
  <si>
    <t>数据检查</t>
  </si>
  <si>
    <t>数据问题处理</t>
    <phoneticPr fontId="5" type="noConversion"/>
  </si>
  <si>
    <t>网络化工作平台</t>
    <phoneticPr fontId="5" type="noConversion"/>
  </si>
  <si>
    <t>小区维护</t>
    <phoneticPr fontId="5" type="noConversion"/>
  </si>
  <si>
    <t>小区地址核对</t>
    <phoneticPr fontId="5" type="noConversion"/>
  </si>
  <si>
    <t>数据质量</t>
    <phoneticPr fontId="5" type="noConversion"/>
  </si>
  <si>
    <t>入库数据</t>
  </si>
  <si>
    <t>错误率</t>
  </si>
  <si>
    <t>按可比实例条数1%一个等级逐级扣1分并累加，扣完10分为止</t>
    <phoneticPr fontId="5" type="noConversion"/>
  </si>
  <si>
    <t>网格化数据</t>
    <phoneticPr fontId="5" type="noConversion"/>
  </si>
  <si>
    <t>严重数据错误次数</t>
    <phoneticPr fontId="5" type="noConversion"/>
  </si>
  <si>
    <t>一次扣一分，扣完10分为止</t>
    <phoneticPr fontId="5" type="noConversion"/>
  </si>
  <si>
    <t>其它日常数据维护工作、网格化工作平台数据日常维护等</t>
    <phoneticPr fontId="5" type="noConversion"/>
  </si>
  <si>
    <t>上级评分</t>
  </si>
  <si>
    <t>工作总结和计划、工作态度、工作质量、执行力、责任心、协作沟通、创新等</t>
  </si>
  <si>
    <t>总分</t>
  </si>
  <si>
    <t>丁慧慧</t>
    <phoneticPr fontId="5" type="noConversion"/>
  </si>
  <si>
    <t>姓名</t>
  </si>
  <si>
    <t>类别</t>
  </si>
  <si>
    <t>工作内容</t>
  </si>
  <si>
    <t>目标进度</t>
  </si>
  <si>
    <t>扣分项</t>
  </si>
  <si>
    <t>分值</t>
  </si>
  <si>
    <t>工时</t>
  </si>
  <si>
    <t>实际进度</t>
  </si>
  <si>
    <t>完成率</t>
  </si>
  <si>
    <t>加权</t>
  </si>
  <si>
    <t>考核得分</t>
  </si>
  <si>
    <t>备注</t>
  </si>
  <si>
    <t>2018年7月数据研究部KPI绩效考核详情-生产部</t>
    <phoneticPr fontId="2" type="noConversion"/>
  </si>
  <si>
    <t>模型维护</t>
    <phoneticPr fontId="2" type="noConversion"/>
  </si>
  <si>
    <t>楼层系数修改</t>
    <phoneticPr fontId="2" type="noConversion"/>
  </si>
  <si>
    <t>数据补充</t>
    <phoneticPr fontId="5" type="noConversion"/>
  </si>
  <si>
    <t>商业、工业、教育数据补充</t>
    <phoneticPr fontId="5" type="noConversion"/>
  </si>
  <si>
    <t>价格模型研究</t>
    <phoneticPr fontId="2" type="noConversion"/>
  </si>
  <si>
    <t>模型精度</t>
    <phoneticPr fontId="2" type="noConversion"/>
  </si>
  <si>
    <t>误差率</t>
    <phoneticPr fontId="2" type="noConversion"/>
  </si>
  <si>
    <t>日常数据处理工作、大数据简报日常维护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</si>
</sst>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_);[Red]\(0.0\)"/>
    <numFmt numFmtId="178" formatCode="0.0_ "/>
  </numFmts>
  <fonts count="1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4" borderId="0" applyNumberFormat="0" applyBorder="0" applyAlignment="0" applyProtection="0">
      <alignment vertical="center"/>
    </xf>
  </cellStyleXfs>
  <cellXfs count="93">
    <xf numFmtId="0" fontId="0" fillId="0" borderId="0" xfId="0"/>
    <xf numFmtId="0" fontId="3" fillId="3" borderId="1" xfId="2" applyFont="1" applyBorder="1" applyAlignment="1">
      <alignment horizontal="center" vertical="center"/>
    </xf>
    <xf numFmtId="0" fontId="4" fillId="3" borderId="1" xfId="2" applyFont="1" applyBorder="1" applyAlignment="1">
      <alignment horizontal="center" vertical="center"/>
    </xf>
    <xf numFmtId="0" fontId="4" fillId="3" borderId="1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3" borderId="1" xfId="2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3" fillId="3" borderId="2" xfId="2" applyFont="1" applyBorder="1" applyAlignment="1">
      <alignment horizontal="center" vertical="center"/>
    </xf>
    <xf numFmtId="0" fontId="3" fillId="3" borderId="3" xfId="2" applyFont="1" applyBorder="1" applyAlignment="1">
      <alignment horizontal="center" vertical="center"/>
    </xf>
    <xf numFmtId="0" fontId="3" fillId="3" borderId="4" xfId="2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178" fontId="9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9" fontId="4" fillId="0" borderId="1" xfId="0" applyNumberFormat="1" applyFont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178" fontId="4" fillId="0" borderId="1" xfId="0" applyNumberFormat="1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vertical="center"/>
    </xf>
    <xf numFmtId="0" fontId="4" fillId="0" borderId="6" xfId="3" applyFont="1" applyFill="1" applyBorder="1" applyAlignment="1">
      <alignment horizontal="center" vertical="center" wrapText="1"/>
    </xf>
    <xf numFmtId="0" fontId="4" fillId="0" borderId="7" xfId="3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left" vertical="center"/>
    </xf>
    <xf numFmtId="9" fontId="4" fillId="0" borderId="1" xfId="3" applyNumberFormat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vertical="center"/>
    </xf>
    <xf numFmtId="0" fontId="4" fillId="0" borderId="5" xfId="3" applyFont="1" applyFill="1" applyBorder="1" applyAlignment="1">
      <alignment horizontal="center" vertical="center"/>
    </xf>
    <xf numFmtId="178" fontId="4" fillId="0" borderId="5" xfId="3" applyNumberFormat="1" applyFont="1" applyFill="1" applyBorder="1" applyAlignment="1">
      <alignment vertical="center"/>
    </xf>
    <xf numFmtId="9" fontId="4" fillId="0" borderId="5" xfId="3" applyNumberFormat="1" applyFont="1" applyFill="1" applyBorder="1" applyAlignment="1">
      <alignment horizontal="center" vertical="center"/>
    </xf>
    <xf numFmtId="178" fontId="4" fillId="0" borderId="5" xfId="3" applyNumberFormat="1" applyFont="1" applyFill="1" applyBorder="1" applyAlignment="1">
      <alignment horizontal="center" vertical="center"/>
    </xf>
    <xf numFmtId="176" fontId="4" fillId="0" borderId="5" xfId="3" applyNumberFormat="1" applyFont="1" applyFill="1" applyBorder="1" applyAlignment="1">
      <alignment horizontal="center" vertical="center"/>
    </xf>
    <xf numFmtId="0" fontId="4" fillId="0" borderId="8" xfId="3" applyFont="1" applyFill="1" applyBorder="1" applyAlignment="1">
      <alignment vertical="center"/>
    </xf>
    <xf numFmtId="0" fontId="4" fillId="0" borderId="9" xfId="3" applyFont="1" applyFill="1" applyBorder="1" applyAlignment="1">
      <alignment horizontal="center" vertical="center" wrapText="1"/>
    </xf>
    <xf numFmtId="0" fontId="4" fillId="0" borderId="10" xfId="3" applyFont="1" applyFill="1" applyBorder="1" applyAlignment="1">
      <alignment horizontal="center" vertical="center" wrapText="1"/>
    </xf>
    <xf numFmtId="0" fontId="4" fillId="0" borderId="8" xfId="3" applyFont="1" applyFill="1" applyBorder="1" applyAlignment="1">
      <alignment horizontal="center" vertical="center"/>
    </xf>
    <xf numFmtId="178" fontId="4" fillId="0" borderId="8" xfId="3" applyNumberFormat="1" applyFont="1" applyFill="1" applyBorder="1" applyAlignment="1">
      <alignment vertical="center"/>
    </xf>
    <xf numFmtId="9" fontId="4" fillId="0" borderId="8" xfId="3" applyNumberFormat="1" applyFont="1" applyFill="1" applyBorder="1" applyAlignment="1">
      <alignment horizontal="center" vertical="center"/>
    </xf>
    <xf numFmtId="178" fontId="4" fillId="0" borderId="8" xfId="3" applyNumberFormat="1" applyFont="1" applyFill="1" applyBorder="1" applyAlignment="1">
      <alignment horizontal="center" vertical="center"/>
    </xf>
    <xf numFmtId="176" fontId="4" fillId="0" borderId="8" xfId="3" applyNumberFormat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12" fillId="0" borderId="1" xfId="3" applyFont="1" applyFill="1" applyBorder="1" applyAlignment="1">
      <alignment vertical="center"/>
    </xf>
    <xf numFmtId="0" fontId="4" fillId="0" borderId="11" xfId="3" applyFont="1" applyFill="1" applyBorder="1" applyAlignment="1">
      <alignment horizontal="center" vertical="center" wrapText="1"/>
    </xf>
    <xf numFmtId="0" fontId="4" fillId="0" borderId="12" xfId="3" applyFont="1" applyFill="1" applyBorder="1" applyAlignment="1">
      <alignment horizontal="center" vertical="center" wrapText="1"/>
    </xf>
    <xf numFmtId="0" fontId="4" fillId="0" borderId="2" xfId="3" applyFont="1" applyFill="1" applyBorder="1" applyAlignment="1">
      <alignment horizontal="left" vertical="center"/>
    </xf>
    <xf numFmtId="0" fontId="4" fillId="0" borderId="3" xfId="3" applyFont="1" applyFill="1" applyBorder="1" applyAlignment="1">
      <alignment horizontal="left" vertical="center"/>
    </xf>
    <xf numFmtId="0" fontId="4" fillId="0" borderId="4" xfId="3" applyFont="1" applyFill="1" applyBorder="1" applyAlignment="1">
      <alignment horizontal="left" vertical="center"/>
    </xf>
    <xf numFmtId="178" fontId="4" fillId="0" borderId="13" xfId="3" applyNumberFormat="1" applyFont="1" applyFill="1" applyBorder="1" applyAlignment="1">
      <alignment vertical="center"/>
    </xf>
    <xf numFmtId="9" fontId="4" fillId="0" borderId="13" xfId="3" applyNumberFormat="1" applyFont="1" applyFill="1" applyBorder="1" applyAlignment="1">
      <alignment horizontal="center" vertical="center"/>
    </xf>
    <xf numFmtId="178" fontId="4" fillId="0" borderId="13" xfId="3" applyNumberFormat="1" applyFont="1" applyFill="1" applyBorder="1" applyAlignment="1">
      <alignment horizontal="center" vertical="center"/>
    </xf>
    <xf numFmtId="176" fontId="4" fillId="0" borderId="13" xfId="3" applyNumberFormat="1" applyFont="1" applyFill="1" applyBorder="1" applyAlignment="1">
      <alignment horizontal="center" vertical="center"/>
    </xf>
    <xf numFmtId="178" fontId="4" fillId="0" borderId="1" xfId="3" applyNumberFormat="1" applyFont="1" applyFill="1" applyBorder="1" applyAlignment="1">
      <alignment vertical="center"/>
    </xf>
    <xf numFmtId="178" fontId="4" fillId="0" borderId="1" xfId="3" applyNumberFormat="1" applyFont="1" applyFill="1" applyBorder="1" applyAlignment="1">
      <alignment horizontal="center" vertical="center"/>
    </xf>
    <xf numFmtId="176" fontId="4" fillId="0" borderId="1" xfId="3" applyNumberFormat="1" applyFont="1" applyFill="1" applyBorder="1" applyAlignment="1">
      <alignment horizontal="center" vertical="center"/>
    </xf>
    <xf numFmtId="0" fontId="4" fillId="0" borderId="13" xfId="3" applyFont="1" applyFill="1" applyBorder="1" applyAlignment="1">
      <alignment horizontal="center" vertical="center"/>
    </xf>
    <xf numFmtId="0" fontId="4" fillId="0" borderId="13" xfId="3" applyFont="1" applyFill="1" applyBorder="1" applyAlignment="1">
      <alignment vertical="center"/>
    </xf>
    <xf numFmtId="0" fontId="9" fillId="0" borderId="1" xfId="3" applyFont="1" applyFill="1" applyBorder="1" applyAlignment="1">
      <alignment horizontal="center" vertical="center"/>
    </xf>
    <xf numFmtId="0" fontId="9" fillId="0" borderId="1" xfId="3" applyFont="1" applyFill="1" applyBorder="1" applyAlignment="1">
      <alignment horizontal="left" vertical="center"/>
    </xf>
    <xf numFmtId="178" fontId="4" fillId="0" borderId="1" xfId="3" applyNumberFormat="1" applyFont="1" applyFill="1" applyBorder="1" applyAlignment="1">
      <alignment horizontal="center" vertical="center"/>
    </xf>
    <xf numFmtId="176" fontId="11" fillId="0" borderId="1" xfId="3" applyNumberFormat="1" applyFont="1" applyFill="1" applyBorder="1" applyAlignment="1">
      <alignment horizontal="center" vertical="center"/>
    </xf>
    <xf numFmtId="0" fontId="11" fillId="0" borderId="1" xfId="3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178" fontId="4" fillId="0" borderId="5" xfId="3" applyNumberFormat="1" applyFont="1" applyFill="1" applyBorder="1" applyAlignment="1">
      <alignment vertical="center"/>
    </xf>
    <xf numFmtId="9" fontId="4" fillId="0" borderId="5" xfId="3" applyNumberFormat="1" applyFont="1" applyFill="1" applyBorder="1" applyAlignment="1">
      <alignment horizontal="center" vertical="center"/>
    </xf>
    <xf numFmtId="178" fontId="4" fillId="0" borderId="5" xfId="3" applyNumberFormat="1" applyFont="1" applyFill="1" applyBorder="1" applyAlignment="1">
      <alignment horizontal="center" vertical="center"/>
    </xf>
    <xf numFmtId="176" fontId="4" fillId="0" borderId="5" xfId="3" applyNumberFormat="1" applyFont="1" applyFill="1" applyBorder="1" applyAlignment="1">
      <alignment horizontal="center" vertical="center"/>
    </xf>
    <xf numFmtId="57" fontId="3" fillId="3" borderId="2" xfId="2" applyNumberFormat="1" applyFont="1" applyBorder="1" applyAlignment="1">
      <alignment horizontal="center" vertical="center"/>
    </xf>
    <xf numFmtId="57" fontId="3" fillId="3" borderId="3" xfId="2" applyNumberFormat="1" applyFont="1" applyBorder="1" applyAlignment="1">
      <alignment horizontal="center" vertical="center"/>
    </xf>
    <xf numFmtId="57" fontId="3" fillId="3" borderId="4" xfId="2" applyNumberFormat="1" applyFont="1" applyBorder="1" applyAlignment="1">
      <alignment horizontal="center" vertical="center"/>
    </xf>
    <xf numFmtId="0" fontId="4" fillId="4" borderId="1" xfId="4" applyFont="1" applyFill="1" applyBorder="1" applyAlignment="1">
      <alignment horizontal="center" vertical="center"/>
    </xf>
    <xf numFmtId="0" fontId="4" fillId="4" borderId="1" xfId="4" applyFont="1" applyFill="1" applyBorder="1" applyAlignment="1">
      <alignment horizontal="center" vertical="center"/>
    </xf>
  </cellXfs>
  <cellStyles count="5">
    <cellStyle name="20% - 着色 1" xfId="1" builtinId="30"/>
    <cellStyle name="40% - 强调文字颜色 1 2" xfId="4"/>
    <cellStyle name="40% - 着色 1" xfId="2" builtinId="31"/>
    <cellStyle name="常规" xfId="0" builtinId="0"/>
    <cellStyle name="常规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l\Documents\GitHub\learning_notes\&#37096;&#38376;&#21046;&#24230;\&#22522;&#30784;&#25968;&#25454;&#37096;KPI&#32489;&#25928;&#32771;&#26680;2018&#24180;3&#26376;_&#32771;&#26680;&#35745;&#2101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PI考核结果"/>
      <sheetName val="KPI考核详情_部门"/>
      <sheetName val="KPI考核详情_数据部"/>
    </sheetNames>
    <sheetDataSet>
      <sheetData sheetId="0">
        <row r="6">
          <cell r="F6" t="str">
            <v>备注</v>
          </cell>
        </row>
      </sheetData>
      <sheetData sheetId="1">
        <row r="41">
          <cell r="N41">
            <v>0</v>
          </cell>
          <cell r="O41" t="str">
            <v/>
          </cell>
        </row>
      </sheetData>
      <sheetData sheetId="2">
        <row r="22">
          <cell r="Q22">
            <v>0</v>
          </cell>
          <cell r="R22" t="str">
            <v/>
          </cell>
        </row>
        <row r="42">
          <cell r="Q42">
            <v>0</v>
          </cell>
          <cell r="R42" t="str">
            <v/>
          </cell>
        </row>
        <row r="62">
          <cell r="Q62">
            <v>0</v>
          </cell>
          <cell r="R62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I25" sqref="I25"/>
    </sheetView>
  </sheetViews>
  <sheetFormatPr defaultRowHeight="13.5" x14ac:dyDescent="0.15"/>
  <sheetData>
    <row r="1" spans="1:9" ht="16.5" x14ac:dyDescent="0.15">
      <c r="A1" s="1" t="s">
        <v>35</v>
      </c>
      <c r="B1" s="1"/>
      <c r="C1" s="1"/>
      <c r="D1" s="1"/>
      <c r="E1" s="1"/>
      <c r="F1" s="1"/>
      <c r="G1" s="1"/>
      <c r="H1" s="1"/>
      <c r="I1" s="1"/>
    </row>
    <row r="2" spans="1:9" ht="16.5" x14ac:dyDescent="0.15">
      <c r="A2" s="2" t="s">
        <v>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3" t="s">
        <v>17</v>
      </c>
      <c r="I2" s="3"/>
    </row>
    <row r="3" spans="1:9" ht="16.5" x14ac:dyDescent="0.15">
      <c r="A3" s="4">
        <v>5</v>
      </c>
      <c r="B3" s="4">
        <v>5</v>
      </c>
      <c r="C3" s="5">
        <f>COUNTIF(E7:E8,"A")+COUNTIF(E15:E16,"A")</f>
        <v>0</v>
      </c>
      <c r="D3" s="5">
        <f>COUNTIF(E7:E8,"B")+COUNTIF(E15:E16,"B")</f>
        <v>0</v>
      </c>
      <c r="E3" s="6">
        <f>COUNTIF(E7:E8,"C")+COUNTIF(E15:E16,"C")</f>
        <v>0</v>
      </c>
      <c r="F3" s="7">
        <f>COUNTIF(E7:E8,"D")+COUNTIF(E15:E16,"D")</f>
        <v>0</v>
      </c>
      <c r="G3" s="7">
        <f>COUNTIF(E7:E8,"E")+COUNTIF(E15:E16,"E")</f>
        <v>0</v>
      </c>
      <c r="H3" s="8"/>
      <c r="I3" s="8"/>
    </row>
    <row r="4" spans="1:9" ht="16.5" x14ac:dyDescent="0.15">
      <c r="A4" s="9"/>
      <c r="B4" s="9"/>
      <c r="C4" s="9"/>
      <c r="D4" s="9"/>
      <c r="E4" s="9"/>
      <c r="F4" s="9"/>
      <c r="G4" s="9"/>
      <c r="H4" s="9"/>
      <c r="I4" s="9"/>
    </row>
    <row r="5" spans="1:9" ht="16.5" x14ac:dyDescent="0.15">
      <c r="A5" s="1" t="s">
        <v>36</v>
      </c>
      <c r="B5" s="1"/>
      <c r="C5" s="1"/>
      <c r="D5" s="1"/>
      <c r="E5" s="1"/>
      <c r="F5" s="1"/>
      <c r="G5" s="1"/>
      <c r="H5" s="9"/>
      <c r="I5" s="9"/>
    </row>
    <row r="6" spans="1:9" ht="16.5" x14ac:dyDescent="0.15">
      <c r="A6" s="2" t="s">
        <v>2</v>
      </c>
      <c r="B6" s="3" t="s">
        <v>3</v>
      </c>
      <c r="C6" s="3"/>
      <c r="D6" s="2" t="s">
        <v>4</v>
      </c>
      <c r="E6" s="10" t="s">
        <v>5</v>
      </c>
      <c r="F6" s="3" t="s">
        <v>1</v>
      </c>
      <c r="G6" s="3"/>
      <c r="H6" s="9"/>
      <c r="I6" s="9"/>
    </row>
    <row r="7" spans="1:9" ht="16.5" x14ac:dyDescent="0.15">
      <c r="A7" s="4" t="s">
        <v>31</v>
      </c>
      <c r="B7" s="8" t="s">
        <v>7</v>
      </c>
      <c r="C7" s="8"/>
      <c r="D7" s="11">
        <f>[1]KPI考核详情_部门!N41</f>
        <v>0</v>
      </c>
      <c r="E7" s="4" t="str">
        <f>[1]KPI考核详情_部门!O41</f>
        <v/>
      </c>
      <c r="F7" s="8" t="s">
        <v>8</v>
      </c>
      <c r="G7" s="8"/>
      <c r="H7" s="9"/>
      <c r="I7" s="9"/>
    </row>
    <row r="8" spans="1:9" ht="16.5" x14ac:dyDescent="0.15">
      <c r="A8" s="4" t="s">
        <v>6</v>
      </c>
      <c r="B8" s="8" t="s">
        <v>32</v>
      </c>
      <c r="C8" s="8"/>
      <c r="D8" s="11">
        <f>[1]KPI考核详情_部门!N42</f>
        <v>0</v>
      </c>
      <c r="E8" s="4">
        <f>[1]KPI考核详情_部门!O42</f>
        <v>0</v>
      </c>
      <c r="F8" s="8" t="s">
        <v>8</v>
      </c>
      <c r="G8" s="8"/>
      <c r="H8" s="9"/>
      <c r="I8" s="9"/>
    </row>
    <row r="9" spans="1:9" ht="16.5" x14ac:dyDescent="0.15">
      <c r="A9" s="4"/>
      <c r="B9" s="8"/>
      <c r="C9" s="8"/>
      <c r="D9" s="11"/>
      <c r="E9" s="4"/>
      <c r="F9" s="8"/>
      <c r="G9" s="8"/>
      <c r="H9" s="9"/>
      <c r="I9" s="9"/>
    </row>
    <row r="10" spans="1:9" ht="16.5" x14ac:dyDescent="0.15">
      <c r="A10" s="4"/>
      <c r="B10" s="8"/>
      <c r="C10" s="8"/>
      <c r="D10" s="11"/>
      <c r="E10" s="4"/>
      <c r="F10" s="8"/>
      <c r="G10" s="8"/>
      <c r="H10" s="9"/>
      <c r="I10" s="9"/>
    </row>
    <row r="11" spans="1:9" ht="16.5" x14ac:dyDescent="0.15">
      <c r="A11" s="9"/>
      <c r="B11" s="9"/>
      <c r="C11" s="9"/>
      <c r="D11" s="9"/>
      <c r="E11" s="9"/>
      <c r="F11" s="9"/>
      <c r="G11" s="9"/>
      <c r="H11" s="9"/>
      <c r="I11" s="9"/>
    </row>
    <row r="12" spans="1:9" ht="16.5" x14ac:dyDescent="0.15">
      <c r="A12" s="12" t="s">
        <v>37</v>
      </c>
      <c r="B12" s="13"/>
      <c r="C12" s="13"/>
      <c r="D12" s="13"/>
      <c r="E12" s="13"/>
      <c r="F12" s="13"/>
      <c r="G12" s="14"/>
      <c r="H12" s="9"/>
      <c r="I12" s="9"/>
    </row>
    <row r="13" spans="1:9" ht="16.5" x14ac:dyDescent="0.15">
      <c r="A13" s="2" t="s">
        <v>2</v>
      </c>
      <c r="B13" s="3" t="s">
        <v>9</v>
      </c>
      <c r="C13" s="3"/>
      <c r="D13" s="2" t="s">
        <v>4</v>
      </c>
      <c r="E13" s="10" t="s">
        <v>5</v>
      </c>
      <c r="F13" s="3" t="s">
        <v>1</v>
      </c>
      <c r="G13" s="3"/>
      <c r="H13" s="9"/>
      <c r="I13" s="9"/>
    </row>
    <row r="14" spans="1:9" ht="16.5" x14ac:dyDescent="0.15">
      <c r="A14" s="4" t="s">
        <v>33</v>
      </c>
      <c r="B14" s="15" t="s">
        <v>34</v>
      </c>
      <c r="C14" s="16"/>
      <c r="D14" s="11">
        <f>[1]KPI考核详情_数据部!Q22</f>
        <v>0</v>
      </c>
      <c r="E14" s="4" t="str">
        <f>[1]KPI考核详情_数据部!R22</f>
        <v/>
      </c>
      <c r="F14" s="15"/>
      <c r="G14" s="16"/>
      <c r="H14" s="9"/>
      <c r="I14" s="9"/>
    </row>
    <row r="15" spans="1:9" ht="16.5" x14ac:dyDescent="0.15">
      <c r="A15" s="4" t="s">
        <v>18</v>
      </c>
      <c r="B15" s="8" t="s">
        <v>19</v>
      </c>
      <c r="C15" s="8"/>
      <c r="D15" s="11">
        <f>[1]KPI考核详情_数据部!Q42</f>
        <v>0</v>
      </c>
      <c r="E15" s="4" t="str">
        <f>[1]KPI考核详情_数据部!R42</f>
        <v/>
      </c>
      <c r="F15" s="15"/>
      <c r="G15" s="16"/>
      <c r="H15" s="9"/>
      <c r="I15" s="9"/>
    </row>
    <row r="16" spans="1:9" ht="16.5" x14ac:dyDescent="0.15">
      <c r="A16" s="4" t="s">
        <v>20</v>
      </c>
      <c r="B16" s="8" t="s">
        <v>21</v>
      </c>
      <c r="C16" s="8"/>
      <c r="D16" s="11">
        <f>[1]KPI考核详情_数据部!Q62</f>
        <v>0</v>
      </c>
      <c r="E16" s="4" t="str">
        <f>[1]KPI考核详情_数据部!R62</f>
        <v/>
      </c>
      <c r="F16" s="15"/>
      <c r="G16" s="16"/>
      <c r="H16" s="9"/>
      <c r="I16" s="9"/>
    </row>
    <row r="17" spans="1:9" ht="16.5" x14ac:dyDescent="0.15">
      <c r="A17" s="9"/>
      <c r="B17" s="9"/>
      <c r="C17" s="9"/>
      <c r="D17" s="9"/>
      <c r="E17" s="9"/>
      <c r="F17" s="9"/>
      <c r="G17" s="9"/>
      <c r="H17" s="9"/>
      <c r="I17" s="9"/>
    </row>
    <row r="18" spans="1:9" ht="16.5" x14ac:dyDescent="0.15">
      <c r="A18" s="1" t="s">
        <v>38</v>
      </c>
      <c r="B18" s="1"/>
      <c r="C18" s="1"/>
      <c r="D18" s="1"/>
      <c r="E18" s="1"/>
      <c r="F18" s="1"/>
      <c r="G18" s="1"/>
      <c r="H18" s="1"/>
      <c r="I18" s="9"/>
    </row>
    <row r="19" spans="1:9" ht="16.5" customHeight="1" x14ac:dyDescent="0.15">
      <c r="A19" s="2" t="s">
        <v>22</v>
      </c>
      <c r="B19" s="2" t="s">
        <v>23</v>
      </c>
      <c r="C19" s="2" t="s">
        <v>24</v>
      </c>
      <c r="D19" s="2" t="s">
        <v>25</v>
      </c>
      <c r="E19" s="2" t="s">
        <v>26</v>
      </c>
      <c r="F19" s="10" t="s">
        <v>27</v>
      </c>
      <c r="G19" s="2" t="s">
        <v>28</v>
      </c>
      <c r="H19" s="2" t="s">
        <v>17</v>
      </c>
      <c r="I19" s="9"/>
    </row>
    <row r="20" spans="1:9" ht="16.5" customHeight="1" x14ac:dyDescent="0.15">
      <c r="A20" s="4" t="s">
        <v>31</v>
      </c>
      <c r="B20" s="17">
        <f t="shared" ref="B20:B24" si="0">22*8</f>
        <v>176</v>
      </c>
      <c r="C20" s="18"/>
      <c r="D20" s="18"/>
      <c r="E20" s="17">
        <f t="shared" ref="E20" si="1">B20+C20-D20</f>
        <v>176</v>
      </c>
      <c r="F20" s="18">
        <f>SUM(KPI考核详情_部门!K$4,KPI考核详情_部门!K$5:K$7,KPI考核详情_部门!K$12,KPI考核详情_部门!K$15)/2</f>
        <v>124</v>
      </c>
      <c r="G20" s="18">
        <f>E20-F20</f>
        <v>52</v>
      </c>
      <c r="H20" s="4"/>
      <c r="I20" s="9"/>
    </row>
    <row r="21" spans="1:9" ht="16.5" customHeight="1" x14ac:dyDescent="0.15">
      <c r="A21" s="4" t="s">
        <v>6</v>
      </c>
      <c r="B21" s="17">
        <f t="shared" si="0"/>
        <v>176</v>
      </c>
      <c r="C21" s="18"/>
      <c r="D21" s="18"/>
      <c r="E21" s="17">
        <f>B21+C21-D21</f>
        <v>176</v>
      </c>
      <c r="F21" s="18">
        <f>SUM(KPI考核详情_部门!K$3,KPI考核详情_部门!K$8:K$11,KPI考核详情_部门!K$13:K$14)/3</f>
        <v>125.33333333333333</v>
      </c>
      <c r="G21" s="18">
        <f>E21-F21</f>
        <v>50.666666666666671</v>
      </c>
      <c r="H21" s="4"/>
      <c r="I21" s="9"/>
    </row>
    <row r="22" spans="1:9" ht="16.5" customHeight="1" x14ac:dyDescent="0.15">
      <c r="A22" s="4" t="s">
        <v>33</v>
      </c>
      <c r="B22" s="17">
        <f t="shared" si="0"/>
        <v>176</v>
      </c>
      <c r="C22" s="18"/>
      <c r="D22" s="18"/>
      <c r="E22" s="17">
        <f t="shared" ref="E22:E23" si="2">B22+C22-D22</f>
        <v>176</v>
      </c>
      <c r="F22" s="18">
        <f>SUM(KPI考核详情_部门!K$4,KPI考核详情_部门!K$5:K$7,KPI考核详情_部门!K$12,KPI考核详情_部门!K$15)/2</f>
        <v>124</v>
      </c>
      <c r="G22" s="18">
        <f>E22-F22</f>
        <v>52</v>
      </c>
      <c r="H22" s="4"/>
      <c r="I22" s="9"/>
    </row>
    <row r="23" spans="1:9" ht="16.5" customHeight="1" x14ac:dyDescent="0.15">
      <c r="A23" s="4" t="s">
        <v>18</v>
      </c>
      <c r="B23" s="17">
        <f t="shared" si="0"/>
        <v>176</v>
      </c>
      <c r="C23" s="18"/>
      <c r="D23" s="18"/>
      <c r="E23" s="17">
        <f t="shared" si="2"/>
        <v>176</v>
      </c>
      <c r="F23" s="18">
        <f>SUM(KPI考核详情_部门!K$3,KPI考核详情_部门!K$8:K$11,KPI考核详情_部门!K$13:K$14)/3</f>
        <v>125.33333333333333</v>
      </c>
      <c r="G23" s="18">
        <f>E23-F23</f>
        <v>50.666666666666671</v>
      </c>
      <c r="H23" s="4"/>
      <c r="I23" s="9"/>
    </row>
    <row r="24" spans="1:9" ht="16.5" customHeight="1" x14ac:dyDescent="0.15">
      <c r="A24" s="4" t="s">
        <v>29</v>
      </c>
      <c r="B24" s="17">
        <f t="shared" si="0"/>
        <v>176</v>
      </c>
      <c r="C24" s="18"/>
      <c r="D24" s="18"/>
      <c r="E24" s="17">
        <f>B24+C24-D24</f>
        <v>176</v>
      </c>
      <c r="F24" s="18">
        <f>SUM(KPI考核详情_部门!K$3,KPI考核详情_部门!K$8:K$11,KPI考核详情_部门!K$13:K$14)/3</f>
        <v>125.33333333333333</v>
      </c>
      <c r="G24" s="18">
        <f>E24-F24</f>
        <v>50.666666666666671</v>
      </c>
      <c r="H24" s="4"/>
      <c r="I24" s="9"/>
    </row>
    <row r="25" spans="1:9" ht="16.5" customHeight="1" x14ac:dyDescent="0.15">
      <c r="A25" s="6" t="s">
        <v>30</v>
      </c>
      <c r="B25" s="19">
        <f>SUM(B20:B24)</f>
        <v>880</v>
      </c>
      <c r="C25" s="20">
        <f>SUM(C20:C24)</f>
        <v>0</v>
      </c>
      <c r="D25" s="20">
        <f>SUM(D20:D24)</f>
        <v>0</v>
      </c>
      <c r="E25" s="19">
        <f>SUM(E20:E24)</f>
        <v>880</v>
      </c>
      <c r="F25" s="20">
        <f>SUM(F20:F24)</f>
        <v>624</v>
      </c>
      <c r="G25" s="20">
        <f>SUM(G20:G24)</f>
        <v>256.00000000000006</v>
      </c>
      <c r="H25" s="4"/>
      <c r="I25" s="9"/>
    </row>
    <row r="26" spans="1:9" ht="16.5" customHeight="1" x14ac:dyDescent="0.15">
      <c r="A26" s="21"/>
      <c r="B26" s="17"/>
      <c r="C26" s="22"/>
      <c r="D26" s="22"/>
      <c r="E26" s="23"/>
      <c r="F26" s="22"/>
      <c r="G26" s="22"/>
      <c r="H26" s="21"/>
      <c r="I26" s="9"/>
    </row>
    <row r="27" spans="1:9" ht="16.5" customHeight="1" x14ac:dyDescent="0.15">
      <c r="A27" s="21"/>
      <c r="B27" s="23"/>
      <c r="C27" s="22"/>
      <c r="D27" s="22"/>
      <c r="E27" s="23"/>
      <c r="F27" s="22"/>
      <c r="G27" s="22"/>
      <c r="H27" s="21"/>
      <c r="I27" s="9"/>
    </row>
    <row r="28" spans="1:9" ht="16.5" customHeight="1" x14ac:dyDescent="0.15">
      <c r="A28" s="24" t="s">
        <v>30</v>
      </c>
      <c r="B28" s="25">
        <f t="shared" ref="B28:G28" si="3">SUM(B25:B27)</f>
        <v>880</v>
      </c>
      <c r="C28" s="26">
        <f t="shared" si="3"/>
        <v>0</v>
      </c>
      <c r="D28" s="26">
        <f t="shared" si="3"/>
        <v>0</v>
      </c>
      <c r="E28" s="25">
        <f t="shared" si="3"/>
        <v>880</v>
      </c>
      <c r="F28" s="26">
        <f t="shared" si="3"/>
        <v>624</v>
      </c>
      <c r="G28" s="26">
        <f t="shared" si="3"/>
        <v>256.00000000000006</v>
      </c>
      <c r="H28" s="27"/>
      <c r="I28" s="9"/>
    </row>
  </sheetData>
  <mergeCells count="24">
    <mergeCell ref="A18:H18"/>
    <mergeCell ref="F14:G14"/>
    <mergeCell ref="B14:C14"/>
    <mergeCell ref="B15:C15"/>
    <mergeCell ref="F15:G15"/>
    <mergeCell ref="B16:C16"/>
    <mergeCell ref="F16:G16"/>
    <mergeCell ref="B10:C10"/>
    <mergeCell ref="F10:G10"/>
    <mergeCell ref="A12:G12"/>
    <mergeCell ref="B13:C13"/>
    <mergeCell ref="F13:G13"/>
    <mergeCell ref="B7:C7"/>
    <mergeCell ref="F7:G7"/>
    <mergeCell ref="B8:C8"/>
    <mergeCell ref="F8:G8"/>
    <mergeCell ref="B9:C9"/>
    <mergeCell ref="F9:G9"/>
    <mergeCell ref="A1:I1"/>
    <mergeCell ref="H2:I2"/>
    <mergeCell ref="H3:I3"/>
    <mergeCell ref="A5:G5"/>
    <mergeCell ref="B6:C6"/>
    <mergeCell ref="F6:G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zoomScale="90" zoomScaleNormal="90" workbookViewId="0">
      <selection activeCell="D15" sqref="D15:H15"/>
    </sheetView>
  </sheetViews>
  <sheetFormatPr defaultRowHeight="13.5" x14ac:dyDescent="0.15"/>
  <sheetData>
    <row r="1" spans="1:15" ht="16.5" x14ac:dyDescent="0.15">
      <c r="A1" s="1" t="s">
        <v>59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6.5" x14ac:dyDescent="0.15">
      <c r="A2" s="2" t="s">
        <v>39</v>
      </c>
      <c r="B2" s="3" t="s">
        <v>40</v>
      </c>
      <c r="C2" s="3"/>
      <c r="D2" s="3"/>
      <c r="E2" s="3"/>
      <c r="F2" s="3"/>
      <c r="G2" s="3"/>
      <c r="H2" s="3"/>
      <c r="I2" s="2" t="s">
        <v>41</v>
      </c>
      <c r="J2" s="2" t="s">
        <v>42</v>
      </c>
      <c r="K2" s="2" t="s">
        <v>43</v>
      </c>
      <c r="L2" s="2" t="s">
        <v>44</v>
      </c>
      <c r="M2" s="2" t="s">
        <v>45</v>
      </c>
      <c r="N2" s="2" t="s">
        <v>46</v>
      </c>
      <c r="O2" s="2" t="s">
        <v>10</v>
      </c>
    </row>
    <row r="3" spans="1:15" ht="16.5" x14ac:dyDescent="0.15">
      <c r="A3" s="31" t="s">
        <v>68</v>
      </c>
      <c r="B3" s="31" t="s">
        <v>55</v>
      </c>
      <c r="C3" s="31"/>
      <c r="D3" s="28" t="s">
        <v>56</v>
      </c>
      <c r="E3" s="28"/>
      <c r="F3" s="28"/>
      <c r="G3" s="28"/>
      <c r="H3" s="28"/>
      <c r="I3" s="29">
        <v>1</v>
      </c>
      <c r="J3" s="8"/>
      <c r="K3" s="18">
        <v>40</v>
      </c>
      <c r="L3" s="29"/>
      <c r="M3" s="29">
        <f t="shared" ref="M3:M15" si="0">L3/I3</f>
        <v>0</v>
      </c>
      <c r="N3" s="11" t="e">
        <f>K3/$K$17*M3*#REF!</f>
        <v>#REF!</v>
      </c>
      <c r="O3" s="30"/>
    </row>
    <row r="4" spans="1:15" ht="16.5" x14ac:dyDescent="0.35">
      <c r="A4" s="31"/>
      <c r="B4" s="39" t="s">
        <v>61</v>
      </c>
      <c r="C4" s="39"/>
      <c r="D4" s="28" t="s">
        <v>69</v>
      </c>
      <c r="E4" s="28"/>
      <c r="F4" s="28"/>
      <c r="G4" s="28"/>
      <c r="H4" s="28"/>
      <c r="I4" s="29">
        <v>1</v>
      </c>
      <c r="J4" s="8"/>
      <c r="K4" s="18">
        <v>48</v>
      </c>
      <c r="L4" s="29"/>
      <c r="M4" s="29">
        <f t="shared" si="0"/>
        <v>0</v>
      </c>
      <c r="N4" s="11"/>
      <c r="O4" s="30"/>
    </row>
    <row r="5" spans="1:15" ht="16.5" x14ac:dyDescent="0.15">
      <c r="A5" s="31" t="s">
        <v>60</v>
      </c>
      <c r="B5" s="31" t="s">
        <v>62</v>
      </c>
      <c r="C5" s="31"/>
      <c r="D5" s="28" t="s">
        <v>65</v>
      </c>
      <c r="E5" s="28"/>
      <c r="F5" s="28"/>
      <c r="G5" s="28"/>
      <c r="H5" s="28"/>
      <c r="I5" s="29">
        <v>1</v>
      </c>
      <c r="J5" s="8"/>
      <c r="K5" s="18">
        <v>64</v>
      </c>
      <c r="L5" s="29"/>
      <c r="M5" s="29">
        <f t="shared" si="0"/>
        <v>0</v>
      </c>
      <c r="N5" s="11"/>
      <c r="O5" s="30"/>
    </row>
    <row r="6" spans="1:15" ht="16.5" x14ac:dyDescent="0.15">
      <c r="A6" s="31"/>
      <c r="B6" s="31" t="s">
        <v>63</v>
      </c>
      <c r="C6" s="31"/>
      <c r="D6" s="28" t="s">
        <v>66</v>
      </c>
      <c r="E6" s="28"/>
      <c r="F6" s="28"/>
      <c r="G6" s="28"/>
      <c r="H6" s="28"/>
      <c r="I6" s="29">
        <v>1</v>
      </c>
      <c r="J6" s="8"/>
      <c r="K6" s="18">
        <v>48</v>
      </c>
      <c r="L6" s="29"/>
      <c r="M6" s="29">
        <f t="shared" si="0"/>
        <v>0</v>
      </c>
      <c r="N6" s="11"/>
      <c r="O6" s="30"/>
    </row>
    <row r="7" spans="1:15" ht="16.5" x14ac:dyDescent="0.3">
      <c r="A7" s="31"/>
      <c r="B7" s="38" t="s">
        <v>64</v>
      </c>
      <c r="C7" s="38"/>
      <c r="D7" s="28" t="s">
        <v>67</v>
      </c>
      <c r="E7" s="28"/>
      <c r="F7" s="28"/>
      <c r="G7" s="28"/>
      <c r="H7" s="28"/>
      <c r="I7" s="29">
        <v>1</v>
      </c>
      <c r="J7" s="8"/>
      <c r="K7" s="18">
        <v>32</v>
      </c>
      <c r="L7" s="29"/>
      <c r="M7" s="29">
        <f t="shared" si="0"/>
        <v>0</v>
      </c>
      <c r="N7" s="11"/>
      <c r="O7" s="30"/>
    </row>
    <row r="8" spans="1:15" ht="16.5" x14ac:dyDescent="0.3">
      <c r="A8" s="37" t="s">
        <v>57</v>
      </c>
      <c r="B8" s="38" t="s">
        <v>72</v>
      </c>
      <c r="C8" s="38"/>
      <c r="D8" s="28" t="s">
        <v>73</v>
      </c>
      <c r="E8" s="28"/>
      <c r="F8" s="28"/>
      <c r="G8" s="28"/>
      <c r="H8" s="28"/>
      <c r="I8" s="29">
        <v>1</v>
      </c>
      <c r="J8" s="8"/>
      <c r="K8" s="18">
        <v>24</v>
      </c>
      <c r="L8" s="29"/>
      <c r="M8" s="29">
        <f t="shared" si="0"/>
        <v>0</v>
      </c>
      <c r="N8" s="11"/>
      <c r="O8" s="30"/>
    </row>
    <row r="9" spans="1:15" ht="16.5" x14ac:dyDescent="0.15">
      <c r="A9" s="37"/>
      <c r="B9" s="8" t="s">
        <v>58</v>
      </c>
      <c r="C9" s="8"/>
      <c r="D9" s="28" t="s">
        <v>74</v>
      </c>
      <c r="E9" s="28"/>
      <c r="F9" s="28"/>
      <c r="G9" s="28"/>
      <c r="H9" s="28"/>
      <c r="I9" s="29">
        <v>1</v>
      </c>
      <c r="J9" s="8"/>
      <c r="K9" s="18">
        <v>64</v>
      </c>
      <c r="L9" s="29"/>
      <c r="M9" s="29">
        <f t="shared" si="0"/>
        <v>0</v>
      </c>
      <c r="N9" s="11" t="e">
        <f>K9/$K$17*M9*#REF!</f>
        <v>#REF!</v>
      </c>
      <c r="O9" s="30"/>
    </row>
    <row r="10" spans="1:15" ht="16.5" x14ac:dyDescent="0.15">
      <c r="A10" s="37"/>
      <c r="B10" s="8"/>
      <c r="C10" s="8"/>
      <c r="D10" s="28" t="s">
        <v>75</v>
      </c>
      <c r="E10" s="28"/>
      <c r="F10" s="28"/>
      <c r="G10" s="28"/>
      <c r="H10" s="28"/>
      <c r="I10" s="29">
        <v>1</v>
      </c>
      <c r="J10" s="8"/>
      <c r="K10" s="18">
        <v>64</v>
      </c>
      <c r="L10" s="29"/>
      <c r="M10" s="29">
        <f t="shared" si="0"/>
        <v>0</v>
      </c>
      <c r="N10" s="11" t="e">
        <f>K10/$K$17*M10*#REF!</f>
        <v>#REF!</v>
      </c>
      <c r="O10" s="30"/>
    </row>
    <row r="11" spans="1:15" ht="16.5" x14ac:dyDescent="0.15">
      <c r="A11" s="37"/>
      <c r="B11" s="8"/>
      <c r="C11" s="8"/>
      <c r="D11" s="28" t="s">
        <v>76</v>
      </c>
      <c r="E11" s="28"/>
      <c r="F11" s="28"/>
      <c r="G11" s="28"/>
      <c r="H11" s="28"/>
      <c r="I11" s="29">
        <v>1</v>
      </c>
      <c r="J11" s="8"/>
      <c r="K11" s="18">
        <v>48</v>
      </c>
      <c r="L11" s="29"/>
      <c r="M11" s="29">
        <f t="shared" si="0"/>
        <v>0</v>
      </c>
      <c r="N11" s="11" t="e">
        <f>K11/$K$17*M11*#REF!</f>
        <v>#REF!</v>
      </c>
      <c r="O11" s="30"/>
    </row>
    <row r="12" spans="1:15" ht="16.5" x14ac:dyDescent="0.15">
      <c r="A12" s="37"/>
      <c r="B12" s="8" t="s">
        <v>77</v>
      </c>
      <c r="C12" s="8"/>
      <c r="D12" s="28" t="s">
        <v>78</v>
      </c>
      <c r="E12" s="28"/>
      <c r="F12" s="28"/>
      <c r="G12" s="28"/>
      <c r="H12" s="28"/>
      <c r="I12" s="29">
        <v>1</v>
      </c>
      <c r="J12" s="8"/>
      <c r="K12" s="18">
        <v>24</v>
      </c>
      <c r="L12" s="29"/>
      <c r="M12" s="29"/>
      <c r="N12" s="11"/>
      <c r="O12" s="30"/>
    </row>
    <row r="13" spans="1:15" ht="16.5" x14ac:dyDescent="0.15">
      <c r="A13" s="37"/>
      <c r="B13" s="8" t="s">
        <v>47</v>
      </c>
      <c r="C13" s="8"/>
      <c r="D13" s="28" t="s">
        <v>48</v>
      </c>
      <c r="E13" s="28"/>
      <c r="F13" s="28"/>
      <c r="G13" s="28"/>
      <c r="H13" s="28"/>
      <c r="I13" s="29">
        <v>1</v>
      </c>
      <c r="J13" s="8"/>
      <c r="K13" s="18">
        <v>72</v>
      </c>
      <c r="L13" s="29"/>
      <c r="M13" s="29">
        <f t="shared" si="0"/>
        <v>0</v>
      </c>
      <c r="N13" s="11" t="e">
        <f>K13/$K$17*M13*#REF!</f>
        <v>#REF!</v>
      </c>
      <c r="O13" s="30"/>
    </row>
    <row r="14" spans="1:15" ht="16.5" x14ac:dyDescent="0.15">
      <c r="A14" s="8" t="s">
        <v>71</v>
      </c>
      <c r="B14" s="8" t="s">
        <v>49</v>
      </c>
      <c r="C14" s="8"/>
      <c r="D14" s="28" t="s">
        <v>50</v>
      </c>
      <c r="E14" s="28"/>
      <c r="F14" s="28"/>
      <c r="G14" s="28"/>
      <c r="H14" s="28"/>
      <c r="I14" s="29">
        <v>1</v>
      </c>
      <c r="J14" s="8"/>
      <c r="K14" s="18">
        <v>64</v>
      </c>
      <c r="L14" s="29"/>
      <c r="M14" s="29">
        <f t="shared" si="0"/>
        <v>0</v>
      </c>
      <c r="N14" s="11" t="e">
        <f>K14/$K$17*M14*#REF!</f>
        <v>#REF!</v>
      </c>
      <c r="O14" s="27"/>
    </row>
    <row r="15" spans="1:15" ht="16.5" x14ac:dyDescent="0.15">
      <c r="A15" s="8"/>
      <c r="B15" s="8"/>
      <c r="C15" s="8"/>
      <c r="D15" s="28" t="s">
        <v>79</v>
      </c>
      <c r="E15" s="28"/>
      <c r="F15" s="28"/>
      <c r="G15" s="28"/>
      <c r="H15" s="28"/>
      <c r="I15" s="29">
        <v>1</v>
      </c>
      <c r="J15" s="8"/>
      <c r="K15" s="18">
        <v>32</v>
      </c>
      <c r="L15" s="29"/>
      <c r="M15" s="29">
        <f t="shared" si="0"/>
        <v>0</v>
      </c>
      <c r="N15" s="11" t="e">
        <f>K15/$K$17*M15*#REF!</f>
        <v>#REF!</v>
      </c>
      <c r="O15" s="27"/>
    </row>
    <row r="16" spans="1:15" ht="16.5" x14ac:dyDescent="0.15">
      <c r="A16" s="32" t="s">
        <v>51</v>
      </c>
      <c r="B16" s="33"/>
      <c r="C16" s="33"/>
      <c r="D16" s="33"/>
      <c r="E16" s="33"/>
      <c r="F16" s="33"/>
      <c r="G16" s="33"/>
      <c r="H16" s="33"/>
      <c r="I16" s="33"/>
      <c r="J16" s="4">
        <v>0</v>
      </c>
      <c r="K16" s="34"/>
      <c r="L16" s="8"/>
      <c r="M16" s="8"/>
      <c r="N16" s="11">
        <v>0</v>
      </c>
      <c r="O16" s="27"/>
    </row>
    <row r="17" spans="1:15" ht="16.5" x14ac:dyDescent="0.15">
      <c r="A17" s="4" t="s">
        <v>52</v>
      </c>
      <c r="B17" s="8"/>
      <c r="C17" s="8"/>
      <c r="D17" s="8"/>
      <c r="E17" s="8"/>
      <c r="F17" s="8"/>
      <c r="G17" s="8"/>
      <c r="H17" s="8"/>
      <c r="I17" s="8"/>
      <c r="J17" s="8"/>
      <c r="K17" s="18">
        <f>SUM(K3:K15)</f>
        <v>624</v>
      </c>
      <c r="L17" s="8"/>
      <c r="M17" s="8"/>
      <c r="N17" s="8"/>
      <c r="O17" s="27"/>
    </row>
    <row r="18" spans="1:15" ht="18" x14ac:dyDescent="0.15">
      <c r="A18" s="4" t="s">
        <v>53</v>
      </c>
      <c r="B18" s="8"/>
      <c r="C18" s="8"/>
      <c r="D18" s="8"/>
      <c r="E18" s="8"/>
      <c r="F18" s="8"/>
      <c r="G18" s="8"/>
      <c r="H18" s="8"/>
      <c r="I18" s="8"/>
      <c r="J18" s="4"/>
      <c r="K18" s="8"/>
      <c r="L18" s="8"/>
      <c r="M18" s="8"/>
      <c r="N18" s="35" t="e">
        <f>SUM(N9:N14,N16)</f>
        <v>#REF!</v>
      </c>
      <c r="O18" s="36" t="e">
        <f>IF(N18=0,"",IF(AND(N18&gt;=0,N18&lt;60),"E",IF(AND(N18&gt;=60,N18&lt;70),"D",IF(AND(N18&gt;=70,N18&lt;85),"C",IF(AND(N18&gt;=85,N18&lt;95),"B",IF(N18&gt;=95,"A","N/A"))))))</f>
        <v>#REF!</v>
      </c>
    </row>
  </sheetData>
  <mergeCells count="39">
    <mergeCell ref="D15:H15"/>
    <mergeCell ref="J14:J15"/>
    <mergeCell ref="J3:J4"/>
    <mergeCell ref="J5:J7"/>
    <mergeCell ref="J8:J13"/>
    <mergeCell ref="A3:A4"/>
    <mergeCell ref="B8:C8"/>
    <mergeCell ref="A8:A13"/>
    <mergeCell ref="B12:C12"/>
    <mergeCell ref="A14:A15"/>
    <mergeCell ref="B14:C15"/>
    <mergeCell ref="B5:C5"/>
    <mergeCell ref="B6:C6"/>
    <mergeCell ref="B7:C7"/>
    <mergeCell ref="B4:C4"/>
    <mergeCell ref="A5:A7"/>
    <mergeCell ref="D5:H5"/>
    <mergeCell ref="D6:H6"/>
    <mergeCell ref="D7:H7"/>
    <mergeCell ref="D4:H4"/>
    <mergeCell ref="B16:I16"/>
    <mergeCell ref="K16:M16"/>
    <mergeCell ref="B17:J17"/>
    <mergeCell ref="L17:N17"/>
    <mergeCell ref="B18:I18"/>
    <mergeCell ref="K18:M18"/>
    <mergeCell ref="D12:H12"/>
    <mergeCell ref="D14:H14"/>
    <mergeCell ref="B3:C3"/>
    <mergeCell ref="D3:H3"/>
    <mergeCell ref="B9:C11"/>
    <mergeCell ref="D9:H9"/>
    <mergeCell ref="D10:H10"/>
    <mergeCell ref="D11:H11"/>
    <mergeCell ref="B13:C13"/>
    <mergeCell ref="D13:H13"/>
    <mergeCell ref="D8:H8"/>
    <mergeCell ref="A1:O1"/>
    <mergeCell ref="B2:H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abSelected="1" workbookViewId="0">
      <selection activeCell="C11" sqref="C11:J11"/>
    </sheetView>
  </sheetViews>
  <sheetFormatPr defaultRowHeight="13.5" x14ac:dyDescent="0.15"/>
  <cols>
    <col min="5" max="5" width="11.375" bestFit="1" customWidth="1"/>
  </cols>
  <sheetData>
    <row r="1" spans="1:18" ht="16.5" x14ac:dyDescent="0.15">
      <c r="A1" s="88" t="s">
        <v>118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90"/>
    </row>
    <row r="2" spans="1:18" ht="16.5" x14ac:dyDescent="0.15">
      <c r="A2" s="91" t="s">
        <v>106</v>
      </c>
      <c r="B2" s="91" t="s">
        <v>107</v>
      </c>
      <c r="C2" s="92" t="s">
        <v>108</v>
      </c>
      <c r="D2" s="92"/>
      <c r="E2" s="92"/>
      <c r="F2" s="92"/>
      <c r="G2" s="92"/>
      <c r="H2" s="92"/>
      <c r="I2" s="92"/>
      <c r="J2" s="91" t="s">
        <v>109</v>
      </c>
      <c r="K2" s="91" t="s">
        <v>110</v>
      </c>
      <c r="L2" s="91" t="s">
        <v>111</v>
      </c>
      <c r="M2" s="91" t="s">
        <v>112</v>
      </c>
      <c r="N2" s="91" t="s">
        <v>113</v>
      </c>
      <c r="O2" s="91" t="s">
        <v>114</v>
      </c>
      <c r="P2" s="91" t="s">
        <v>115</v>
      </c>
      <c r="Q2" s="91" t="s">
        <v>116</v>
      </c>
      <c r="R2" s="91" t="s">
        <v>117</v>
      </c>
    </row>
    <row r="3" spans="1:18" ht="16.5" x14ac:dyDescent="0.15">
      <c r="A3" s="40" t="s">
        <v>33</v>
      </c>
      <c r="B3" s="41" t="s">
        <v>81</v>
      </c>
      <c r="C3" s="42" t="s">
        <v>82</v>
      </c>
      <c r="D3" s="43"/>
      <c r="E3" s="60" t="s">
        <v>119</v>
      </c>
      <c r="F3" s="44" t="s">
        <v>120</v>
      </c>
      <c r="G3" s="44"/>
      <c r="H3" s="44"/>
      <c r="I3" s="44"/>
      <c r="J3" s="45">
        <v>1</v>
      </c>
      <c r="K3" s="46"/>
      <c r="L3" s="47">
        <v>70</v>
      </c>
      <c r="M3" s="84">
        <v>23.2</v>
      </c>
      <c r="N3" s="85"/>
      <c r="O3" s="85">
        <f t="shared" ref="O3" si="0">N3/J3</f>
        <v>0</v>
      </c>
      <c r="P3" s="86">
        <v>1</v>
      </c>
      <c r="Q3" s="87" t="e">
        <f>M3/$M$11*#REF!*O3*P3</f>
        <v>#DIV/0!</v>
      </c>
      <c r="R3" s="46"/>
    </row>
    <row r="4" spans="1:18" ht="16.5" x14ac:dyDescent="0.15">
      <c r="A4" s="40"/>
      <c r="B4" s="52"/>
      <c r="C4" s="42" t="s">
        <v>91</v>
      </c>
      <c r="D4" s="43"/>
      <c r="E4" s="60" t="s">
        <v>121</v>
      </c>
      <c r="F4" s="64" t="s">
        <v>122</v>
      </c>
      <c r="G4" s="65"/>
      <c r="H4" s="65"/>
      <c r="I4" s="66"/>
      <c r="J4" s="45">
        <v>1</v>
      </c>
      <c r="K4" s="60"/>
      <c r="L4" s="55"/>
      <c r="M4" s="71">
        <v>20</v>
      </c>
      <c r="N4" s="45"/>
      <c r="O4" s="45">
        <f>N4/J4</f>
        <v>0</v>
      </c>
      <c r="P4" s="72">
        <v>1.1000000000000001</v>
      </c>
      <c r="Q4" s="73" t="e">
        <f>M4/$M$11*O4*P4*#REF!</f>
        <v>#DIV/0!</v>
      </c>
      <c r="R4" s="46"/>
    </row>
    <row r="5" spans="1:18" ht="16.5" x14ac:dyDescent="0.15">
      <c r="A5" s="40"/>
      <c r="B5" s="52"/>
      <c r="C5" s="42" t="s">
        <v>123</v>
      </c>
      <c r="D5" s="43"/>
      <c r="E5" s="28" t="s">
        <v>65</v>
      </c>
      <c r="F5" s="28"/>
      <c r="G5" s="28"/>
      <c r="H5" s="28"/>
      <c r="I5" s="28"/>
      <c r="J5" s="45">
        <v>1</v>
      </c>
      <c r="K5" s="60"/>
      <c r="L5" s="55"/>
      <c r="M5" s="71"/>
      <c r="N5" s="45"/>
      <c r="O5" s="45"/>
      <c r="P5" s="72"/>
      <c r="Q5" s="73"/>
      <c r="R5" s="46"/>
    </row>
    <row r="6" spans="1:18" ht="16.5" x14ac:dyDescent="0.15">
      <c r="A6" s="40"/>
      <c r="B6" s="52"/>
      <c r="C6" s="53"/>
      <c r="D6" s="54"/>
      <c r="E6" s="28" t="s">
        <v>66</v>
      </c>
      <c r="F6" s="28"/>
      <c r="G6" s="28"/>
      <c r="H6" s="28"/>
      <c r="I6" s="28"/>
      <c r="J6" s="45">
        <v>1</v>
      </c>
      <c r="K6" s="60"/>
      <c r="L6" s="55"/>
      <c r="M6" s="71"/>
      <c r="N6" s="45"/>
      <c r="O6" s="45"/>
      <c r="P6" s="72"/>
      <c r="Q6" s="73"/>
      <c r="R6" s="46"/>
    </row>
    <row r="7" spans="1:18" ht="16.5" x14ac:dyDescent="0.15">
      <c r="A7" s="40"/>
      <c r="B7" s="52"/>
      <c r="C7" s="62"/>
      <c r="D7" s="63"/>
      <c r="E7" s="28" t="s">
        <v>67</v>
      </c>
      <c r="F7" s="28"/>
      <c r="G7" s="28"/>
      <c r="H7" s="28"/>
      <c r="I7" s="28"/>
      <c r="J7" s="45">
        <v>1</v>
      </c>
      <c r="K7" s="60"/>
      <c r="L7" s="55"/>
      <c r="M7" s="71"/>
      <c r="N7" s="45"/>
      <c r="O7" s="45"/>
      <c r="P7" s="72"/>
      <c r="Q7" s="73"/>
      <c r="R7" s="46"/>
    </row>
    <row r="8" spans="1:18" ht="16.5" x14ac:dyDescent="0.15">
      <c r="A8" s="40"/>
      <c r="B8" s="52"/>
      <c r="C8" s="42" t="s">
        <v>94</v>
      </c>
      <c r="D8" s="43"/>
      <c r="E8" s="60" t="s">
        <v>124</v>
      </c>
      <c r="F8" s="44" t="s">
        <v>125</v>
      </c>
      <c r="G8" s="44"/>
      <c r="H8" s="44"/>
      <c r="I8" s="44"/>
      <c r="J8" s="45"/>
      <c r="K8" s="60">
        <v>-20</v>
      </c>
      <c r="L8" s="74"/>
      <c r="M8" s="72"/>
      <c r="N8" s="45"/>
      <c r="O8" s="45"/>
      <c r="P8" s="72"/>
      <c r="Q8" s="73"/>
      <c r="R8" s="46" t="s">
        <v>97</v>
      </c>
    </row>
    <row r="9" spans="1:18" ht="16.5" x14ac:dyDescent="0.15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60"/>
      <c r="M9" s="72">
        <f>[1]KPI考核结果!F5</f>
        <v>0</v>
      </c>
      <c r="N9" s="40"/>
      <c r="O9" s="40"/>
      <c r="P9" s="40"/>
      <c r="Q9" s="40"/>
      <c r="R9" s="46"/>
    </row>
    <row r="10" spans="1:18" ht="16.5" x14ac:dyDescent="0.15">
      <c r="A10" s="40"/>
      <c r="B10" s="76" t="s">
        <v>70</v>
      </c>
      <c r="C10" s="77" t="s">
        <v>126</v>
      </c>
      <c r="D10" s="77"/>
      <c r="E10" s="77"/>
      <c r="F10" s="77"/>
      <c r="G10" s="77"/>
      <c r="H10" s="77"/>
      <c r="I10" s="77"/>
      <c r="J10" s="77"/>
      <c r="K10" s="60"/>
      <c r="L10" s="60">
        <v>20</v>
      </c>
      <c r="M10" s="78"/>
      <c r="N10" s="78"/>
      <c r="O10" s="78"/>
      <c r="P10" s="78"/>
      <c r="Q10" s="73"/>
      <c r="R10" s="46"/>
    </row>
    <row r="11" spans="1:18" ht="16.5" x14ac:dyDescent="0.15">
      <c r="A11" s="40"/>
      <c r="B11" s="60" t="s">
        <v>102</v>
      </c>
      <c r="C11" s="44" t="s">
        <v>103</v>
      </c>
      <c r="D11" s="44"/>
      <c r="E11" s="44"/>
      <c r="F11" s="44"/>
      <c r="G11" s="44"/>
      <c r="H11" s="44"/>
      <c r="I11" s="44"/>
      <c r="J11" s="44"/>
      <c r="K11" s="60"/>
      <c r="L11" s="60">
        <v>10</v>
      </c>
      <c r="M11" s="78"/>
      <c r="N11" s="78"/>
      <c r="O11" s="78"/>
      <c r="P11" s="78"/>
      <c r="Q11" s="73"/>
      <c r="R11" s="46"/>
    </row>
    <row r="12" spans="1:18" ht="18" x14ac:dyDescent="0.15">
      <c r="A12" s="40"/>
      <c r="B12" s="60" t="s">
        <v>104</v>
      </c>
      <c r="C12" s="40"/>
      <c r="D12" s="40"/>
      <c r="E12" s="40"/>
      <c r="F12" s="40"/>
      <c r="G12" s="40"/>
      <c r="H12" s="40"/>
      <c r="I12" s="40"/>
      <c r="J12" s="40"/>
      <c r="K12" s="60"/>
      <c r="L12" s="60">
        <v>100</v>
      </c>
      <c r="M12" s="78"/>
      <c r="N12" s="78"/>
      <c r="O12" s="78"/>
      <c r="P12" s="78"/>
      <c r="Q12" s="79" t="e">
        <f>SUM(Q3:Q8,Q10:Q11)</f>
        <v>#DIV/0!</v>
      </c>
      <c r="R12" s="80" t="e">
        <f>IF(Q12=0,"",IF(AND(Q12&gt;=0,Q12&lt;60),"E",IF(AND(Q12&gt;=60,Q12&lt;75),"D",IF(AND(Q12&gt;=75,Q12&lt;95),"C",IF(AND(Q12&gt;=95,Q12&lt;100),"B",IF(Q12&gt;=100,"A","N/A"))))))</f>
        <v>#DIV/0!</v>
      </c>
    </row>
    <row r="13" spans="1:18" x14ac:dyDescent="0.15">
      <c r="A13" s="81"/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3"/>
    </row>
    <row r="14" spans="1:18" ht="16.5" x14ac:dyDescent="0.15">
      <c r="A14" s="40" t="s">
        <v>105</v>
      </c>
      <c r="B14" s="41" t="s">
        <v>81</v>
      </c>
      <c r="C14" s="42" t="s">
        <v>82</v>
      </c>
      <c r="D14" s="43"/>
      <c r="E14" s="40" t="s">
        <v>83</v>
      </c>
      <c r="F14" s="44" t="s">
        <v>84</v>
      </c>
      <c r="G14" s="44"/>
      <c r="H14" s="44"/>
      <c r="I14" s="44"/>
      <c r="J14" s="45">
        <v>1</v>
      </c>
      <c r="K14" s="46"/>
      <c r="L14" s="47">
        <v>70</v>
      </c>
      <c r="M14" s="48">
        <v>23.2</v>
      </c>
      <c r="N14" s="49"/>
      <c r="O14" s="49">
        <f t="shared" ref="O14" si="1">N14/J14</f>
        <v>0</v>
      </c>
      <c r="P14" s="50">
        <v>1</v>
      </c>
      <c r="Q14" s="51" t="e">
        <f>M14/$M$11*#REF!*O14*P14</f>
        <v>#DIV/0!</v>
      </c>
      <c r="R14" s="46"/>
    </row>
    <row r="15" spans="1:18" ht="16.5" x14ac:dyDescent="0.15">
      <c r="A15" s="40"/>
      <c r="B15" s="52"/>
      <c r="C15" s="53"/>
      <c r="D15" s="54"/>
      <c r="E15" s="40"/>
      <c r="F15" s="44" t="s">
        <v>85</v>
      </c>
      <c r="G15" s="44"/>
      <c r="H15" s="44"/>
      <c r="I15" s="44"/>
      <c r="J15" s="45">
        <v>1</v>
      </c>
      <c r="K15" s="46"/>
      <c r="L15" s="55"/>
      <c r="M15" s="56"/>
      <c r="N15" s="57"/>
      <c r="O15" s="57"/>
      <c r="P15" s="58"/>
      <c r="Q15" s="59"/>
      <c r="R15" s="46"/>
    </row>
    <row r="16" spans="1:18" ht="16.5" x14ac:dyDescent="0.15">
      <c r="A16" s="40"/>
      <c r="B16" s="52"/>
      <c r="C16" s="53"/>
      <c r="D16" s="54"/>
      <c r="E16" s="40" t="s">
        <v>86</v>
      </c>
      <c r="F16" s="44" t="s">
        <v>84</v>
      </c>
      <c r="G16" s="44"/>
      <c r="H16" s="44"/>
      <c r="I16" s="44"/>
      <c r="J16" s="45">
        <v>1</v>
      </c>
      <c r="K16" s="46"/>
      <c r="L16" s="55"/>
      <c r="M16" s="56"/>
      <c r="N16" s="57"/>
      <c r="O16" s="57"/>
      <c r="P16" s="58"/>
      <c r="Q16" s="59"/>
      <c r="R16" s="46"/>
    </row>
    <row r="17" spans="1:18" ht="16.5" x14ac:dyDescent="0.15">
      <c r="A17" s="40"/>
      <c r="B17" s="52"/>
      <c r="C17" s="53"/>
      <c r="D17" s="54"/>
      <c r="E17" s="40"/>
      <c r="F17" s="44" t="s">
        <v>85</v>
      </c>
      <c r="G17" s="44"/>
      <c r="H17" s="44"/>
      <c r="I17" s="44"/>
      <c r="J17" s="45">
        <v>1</v>
      </c>
      <c r="K17" s="46"/>
      <c r="L17" s="55"/>
      <c r="M17" s="56"/>
      <c r="N17" s="57"/>
      <c r="O17" s="57"/>
      <c r="P17" s="58"/>
      <c r="Q17" s="59"/>
      <c r="R17" s="46"/>
    </row>
    <row r="18" spans="1:18" ht="16.5" x14ac:dyDescent="0.15">
      <c r="A18" s="40"/>
      <c r="B18" s="52"/>
      <c r="C18" s="53"/>
      <c r="D18" s="54"/>
      <c r="E18" s="40" t="s">
        <v>87</v>
      </c>
      <c r="F18" s="44" t="s">
        <v>88</v>
      </c>
      <c r="G18" s="44"/>
      <c r="H18" s="44"/>
      <c r="I18" s="44"/>
      <c r="J18" s="45">
        <v>1</v>
      </c>
      <c r="K18" s="60"/>
      <c r="L18" s="55"/>
      <c r="M18" s="56"/>
      <c r="N18" s="57"/>
      <c r="O18" s="57"/>
      <c r="P18" s="58"/>
      <c r="Q18" s="59"/>
      <c r="R18" s="61"/>
    </row>
    <row r="19" spans="1:18" ht="16.5" x14ac:dyDescent="0.15">
      <c r="A19" s="40"/>
      <c r="B19" s="52"/>
      <c r="C19" s="53"/>
      <c r="D19" s="54"/>
      <c r="E19" s="40"/>
      <c r="F19" s="44" t="s">
        <v>89</v>
      </c>
      <c r="G19" s="44"/>
      <c r="H19" s="44"/>
      <c r="I19" s="44"/>
      <c r="J19" s="45">
        <v>1</v>
      </c>
      <c r="K19" s="60"/>
      <c r="L19" s="55"/>
      <c r="M19" s="56"/>
      <c r="N19" s="57"/>
      <c r="O19" s="57"/>
      <c r="P19" s="58"/>
      <c r="Q19" s="59"/>
      <c r="R19" s="46"/>
    </row>
    <row r="20" spans="1:18" ht="16.5" x14ac:dyDescent="0.15">
      <c r="A20" s="40"/>
      <c r="B20" s="52"/>
      <c r="C20" s="62"/>
      <c r="D20" s="63"/>
      <c r="E20" s="60" t="s">
        <v>90</v>
      </c>
      <c r="F20" s="64" t="s">
        <v>90</v>
      </c>
      <c r="G20" s="65"/>
      <c r="H20" s="65"/>
      <c r="I20" s="66"/>
      <c r="J20" s="45">
        <v>1</v>
      </c>
      <c r="K20" s="60"/>
      <c r="L20" s="55"/>
      <c r="M20" s="67"/>
      <c r="N20" s="68"/>
      <c r="O20" s="68"/>
      <c r="P20" s="69"/>
      <c r="Q20" s="70"/>
      <c r="R20" s="46"/>
    </row>
    <row r="21" spans="1:18" ht="16.5" x14ac:dyDescent="0.15">
      <c r="A21" s="40"/>
      <c r="B21" s="52"/>
      <c r="C21" s="53"/>
      <c r="D21" s="54"/>
      <c r="E21" s="60" t="s">
        <v>92</v>
      </c>
      <c r="F21" s="64" t="s">
        <v>93</v>
      </c>
      <c r="G21" s="65"/>
      <c r="H21" s="65"/>
      <c r="I21" s="66"/>
      <c r="J21" s="45">
        <v>1</v>
      </c>
      <c r="K21" s="60"/>
      <c r="L21" s="55"/>
      <c r="M21" s="71">
        <v>10</v>
      </c>
      <c r="N21" s="45"/>
      <c r="O21" s="45">
        <f t="shared" ref="O21:O22" si="2">N21/J21</f>
        <v>0</v>
      </c>
      <c r="P21" s="72">
        <v>1</v>
      </c>
      <c r="Q21" s="73" t="e">
        <f>M21/$M$11*O21*P21*#REF!</f>
        <v>#DIV/0!</v>
      </c>
      <c r="R21" s="46"/>
    </row>
    <row r="22" spans="1:18" ht="16.5" x14ac:dyDescent="0.15">
      <c r="A22" s="40"/>
      <c r="B22" s="52"/>
      <c r="C22" s="53"/>
      <c r="D22" s="54"/>
      <c r="E22" s="60" t="s">
        <v>92</v>
      </c>
      <c r="F22" s="64" t="s">
        <v>54</v>
      </c>
      <c r="G22" s="65"/>
      <c r="H22" s="65"/>
      <c r="I22" s="66"/>
      <c r="J22" s="45">
        <v>1</v>
      </c>
      <c r="K22" s="60"/>
      <c r="L22" s="74"/>
      <c r="M22" s="71">
        <v>20</v>
      </c>
      <c r="N22" s="45"/>
      <c r="O22" s="45">
        <f t="shared" si="2"/>
        <v>0</v>
      </c>
      <c r="P22" s="72">
        <v>1</v>
      </c>
      <c r="Q22" s="73" t="e">
        <f>M22/$M$11*O22*P22*#REF!</f>
        <v>#DIV/0!</v>
      </c>
      <c r="R22" s="46"/>
    </row>
    <row r="23" spans="1:18" ht="16.5" x14ac:dyDescent="0.15">
      <c r="A23" s="40"/>
      <c r="B23" s="52"/>
      <c r="C23" s="42" t="s">
        <v>94</v>
      </c>
      <c r="D23" s="43"/>
      <c r="E23" s="60" t="s">
        <v>95</v>
      </c>
      <c r="F23" s="44" t="s">
        <v>96</v>
      </c>
      <c r="G23" s="44"/>
      <c r="H23" s="44"/>
      <c r="I23" s="44"/>
      <c r="J23" s="45"/>
      <c r="K23" s="60">
        <v>-10</v>
      </c>
      <c r="L23" s="60"/>
      <c r="M23" s="72"/>
      <c r="N23" s="45"/>
      <c r="O23" s="45"/>
      <c r="P23" s="72"/>
      <c r="Q23" s="73"/>
      <c r="R23" s="46" t="s">
        <v>97</v>
      </c>
    </row>
    <row r="24" spans="1:18" ht="16.5" x14ac:dyDescent="0.15">
      <c r="A24" s="40"/>
      <c r="B24" s="75"/>
      <c r="C24" s="62"/>
      <c r="D24" s="63"/>
      <c r="E24" s="60" t="s">
        <v>98</v>
      </c>
      <c r="F24" s="64" t="s">
        <v>99</v>
      </c>
      <c r="G24" s="65"/>
      <c r="H24" s="65"/>
      <c r="I24" s="66"/>
      <c r="J24" s="45"/>
      <c r="K24" s="60">
        <v>-10</v>
      </c>
      <c r="L24" s="60"/>
      <c r="M24" s="72"/>
      <c r="N24" s="45"/>
      <c r="O24" s="45"/>
      <c r="P24" s="72"/>
      <c r="Q24" s="73"/>
      <c r="R24" s="46" t="s">
        <v>100</v>
      </c>
    </row>
    <row r="25" spans="1:18" ht="16.5" x14ac:dyDescent="0.15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60"/>
      <c r="M25" s="72" t="str">
        <f>[1]KPI考核结果!F6</f>
        <v>备注</v>
      </c>
      <c r="N25" s="40"/>
      <c r="O25" s="40"/>
      <c r="P25" s="40"/>
      <c r="Q25" s="40"/>
      <c r="R25" s="46"/>
    </row>
    <row r="26" spans="1:18" ht="16.5" x14ac:dyDescent="0.15">
      <c r="A26" s="40"/>
      <c r="B26" s="76" t="s">
        <v>70</v>
      </c>
      <c r="C26" s="77" t="s">
        <v>101</v>
      </c>
      <c r="D26" s="77"/>
      <c r="E26" s="77"/>
      <c r="F26" s="77"/>
      <c r="G26" s="77"/>
      <c r="H26" s="77"/>
      <c r="I26" s="77"/>
      <c r="J26" s="77"/>
      <c r="K26" s="60"/>
      <c r="L26" s="60">
        <v>20</v>
      </c>
      <c r="M26" s="78"/>
      <c r="N26" s="78"/>
      <c r="O26" s="78"/>
      <c r="P26" s="78"/>
      <c r="Q26" s="73"/>
      <c r="R26" s="46"/>
    </row>
    <row r="27" spans="1:18" ht="16.5" x14ac:dyDescent="0.15">
      <c r="A27" s="40"/>
      <c r="B27" s="60" t="s">
        <v>102</v>
      </c>
      <c r="C27" s="44" t="s">
        <v>103</v>
      </c>
      <c r="D27" s="44"/>
      <c r="E27" s="44"/>
      <c r="F27" s="44"/>
      <c r="G27" s="44"/>
      <c r="H27" s="44"/>
      <c r="I27" s="44"/>
      <c r="J27" s="44"/>
      <c r="K27" s="60"/>
      <c r="L27" s="60">
        <v>10</v>
      </c>
      <c r="M27" s="78"/>
      <c r="N27" s="78"/>
      <c r="O27" s="78"/>
      <c r="P27" s="78"/>
      <c r="Q27" s="73"/>
      <c r="R27" s="46"/>
    </row>
    <row r="28" spans="1:18" ht="18" x14ac:dyDescent="0.15">
      <c r="A28" s="40"/>
      <c r="B28" s="60" t="s">
        <v>104</v>
      </c>
      <c r="C28" s="40"/>
      <c r="D28" s="40"/>
      <c r="E28" s="40"/>
      <c r="F28" s="40"/>
      <c r="G28" s="40"/>
      <c r="H28" s="40"/>
      <c r="I28" s="40"/>
      <c r="J28" s="40"/>
      <c r="K28" s="60"/>
      <c r="L28" s="60">
        <v>100</v>
      </c>
      <c r="M28" s="78"/>
      <c r="N28" s="78"/>
      <c r="O28" s="78"/>
      <c r="P28" s="78"/>
      <c r="Q28" s="79" t="e">
        <f>SUM(Q14:Q24,Q26:Q27)</f>
        <v>#DIV/0!</v>
      </c>
      <c r="R28" s="80" t="e">
        <f>IF(Q28=0,"",IF(AND(Q28&gt;=0,Q28&lt;60),"E",IF(AND(Q28&gt;=60,Q28&lt;75),"D",IF(AND(Q28&gt;=75,Q28&lt;95),"C",IF(AND(Q28&gt;=95,Q28&lt;100),"B",IF(Q28&gt;=100,"A","N/A"))))))</f>
        <v>#DIV/0!</v>
      </c>
    </row>
    <row r="29" spans="1:18" x14ac:dyDescent="0.15">
      <c r="A29" s="81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3"/>
    </row>
    <row r="30" spans="1:18" ht="16.5" x14ac:dyDescent="0.15">
      <c r="A30" s="40" t="s">
        <v>80</v>
      </c>
      <c r="B30" s="41" t="s">
        <v>81</v>
      </c>
      <c r="C30" s="42" t="s">
        <v>82</v>
      </c>
      <c r="D30" s="43"/>
      <c r="E30" s="40" t="s">
        <v>83</v>
      </c>
      <c r="F30" s="44" t="s">
        <v>84</v>
      </c>
      <c r="G30" s="44"/>
      <c r="H30" s="44"/>
      <c r="I30" s="44"/>
      <c r="J30" s="45">
        <v>1</v>
      </c>
      <c r="K30" s="46"/>
      <c r="L30" s="47">
        <v>70</v>
      </c>
      <c r="M30" s="48">
        <v>23.2</v>
      </c>
      <c r="N30" s="49"/>
      <c r="O30" s="49">
        <f t="shared" ref="O30" si="3">N30/J30</f>
        <v>0</v>
      </c>
      <c r="P30" s="50">
        <v>1</v>
      </c>
      <c r="Q30" s="51" t="e">
        <f>M30/$M$11*#REF!*O30*P30</f>
        <v>#DIV/0!</v>
      </c>
      <c r="R30" s="46"/>
    </row>
    <row r="31" spans="1:18" ht="16.5" x14ac:dyDescent="0.15">
      <c r="A31" s="40"/>
      <c r="B31" s="52"/>
      <c r="C31" s="53"/>
      <c r="D31" s="54"/>
      <c r="E31" s="40"/>
      <c r="F31" s="44" t="s">
        <v>85</v>
      </c>
      <c r="G31" s="44"/>
      <c r="H31" s="44"/>
      <c r="I31" s="44"/>
      <c r="J31" s="45">
        <v>1</v>
      </c>
      <c r="K31" s="46"/>
      <c r="L31" s="55"/>
      <c r="M31" s="56"/>
      <c r="N31" s="57"/>
      <c r="O31" s="57"/>
      <c r="P31" s="58"/>
      <c r="Q31" s="59"/>
      <c r="R31" s="46"/>
    </row>
    <row r="32" spans="1:18" ht="16.5" x14ac:dyDescent="0.15">
      <c r="A32" s="40"/>
      <c r="B32" s="52"/>
      <c r="C32" s="53"/>
      <c r="D32" s="54"/>
      <c r="E32" s="40" t="s">
        <v>86</v>
      </c>
      <c r="F32" s="44" t="s">
        <v>84</v>
      </c>
      <c r="G32" s="44"/>
      <c r="H32" s="44"/>
      <c r="I32" s="44"/>
      <c r="J32" s="45">
        <v>1</v>
      </c>
      <c r="K32" s="46"/>
      <c r="L32" s="55"/>
      <c r="M32" s="56"/>
      <c r="N32" s="57"/>
      <c r="O32" s="57"/>
      <c r="P32" s="58"/>
      <c r="Q32" s="59"/>
      <c r="R32" s="46"/>
    </row>
    <row r="33" spans="1:18" ht="16.5" x14ac:dyDescent="0.15">
      <c r="A33" s="40"/>
      <c r="B33" s="52"/>
      <c r="C33" s="53"/>
      <c r="D33" s="54"/>
      <c r="E33" s="40"/>
      <c r="F33" s="44" t="s">
        <v>85</v>
      </c>
      <c r="G33" s="44"/>
      <c r="H33" s="44"/>
      <c r="I33" s="44"/>
      <c r="J33" s="45">
        <v>1</v>
      </c>
      <c r="K33" s="46"/>
      <c r="L33" s="55"/>
      <c r="M33" s="56"/>
      <c r="N33" s="57"/>
      <c r="O33" s="57"/>
      <c r="P33" s="58"/>
      <c r="Q33" s="59"/>
      <c r="R33" s="46"/>
    </row>
    <row r="34" spans="1:18" ht="16.5" x14ac:dyDescent="0.15">
      <c r="A34" s="40"/>
      <c r="B34" s="52"/>
      <c r="C34" s="53"/>
      <c r="D34" s="54"/>
      <c r="E34" s="40" t="s">
        <v>87</v>
      </c>
      <c r="F34" s="44" t="s">
        <v>88</v>
      </c>
      <c r="G34" s="44"/>
      <c r="H34" s="44"/>
      <c r="I34" s="44"/>
      <c r="J34" s="45">
        <v>1</v>
      </c>
      <c r="K34" s="60"/>
      <c r="L34" s="55"/>
      <c r="M34" s="56"/>
      <c r="N34" s="57"/>
      <c r="O34" s="57"/>
      <c r="P34" s="58"/>
      <c r="Q34" s="59"/>
      <c r="R34" s="61"/>
    </row>
    <row r="35" spans="1:18" ht="16.5" x14ac:dyDescent="0.15">
      <c r="A35" s="40"/>
      <c r="B35" s="52"/>
      <c r="C35" s="53"/>
      <c r="D35" s="54"/>
      <c r="E35" s="40"/>
      <c r="F35" s="44" t="s">
        <v>89</v>
      </c>
      <c r="G35" s="44"/>
      <c r="H35" s="44"/>
      <c r="I35" s="44"/>
      <c r="J35" s="45">
        <v>1</v>
      </c>
      <c r="K35" s="60"/>
      <c r="L35" s="55"/>
      <c r="M35" s="56"/>
      <c r="N35" s="57"/>
      <c r="O35" s="57"/>
      <c r="P35" s="58"/>
      <c r="Q35" s="59"/>
      <c r="R35" s="46"/>
    </row>
    <row r="36" spans="1:18" ht="16.5" x14ac:dyDescent="0.15">
      <c r="A36" s="40"/>
      <c r="B36" s="52"/>
      <c r="C36" s="62"/>
      <c r="D36" s="63"/>
      <c r="E36" s="60" t="s">
        <v>90</v>
      </c>
      <c r="F36" s="64" t="s">
        <v>90</v>
      </c>
      <c r="G36" s="65"/>
      <c r="H36" s="65"/>
      <c r="I36" s="66"/>
      <c r="J36" s="45">
        <v>1</v>
      </c>
      <c r="K36" s="60"/>
      <c r="L36" s="55"/>
      <c r="M36" s="67"/>
      <c r="N36" s="68"/>
      <c r="O36" s="68"/>
      <c r="P36" s="69"/>
      <c r="Q36" s="70"/>
      <c r="R36" s="46"/>
    </row>
    <row r="37" spans="1:18" ht="16.5" x14ac:dyDescent="0.15">
      <c r="A37" s="40"/>
      <c r="B37" s="52"/>
      <c r="C37" s="53"/>
      <c r="D37" s="54"/>
      <c r="E37" s="60" t="s">
        <v>92</v>
      </c>
      <c r="F37" s="64" t="s">
        <v>93</v>
      </c>
      <c r="G37" s="65"/>
      <c r="H37" s="65"/>
      <c r="I37" s="66"/>
      <c r="J37" s="45">
        <v>1</v>
      </c>
      <c r="K37" s="60"/>
      <c r="L37" s="55"/>
      <c r="M37" s="71">
        <v>10</v>
      </c>
      <c r="N37" s="45"/>
      <c r="O37" s="45">
        <f t="shared" ref="O37:O38" si="4">N37/J37</f>
        <v>0</v>
      </c>
      <c r="P37" s="72">
        <v>1</v>
      </c>
      <c r="Q37" s="73" t="e">
        <f>M37/$M$11*O37*P37*#REF!</f>
        <v>#DIV/0!</v>
      </c>
      <c r="R37" s="46"/>
    </row>
    <row r="38" spans="1:18" ht="16.5" x14ac:dyDescent="0.15">
      <c r="A38" s="40"/>
      <c r="B38" s="52"/>
      <c r="C38" s="53"/>
      <c r="D38" s="54"/>
      <c r="E38" s="60" t="s">
        <v>92</v>
      </c>
      <c r="F38" s="64" t="s">
        <v>54</v>
      </c>
      <c r="G38" s="65"/>
      <c r="H38" s="65"/>
      <c r="I38" s="66"/>
      <c r="J38" s="45">
        <v>1</v>
      </c>
      <c r="K38" s="60"/>
      <c r="L38" s="74"/>
      <c r="M38" s="71">
        <v>20</v>
      </c>
      <c r="N38" s="45"/>
      <c r="O38" s="45">
        <f t="shared" si="4"/>
        <v>0</v>
      </c>
      <c r="P38" s="72">
        <v>1</v>
      </c>
      <c r="Q38" s="73" t="e">
        <f>M38/$M$11*O38*P38*#REF!</f>
        <v>#DIV/0!</v>
      </c>
      <c r="R38" s="46"/>
    </row>
    <row r="39" spans="1:18" ht="16.5" x14ac:dyDescent="0.15">
      <c r="A39" s="40"/>
      <c r="B39" s="52"/>
      <c r="C39" s="42" t="s">
        <v>94</v>
      </c>
      <c r="D39" s="43"/>
      <c r="E39" s="60" t="s">
        <v>95</v>
      </c>
      <c r="F39" s="44" t="s">
        <v>96</v>
      </c>
      <c r="G39" s="44"/>
      <c r="H39" s="44"/>
      <c r="I39" s="44"/>
      <c r="J39" s="45"/>
      <c r="K39" s="60">
        <v>-10</v>
      </c>
      <c r="L39" s="60"/>
      <c r="M39" s="72"/>
      <c r="N39" s="45"/>
      <c r="O39" s="45"/>
      <c r="P39" s="72"/>
      <c r="Q39" s="73"/>
      <c r="R39" s="46" t="s">
        <v>97</v>
      </c>
    </row>
    <row r="40" spans="1:18" ht="16.5" x14ac:dyDescent="0.15">
      <c r="A40" s="40"/>
      <c r="B40" s="75"/>
      <c r="C40" s="62"/>
      <c r="D40" s="63"/>
      <c r="E40" s="60" t="s">
        <v>98</v>
      </c>
      <c r="F40" s="64" t="s">
        <v>99</v>
      </c>
      <c r="G40" s="65"/>
      <c r="H40" s="65"/>
      <c r="I40" s="66"/>
      <c r="J40" s="45"/>
      <c r="K40" s="60">
        <v>-10</v>
      </c>
      <c r="L40" s="60"/>
      <c r="M40" s="72"/>
      <c r="N40" s="45"/>
      <c r="O40" s="45"/>
      <c r="P40" s="72"/>
      <c r="Q40" s="73"/>
      <c r="R40" s="46" t="s">
        <v>100</v>
      </c>
    </row>
    <row r="41" spans="1:18" ht="16.5" x14ac:dyDescent="0.15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60"/>
      <c r="M41" s="72">
        <f>[1]KPI考核结果!F45</f>
        <v>0</v>
      </c>
      <c r="N41" s="40"/>
      <c r="O41" s="40"/>
      <c r="P41" s="40"/>
      <c r="Q41" s="40"/>
      <c r="R41" s="46"/>
    </row>
    <row r="42" spans="1:18" ht="16.5" x14ac:dyDescent="0.15">
      <c r="A42" s="40"/>
      <c r="B42" s="76" t="s">
        <v>70</v>
      </c>
      <c r="C42" s="77" t="s">
        <v>101</v>
      </c>
      <c r="D42" s="77"/>
      <c r="E42" s="77"/>
      <c r="F42" s="77"/>
      <c r="G42" s="77"/>
      <c r="H42" s="77"/>
      <c r="I42" s="77"/>
      <c r="J42" s="77"/>
      <c r="K42" s="60"/>
      <c r="L42" s="60">
        <v>20</v>
      </c>
      <c r="M42" s="78"/>
      <c r="N42" s="78"/>
      <c r="O42" s="78"/>
      <c r="P42" s="78"/>
      <c r="Q42" s="73"/>
      <c r="R42" s="46"/>
    </row>
    <row r="43" spans="1:18" ht="16.5" x14ac:dyDescent="0.15">
      <c r="A43" s="40"/>
      <c r="B43" s="60" t="s">
        <v>102</v>
      </c>
      <c r="C43" s="44" t="s">
        <v>103</v>
      </c>
      <c r="D43" s="44"/>
      <c r="E43" s="44"/>
      <c r="F43" s="44"/>
      <c r="G43" s="44"/>
      <c r="H43" s="44"/>
      <c r="I43" s="44"/>
      <c r="J43" s="44"/>
      <c r="K43" s="60"/>
      <c r="L43" s="60">
        <v>10</v>
      </c>
      <c r="M43" s="78"/>
      <c r="N43" s="78"/>
      <c r="O43" s="78"/>
      <c r="P43" s="78"/>
      <c r="Q43" s="73"/>
      <c r="R43" s="46"/>
    </row>
    <row r="44" spans="1:18" ht="18" x14ac:dyDescent="0.15">
      <c r="A44" s="40"/>
      <c r="B44" s="60" t="s">
        <v>104</v>
      </c>
      <c r="C44" s="40"/>
      <c r="D44" s="40"/>
      <c r="E44" s="40"/>
      <c r="F44" s="40"/>
      <c r="G44" s="40"/>
      <c r="H44" s="40"/>
      <c r="I44" s="40"/>
      <c r="J44" s="40"/>
      <c r="K44" s="60"/>
      <c r="L44" s="60">
        <v>100</v>
      </c>
      <c r="M44" s="78"/>
      <c r="N44" s="78"/>
      <c r="O44" s="78"/>
      <c r="P44" s="78"/>
      <c r="Q44" s="79" t="e">
        <f>SUM(Q30:Q40,Q42:Q43)</f>
        <v>#DIV/0!</v>
      </c>
      <c r="R44" s="80" t="e">
        <f>IF(Q44=0,"",IF(AND(Q44&gt;=0,Q44&lt;60),"E",IF(AND(Q44&gt;=60,Q44&lt;75),"D",IF(AND(Q44&gt;=75,Q44&lt;95),"C",IF(AND(Q44&gt;=95,Q44&lt;100),"B",IF(Q44&gt;=100,"A","N/A"))))))</f>
        <v>#DIV/0!</v>
      </c>
    </row>
  </sheetData>
  <mergeCells count="91">
    <mergeCell ref="A1:R1"/>
    <mergeCell ref="C2:I2"/>
    <mergeCell ref="C5:D7"/>
    <mergeCell ref="E5:I5"/>
    <mergeCell ref="E6:I6"/>
    <mergeCell ref="E7:I7"/>
    <mergeCell ref="L3:L8"/>
    <mergeCell ref="C43:J43"/>
    <mergeCell ref="M43:P43"/>
    <mergeCell ref="C44:J44"/>
    <mergeCell ref="M44:P44"/>
    <mergeCell ref="C39:D40"/>
    <mergeCell ref="F39:I39"/>
    <mergeCell ref="F40:I40"/>
    <mergeCell ref="B41:K41"/>
    <mergeCell ref="N41:Q41"/>
    <mergeCell ref="C42:J42"/>
    <mergeCell ref="M42:P42"/>
    <mergeCell ref="F36:I36"/>
    <mergeCell ref="C37:D38"/>
    <mergeCell ref="F37:I37"/>
    <mergeCell ref="F38:I38"/>
    <mergeCell ref="F31:I31"/>
    <mergeCell ref="E32:E33"/>
    <mergeCell ref="F32:I32"/>
    <mergeCell ref="F33:I33"/>
    <mergeCell ref="E34:E35"/>
    <mergeCell ref="F34:I34"/>
    <mergeCell ref="F35:I35"/>
    <mergeCell ref="L30:L38"/>
    <mergeCell ref="M30:M36"/>
    <mergeCell ref="N30:N36"/>
    <mergeCell ref="O30:O36"/>
    <mergeCell ref="P30:P36"/>
    <mergeCell ref="Q30:Q36"/>
    <mergeCell ref="C27:J27"/>
    <mergeCell ref="M27:P27"/>
    <mergeCell ref="C28:J28"/>
    <mergeCell ref="M28:P28"/>
    <mergeCell ref="A29:R29"/>
    <mergeCell ref="A30:A44"/>
    <mergeCell ref="B30:B40"/>
    <mergeCell ref="C30:D36"/>
    <mergeCell ref="E30:E31"/>
    <mergeCell ref="F30:I30"/>
    <mergeCell ref="C23:D24"/>
    <mergeCell ref="F23:I23"/>
    <mergeCell ref="F24:I24"/>
    <mergeCell ref="B25:K25"/>
    <mergeCell ref="N25:Q25"/>
    <mergeCell ref="C26:J26"/>
    <mergeCell ref="M26:P26"/>
    <mergeCell ref="F20:I20"/>
    <mergeCell ref="C21:D22"/>
    <mergeCell ref="F21:I21"/>
    <mergeCell ref="F22:I22"/>
    <mergeCell ref="F15:I15"/>
    <mergeCell ref="E16:E17"/>
    <mergeCell ref="F16:I16"/>
    <mergeCell ref="F17:I17"/>
    <mergeCell ref="E18:E19"/>
    <mergeCell ref="F18:I18"/>
    <mergeCell ref="F19:I19"/>
    <mergeCell ref="L14:L22"/>
    <mergeCell ref="M14:M20"/>
    <mergeCell ref="N14:N20"/>
    <mergeCell ref="O14:O20"/>
    <mergeCell ref="P14:P20"/>
    <mergeCell ref="Q14:Q20"/>
    <mergeCell ref="C11:J11"/>
    <mergeCell ref="M11:P11"/>
    <mergeCell ref="C12:J12"/>
    <mergeCell ref="M12:P12"/>
    <mergeCell ref="A13:R13"/>
    <mergeCell ref="A14:A28"/>
    <mergeCell ref="B14:B24"/>
    <mergeCell ref="C14:D20"/>
    <mergeCell ref="E14:E15"/>
    <mergeCell ref="F14:I14"/>
    <mergeCell ref="C8:D8"/>
    <mergeCell ref="F8:I8"/>
    <mergeCell ref="B9:K9"/>
    <mergeCell ref="N9:Q9"/>
    <mergeCell ref="C10:J10"/>
    <mergeCell ref="M10:P10"/>
    <mergeCell ref="F4:I4"/>
    <mergeCell ref="A3:A12"/>
    <mergeCell ref="B3:B8"/>
    <mergeCell ref="C3:D3"/>
    <mergeCell ref="F3:I3"/>
    <mergeCell ref="C4:D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KPI考核结果</vt:lpstr>
      <vt:lpstr>KPI考核详情_部门</vt:lpstr>
      <vt:lpstr>KPI考核详情_数据研究部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2018-06-27T09:02:40Z</dcterms:modified>
</cp:coreProperties>
</file>