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836DB146-433D-4FF5-B31F-1742AB1F8B6D}" xr6:coauthVersionLast="47" xr6:coauthVersionMax="47" xr10:uidLastSave="{00000000-0000-0000-0000-000000000000}"/>
  <bookViews>
    <workbookView xWindow="-98" yWindow="-98" windowWidth="28996" windowHeight="15675" xr2:uid="{D4FCBA09-BB64-41A5-B259-4D3C7B13D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16" i="1"/>
  <c r="D30" i="1"/>
  <c r="E30" i="1" s="1"/>
  <c r="D29" i="1"/>
  <c r="E29" i="1" s="1"/>
  <c r="O14" i="1"/>
  <c r="J15" i="1"/>
  <c r="D28" i="1"/>
  <c r="E2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27" i="1"/>
  <c r="J14" i="1"/>
  <c r="D26" i="1"/>
  <c r="D25" i="1"/>
  <c r="D24" i="1"/>
  <c r="D23" i="1"/>
  <c r="D22" i="1"/>
  <c r="D21" i="1"/>
  <c r="B14" i="1"/>
  <c r="F2" i="1"/>
  <c r="M10" i="1"/>
  <c r="H11" i="1"/>
  <c r="B20" i="1"/>
  <c r="D20" i="1"/>
  <c r="B19" i="1"/>
  <c r="D19" i="1"/>
  <c r="M9" i="1"/>
  <c r="H10" i="1"/>
  <c r="B18" i="1"/>
  <c r="D18" i="1"/>
  <c r="B17" i="1"/>
  <c r="D17" i="1"/>
  <c r="M8" i="1"/>
  <c r="H9" i="1"/>
  <c r="B16" i="1"/>
  <c r="D16" i="1"/>
  <c r="B15" i="1"/>
  <c r="D15" i="1"/>
  <c r="M7" i="1"/>
  <c r="H8" i="1"/>
  <c r="D14" i="1"/>
  <c r="O13" i="1"/>
  <c r="O12" i="1"/>
  <c r="O11" i="1"/>
  <c r="O10" i="1"/>
  <c r="O9" i="1"/>
  <c r="O8" i="1"/>
  <c r="O7" i="1"/>
  <c r="O6" i="1"/>
  <c r="O5" i="1"/>
  <c r="O4" i="1"/>
  <c r="O3" i="1"/>
  <c r="O2" i="1"/>
  <c r="J13" i="1"/>
  <c r="J12" i="1"/>
  <c r="J11" i="1"/>
  <c r="J10" i="1"/>
  <c r="J9" i="1"/>
  <c r="J8" i="1"/>
  <c r="J7" i="1"/>
  <c r="J6" i="1"/>
  <c r="J5" i="1"/>
  <c r="J4" i="1"/>
  <c r="J3" i="1"/>
  <c r="J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<sst xmlns="http://schemas.openxmlformats.org/spreadsheetml/2006/main" count="15" uniqueCount="7">
  <si>
    <t>Temperature (degC)</t>
  </si>
  <si>
    <t>Reverse Current (uA)</t>
  </si>
  <si>
    <t>Reverse Voltage (V)</t>
  </si>
  <si>
    <t>Temperature (K)</t>
  </si>
  <si>
    <t>Resistor Val:</t>
  </si>
  <si>
    <t>highlighted values are calculated using resistor voltage drop</t>
  </si>
  <si>
    <t>K^-1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</si>
</sst>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65.8V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Sheet1!$D$2:$D$44</c:f>
              <c:numCache>
                <c:formatCode>General</c:formatCode>
                <c:ptCount val="43"/>
                <c:pt idx="0">
                  <c:v>366.15</c:v>
                </c:pt>
                <c:pt idx="1">
                  <c:v>366.34999999999997</c:v>
                </c:pt>
                <c:pt idx="2">
                  <c:v>371.75</c:v>
                </c:pt>
                <c:pt idx="3">
                  <c:v>372.84999999999997</c:v>
                </c:pt>
                <c:pt idx="4">
                  <c:v>378.34999999999997</c:v>
                </c:pt>
                <c:pt idx="5">
                  <c:v>380.25</c:v>
                </c:pt>
                <c:pt idx="6">
                  <c:v>386.04999999999995</c:v>
                </c:pt>
                <c:pt idx="7">
                  <c:v>388.15</c:v>
                </c:pt>
                <c:pt idx="8">
                  <c:v>394.54999999999995</c:v>
                </c:pt>
                <c:pt idx="9">
                  <c:v>396.95</c:v>
                </c:pt>
                <c:pt idx="10">
                  <c:v>407.34999999999997</c:v>
                </c:pt>
                <c:pt idx="11">
                  <c:v>407.54999999999995</c:v>
                </c:pt>
                <c:pt idx="12">
                  <c:v>296.04999999999995</c:v>
                </c:pt>
                <c:pt idx="13">
                  <c:v>296.14999999999998</c:v>
                </c:pt>
                <c:pt idx="14">
                  <c:v>305.54999999999995</c:v>
                </c:pt>
                <c:pt idx="15">
                  <c:v>305.54999999999995</c:v>
                </c:pt>
                <c:pt idx="16">
                  <c:v>313.54999999999995</c:v>
                </c:pt>
                <c:pt idx="17">
                  <c:v>313.84999999999997</c:v>
                </c:pt>
                <c:pt idx="18">
                  <c:v>319.84999999999997</c:v>
                </c:pt>
                <c:pt idx="19">
                  <c:v>319.84999999999997</c:v>
                </c:pt>
                <c:pt idx="20">
                  <c:v>328.15</c:v>
                </c:pt>
                <c:pt idx="21">
                  <c:v>328.25</c:v>
                </c:pt>
                <c:pt idx="22">
                  <c:v>336.45</c:v>
                </c:pt>
                <c:pt idx="23">
                  <c:v>336.65</c:v>
                </c:pt>
                <c:pt idx="24">
                  <c:v>344.84999999999997</c:v>
                </c:pt>
                <c:pt idx="25">
                  <c:v>345.04999999999995</c:v>
                </c:pt>
                <c:pt idx="26">
                  <c:v>353.25</c:v>
                </c:pt>
                <c:pt idx="27">
                  <c:v>353.34999999999997</c:v>
                </c:pt>
                <c:pt idx="28">
                  <c:v>358.29999999999995</c:v>
                </c:pt>
              </c:numCache>
            </c:numRef>
          </c:xVal>
          <c:yVal>
            <c:numRef>
              <c:f>Sheet1!$B$2:$B$64</c:f>
              <c:numCache>
                <c:formatCode>General</c:formatCode>
                <c:ptCount val="63"/>
                <c:pt idx="0">
                  <c:v>14.7</c:v>
                </c:pt>
                <c:pt idx="1">
                  <c:v>14.9</c:v>
                </c:pt>
                <c:pt idx="2">
                  <c:v>21.9</c:v>
                </c:pt>
                <c:pt idx="3">
                  <c:v>23.8</c:v>
                </c:pt>
                <c:pt idx="4">
                  <c:v>34.4</c:v>
                </c:pt>
                <c:pt idx="5">
                  <c:v>38.5</c:v>
                </c:pt>
                <c:pt idx="6">
                  <c:v>57.8</c:v>
                </c:pt>
                <c:pt idx="7">
                  <c:v>65.2</c:v>
                </c:pt>
                <c:pt idx="8">
                  <c:v>99.2</c:v>
                </c:pt>
                <c:pt idx="9">
                  <c:v>114.2</c:v>
                </c:pt>
                <c:pt idx="10">
                  <c:v>214</c:v>
                </c:pt>
                <c:pt idx="11">
                  <c:v>216.3</c:v>
                </c:pt>
                <c:pt idx="12">
                  <c:v>5.8366533864541832E-2</c:v>
                </c:pt>
                <c:pt idx="13">
                  <c:v>5.8565737051792827E-2</c:v>
                </c:pt>
                <c:pt idx="14">
                  <c:v>0.1344621513944223</c:v>
                </c:pt>
                <c:pt idx="15">
                  <c:v>0.13505976095617531</c:v>
                </c:pt>
                <c:pt idx="16">
                  <c:v>0.26772908366533865</c:v>
                </c:pt>
                <c:pt idx="17">
                  <c:v>0.27450199203187253</c:v>
                </c:pt>
                <c:pt idx="18">
                  <c:v>0.45219123505976094</c:v>
                </c:pt>
                <c:pt idx="19">
                  <c:v>0.4</c:v>
                </c:pt>
                <c:pt idx="20">
                  <c:v>0.8</c:v>
                </c:pt>
                <c:pt idx="21">
                  <c:v>0.8</c:v>
                </c:pt>
                <c:pt idx="22">
                  <c:v>1.6</c:v>
                </c:pt>
                <c:pt idx="23">
                  <c:v>1.6</c:v>
                </c:pt>
                <c:pt idx="24">
                  <c:v>3.1</c:v>
                </c:pt>
                <c:pt idx="25">
                  <c:v>3.1</c:v>
                </c:pt>
                <c:pt idx="26">
                  <c:v>5.8</c:v>
                </c:pt>
                <c:pt idx="27">
                  <c:v>5.8</c:v>
                </c:pt>
                <c:pt idx="2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9-411C-B5B1-2BC710519BBF}"/>
            </c:ext>
          </c:extLst>
        </c:ser>
        <c:ser>
          <c:idx val="1"/>
          <c:order val="1"/>
          <c:tx>
            <c:v>30V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Sheet1!$H$2:$H$57</c:f>
              <c:numCache>
                <c:formatCode>General</c:formatCode>
                <c:ptCount val="56"/>
                <c:pt idx="0">
                  <c:v>12.1</c:v>
                </c:pt>
                <c:pt idx="1">
                  <c:v>17.8</c:v>
                </c:pt>
                <c:pt idx="2">
                  <c:v>28</c:v>
                </c:pt>
                <c:pt idx="3">
                  <c:v>48.4</c:v>
                </c:pt>
                <c:pt idx="4">
                  <c:v>83.6</c:v>
                </c:pt>
                <c:pt idx="5">
                  <c:v>181.3</c:v>
                </c:pt>
                <c:pt idx="6">
                  <c:v>4.342629482071713E-2</c:v>
                </c:pt>
                <c:pt idx="7">
                  <c:v>0.10258964143426295</c:v>
                </c:pt>
                <c:pt idx="8">
                  <c:v>0.20836653386454182</c:v>
                </c:pt>
                <c:pt idx="9">
                  <c:v>0.34342629482071713</c:v>
                </c:pt>
                <c:pt idx="10">
                  <c:v>0.6</c:v>
                </c:pt>
                <c:pt idx="11">
                  <c:v>1.2</c:v>
                </c:pt>
                <c:pt idx="12">
                  <c:v>2.4</c:v>
                </c:pt>
                <c:pt idx="13">
                  <c:v>4.5</c:v>
                </c:pt>
                <c:pt idx="14">
                  <c:v>6.5</c:v>
                </c:pt>
              </c:numCache>
            </c:numRef>
          </c:xVal>
          <c:yVal>
            <c:numRef>
              <c:f>Sheet1!$F$4:$F$57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3-4AE3-BEC5-FA4F9211B7E4}"/>
            </c:ext>
          </c:extLst>
        </c:ser>
        <c:ser>
          <c:idx val="2"/>
          <c:order val="2"/>
          <c:tx>
            <c:v>10V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Sheet1!$M$2:$M$47</c:f>
              <c:numCache>
                <c:formatCode>General</c:formatCode>
                <c:ptCount val="46"/>
                <c:pt idx="0">
                  <c:v>7.9</c:v>
                </c:pt>
                <c:pt idx="1">
                  <c:v>11.9</c:v>
                </c:pt>
                <c:pt idx="2">
                  <c:v>19.2</c:v>
                </c:pt>
                <c:pt idx="3">
                  <c:v>63.6</c:v>
                </c:pt>
                <c:pt idx="4">
                  <c:v>143.5</c:v>
                </c:pt>
                <c:pt idx="5">
                  <c:v>1.8924302788844622E-2</c:v>
                </c:pt>
                <c:pt idx="6">
                  <c:v>4.8505976095617527E-2</c:v>
                </c:pt>
                <c:pt idx="7">
                  <c:v>0.10219123505976095</c:v>
                </c:pt>
                <c:pt idx="8">
                  <c:v>0.16772908366533865</c:v>
                </c:pt>
                <c:pt idx="9">
                  <c:v>0.3</c:v>
                </c:pt>
                <c:pt idx="10">
                  <c:v>0.65</c:v>
                </c:pt>
                <c:pt idx="11">
                  <c:v>1.3</c:v>
                </c:pt>
                <c:pt idx="12">
                  <c:v>2.6</c:v>
                </c:pt>
                <c:pt idx="13">
                  <c:v>3.9</c:v>
                </c:pt>
              </c:numCache>
            </c:numRef>
          </c:xVal>
          <c:yVal>
            <c:numRef>
              <c:f>Sheet1!$K$2:$K$60</c:f>
              <c:numCache>
                <c:formatCode>General</c:formatCode>
                <c:ptCount val="5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3-4AE3-BEC5-FA4F9211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67488"/>
        <c:axId val="449769408"/>
      </c:scatterChart>
      <c:valAx>
        <c:axId val="449767488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9408"/>
        <c:crosses val="autoZero"/>
        <c:crossBetween val="midCat"/>
      </c:valAx>
      <c:valAx>
        <c:axId val="44976940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</a:t>
                </a:r>
                <a:r>
                  <a:rPr lang="en-US" baseline="0"/>
                  <a:t> (uA)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 T^-1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K^-1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Sheet1!$E$2:$E$53</c:f>
              <c:numCache>
                <c:formatCode>General</c:formatCode>
                <c:ptCount val="52"/>
                <c:pt idx="0">
                  <c:v>2.7311211252219036E-3</c:v>
                </c:pt>
                <c:pt idx="1">
                  <c:v>2.729630135116692E-3</c:v>
                </c:pt>
                <c:pt idx="2">
                  <c:v>2.6899798251513113E-3</c:v>
                </c:pt>
                <c:pt idx="3">
                  <c:v>2.6820437173125924E-3</c:v>
                </c:pt>
                <c:pt idx="4">
                  <c:v>2.6430553720100439E-3</c:v>
                </c:pt>
                <c:pt idx="5">
                  <c:v>2.6298487836949377E-3</c:v>
                </c:pt>
                <c:pt idx="6">
                  <c:v>2.5903380391141045E-3</c:v>
                </c:pt>
                <c:pt idx="7">
                  <c:v>2.5763235862424324E-3</c:v>
                </c:pt>
                <c:pt idx="8">
                  <c:v>2.5345330122924854E-3</c:v>
                </c:pt>
                <c:pt idx="9">
                  <c:v>2.5192089683839275E-3</c:v>
                </c:pt>
                <c:pt idx="10">
                  <c:v>2.4548913710568309E-3</c:v>
                </c:pt>
                <c:pt idx="11">
                  <c:v>2.4536866642129803E-3</c:v>
                </c:pt>
                <c:pt idx="12">
                  <c:v>3.3778078027360248E-3</c:v>
                </c:pt>
                <c:pt idx="13">
                  <c:v>3.3766672294445383E-3</c:v>
                </c:pt>
                <c:pt idx="14">
                  <c:v>3.2727867779414176E-3</c:v>
                </c:pt>
                <c:pt idx="15">
                  <c:v>3.2727867779414176E-3</c:v>
                </c:pt>
                <c:pt idx="16">
                  <c:v>3.1892840057407119E-3</c:v>
                </c:pt>
                <c:pt idx="17">
                  <c:v>3.1862354628007013E-3</c:v>
                </c:pt>
                <c:pt idx="18">
                  <c:v>3.1264655307175243E-3</c:v>
                </c:pt>
                <c:pt idx="19">
                  <c:v>3.1264655307175243E-3</c:v>
                </c:pt>
                <c:pt idx="20">
                  <c:v>3.0473868657626088E-3</c:v>
                </c:pt>
                <c:pt idx="21">
                  <c:v>3.0464584920030465E-3</c:v>
                </c:pt>
                <c:pt idx="22">
                  <c:v>2.972209838014564E-3</c:v>
                </c:pt>
                <c:pt idx="23">
                  <c:v>2.9704440813901681E-3</c:v>
                </c:pt>
                <c:pt idx="24">
                  <c:v>2.8998115122517041E-3</c:v>
                </c:pt>
                <c:pt idx="25">
                  <c:v>2.8981307056948273E-3</c:v>
                </c:pt>
                <c:pt idx="26">
                  <c:v>2.8308563340410475E-3</c:v>
                </c:pt>
                <c:pt idx="27">
                  <c:v>2.8300551860761286E-3</c:v>
                </c:pt>
                <c:pt idx="28">
                  <c:v>2.7909572983533357E-3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14.7</c:v>
                </c:pt>
                <c:pt idx="1">
                  <c:v>14.9</c:v>
                </c:pt>
                <c:pt idx="2">
                  <c:v>21.9</c:v>
                </c:pt>
                <c:pt idx="3">
                  <c:v>23.8</c:v>
                </c:pt>
                <c:pt idx="4">
                  <c:v>34.4</c:v>
                </c:pt>
                <c:pt idx="5">
                  <c:v>38.5</c:v>
                </c:pt>
                <c:pt idx="6">
                  <c:v>57.8</c:v>
                </c:pt>
                <c:pt idx="7">
                  <c:v>65.2</c:v>
                </c:pt>
                <c:pt idx="8">
                  <c:v>99.2</c:v>
                </c:pt>
                <c:pt idx="9">
                  <c:v>114.2</c:v>
                </c:pt>
                <c:pt idx="10">
                  <c:v>214</c:v>
                </c:pt>
                <c:pt idx="11">
                  <c:v>216.3</c:v>
                </c:pt>
                <c:pt idx="12">
                  <c:v>5.8366533864541832E-2</c:v>
                </c:pt>
                <c:pt idx="13">
                  <c:v>5.8565737051792827E-2</c:v>
                </c:pt>
                <c:pt idx="14">
                  <c:v>0.1344621513944223</c:v>
                </c:pt>
                <c:pt idx="15">
                  <c:v>0.13505976095617531</c:v>
                </c:pt>
                <c:pt idx="16">
                  <c:v>0.26772908366533865</c:v>
                </c:pt>
                <c:pt idx="17">
                  <c:v>0.27450199203187253</c:v>
                </c:pt>
                <c:pt idx="18">
                  <c:v>0.45219123505976094</c:v>
                </c:pt>
                <c:pt idx="19">
                  <c:v>0.4</c:v>
                </c:pt>
                <c:pt idx="20">
                  <c:v>0.8</c:v>
                </c:pt>
                <c:pt idx="21">
                  <c:v>0.8</c:v>
                </c:pt>
                <c:pt idx="22">
                  <c:v>1.6</c:v>
                </c:pt>
                <c:pt idx="23">
                  <c:v>1.6</c:v>
                </c:pt>
                <c:pt idx="24">
                  <c:v>3.1</c:v>
                </c:pt>
                <c:pt idx="25">
                  <c:v>3.1</c:v>
                </c:pt>
                <c:pt idx="26">
                  <c:v>5.8</c:v>
                </c:pt>
                <c:pt idx="27">
                  <c:v>5.8</c:v>
                </c:pt>
                <c:pt idx="2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8-4B36-B02D-CCDFA1B7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14048"/>
        <c:axId val="1418815008"/>
      </c:scatterChart>
      <c:valAx>
        <c:axId val="1418814048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Temperature^-1</a:t>
                </a:r>
                <a:r>
                  <a:rPr lang="en-US" baseline="0"/>
                  <a:t> (K^-1)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15008"/>
        <c:crosses val="autoZero"/>
        <c:crossBetween val="midCat"/>
      </c:valAx>
      <c:valAx>
        <c:axId val="1418815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92351</xdr:colOff>
      <xdr:row>34</xdr:row>
      <xdr:rowOff>58540</xdr:rowOff>
    </xdr:from>
    <xdr:to>
      <xdr:col>28</xdr:col>
      <xdr:colOff>231739</xdr:colOff>
      <xdr:row>54</xdr:row>
      <xdr:rowOff>54138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1BD3A-0EAE-4435-1B24-6C143DF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406981" y="6554927"/>
          <a:ext cx="3567473" cy="2719076"/>
        </a:xfrm>
        <a:prstGeom prst="rect">
          <a:avLst/>
        </a:prstGeom>
      </xdr:spPr>
    </xdr:pic>
    <xdr:clientData/>
  </xdr:twoCellAnchor>
  <xdr:twoCellAnchor editAs="oneCell">
    <xdr:from>
      <xdr:col>17</xdr:col>
      <xdr:colOff>64626</xdr:colOff>
      <xdr:row>33</xdr:row>
      <xdr:rowOff>14857</xdr:rowOff>
    </xdr:from>
    <xdr:to>
      <xdr:col>23</xdr:col>
      <xdr:colOff>433558</xdr:colOff>
      <xdr:row>50</xdr:row>
      <xdr:rowOff>108308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E74833-B3B4-CE6B-9B62-818A04B4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9001" y="5908451"/>
          <a:ext cx="4238463" cy="3129545"/>
        </a:xfrm>
        <a:prstGeom prst="rect">
          <a:avLst/>
        </a:prstGeom>
      </xdr:spPr>
    </xdr:pic>
    <xdr:clientData/>
  </xdr:twoCellAnchor>
  <xdr:twoCellAnchor editAs="oneCell">
    <xdr:from>
      <xdr:col>25</xdr:col>
      <xdr:colOff>32279</xdr:colOff>
      <xdr:row>10</xdr:row>
      <xdr:rowOff>140766</xdr:rowOff>
    </xdr:from>
    <xdr:to>
      <xdr:col>28</xdr:col>
      <xdr:colOff>494487</xdr:colOff>
      <xdr:row>28</xdr:row>
      <xdr:rowOff>63533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F2EA6C-61B9-36EA-6AC1-6C1B32FF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2045789" y="2296944"/>
          <a:ext cx="3137454" cy="2396973"/>
        </a:xfrm>
        <a:prstGeom prst="rect">
          <a:avLst/>
        </a:prstGeom>
      </xdr:spPr>
    </xdr:pic>
    <xdr:clientData/>
  </xdr:twoCellAnchor>
  <xdr:twoCellAnchor editAs="oneCell">
    <xdr:from>
      <xdr:col>17</xdr:col>
      <xdr:colOff>99855</xdr:colOff>
      <xdr:row>56</xdr:row>
      <xdr:rowOff>74368</xdr:rowOff>
    </xdr:from>
    <xdr:to>
      <xdr:col>22</xdr:col>
      <xdr:colOff>130577</xdr:colOff>
      <xdr:row>75</xdr:row>
      <xdr:rowOff>140073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917655-60B1-6877-A873-FA9C38CE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92" t="27898" r="34196" b="17144"/>
        <a:stretch/>
      </xdr:blipFill>
      <xdr:spPr>
        <a:xfrm rot="5400000">
          <a:off x="17222402" y="10177446"/>
          <a:ext cx="3458986" cy="3255330"/>
        </a:xfrm>
        <a:prstGeom prst="rect">
          <a:avLst/>
        </a:prstGeom>
      </xdr:spPr>
    </xdr:pic>
    <xdr:clientData/>
  </xdr:twoCellAnchor>
  <xdr:twoCellAnchor editAs="oneCell">
    <xdr:from>
      <xdr:col>17</xdr:col>
      <xdr:colOff>252129</xdr:colOff>
      <xdr:row>3</xdr:row>
      <xdr:rowOff>156882</xdr:rowOff>
    </xdr:from>
    <xdr:to>
      <xdr:col>24</xdr:col>
      <xdr:colOff>549088</xdr:colOff>
      <xdr:row>30</xdr:row>
      <xdr:rowOff>103093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8163EB-1FEF-11D0-B358-314F688EB4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18" t="17878" r="20127"/>
        <a:stretch/>
      </xdr:blipFill>
      <xdr:spPr>
        <a:xfrm>
          <a:off x="16657541" y="694764"/>
          <a:ext cx="4846545" cy="4787153"/>
        </a:xfrm>
        <a:prstGeom prst="rect">
          <a:avLst/>
        </a:prstGeom>
      </xdr:spPr>
    </xdr:pic>
    <xdr:clientData/>
  </xdr:twoCellAnchor>
  <xdr:twoCellAnchor>
    <xdr:from>
      <xdr:col>5</xdr:col>
      <xdr:colOff>1132053</xdr:colOff>
      <xdr:row>16</xdr:row>
      <xdr:rowOff>91936</xdr:rowOff>
    </xdr:from>
    <xdr:to>
      <xdr:col>14</xdr:col>
      <xdr:colOff>917</xdr:colOff>
      <xdr:row>40</xdr:row>
      <xdr:rowOff>24002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58E812-6622-901D-0CDF-1A137046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1123388</xdr:colOff>
      <xdr:row>40</xdr:row>
      <xdr:rowOff>9524</xdr:rowOff>
    </xdr:from>
    <xdr:to>
      <xdr:col>13</xdr:col>
      <xdr:colOff>616323</xdr:colOff>
      <xdr:row>66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A7779-E929-0474-86A4-2BD0E184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AC6B-737D-4814-BA59-C24AE2A987FC}">
  <dimension ref="A1:O30"/>
  <sheetViews>
    <sheetView tabSelected="1" topLeftCell="A22" zoomScale="85" zoomScaleNormal="85" workbookViewId="0">
      <selection activeCell="P23" sqref="P23"/>
    </sheetView>
  </sheetViews>
  <sheetFormatPr defaultRowHeight="14.25" x14ac:dyDescent="0.45"/>
  <cols>
    <col min="1" max="1" width="16.796875" bestFit="1" customWidth="1"/>
    <col min="2" max="2" width="17.86328125" bestFit="1" customWidth="1"/>
    <col min="3" max="3" width="16.86328125" bestFit="1" customWidth="1"/>
    <col min="4" max="4" width="13.6640625" bestFit="1" customWidth="1"/>
    <col min="5" max="5" width="16.796875" bestFit="1" customWidth="1"/>
    <col min="6" max="6" width="17.86328125" bestFit="1" customWidth="1"/>
    <col min="7" max="7" width="17.1328125" bestFit="1" customWidth="1"/>
    <col min="8" max="8" width="16.86328125" bestFit="1" customWidth="1"/>
    <col min="9" max="9" width="13.796875" bestFit="1" customWidth="1"/>
    <col min="10" max="10" width="16.796875" bestFit="1" customWidth="1"/>
    <col min="11" max="11" width="17.86328125" bestFit="1" customWidth="1"/>
    <col min="12" max="12" width="17.1328125" bestFit="1" customWidth="1"/>
    <col min="13" max="13" width="13.6640625" bestFit="1" customWidth="1"/>
  </cols>
  <sheetData>
    <row r="1" spans="1:15" x14ac:dyDescent="0.45">
      <c r="A1" s="1" t="s">
        <v>2</v>
      </c>
      <c r="B1" s="1" t="s">
        <v>1</v>
      </c>
      <c r="C1" s="1" t="s">
        <v>0</v>
      </c>
      <c r="D1" s="1" t="s">
        <v>3</v>
      </c>
      <c r="E1" s="1" t="s">
        <v>6</v>
      </c>
      <c r="F1" s="1" t="s">
        <v>4</v>
      </c>
      <c r="G1" s="1" t="s">
        <v>2</v>
      </c>
      <c r="H1" s="1" t="s">
        <v>1</v>
      </c>
      <c r="I1" s="1" t="s">
        <v>0</v>
      </c>
      <c r="J1" s="1" t="s">
        <v>3</v>
      </c>
      <c r="L1" s="1" t="s">
        <v>2</v>
      </c>
      <c r="M1" s="1" t="s">
        <v>1</v>
      </c>
      <c r="N1" s="1" t="s">
        <v>0</v>
      </c>
      <c r="O1" s="1" t="s">
        <v>3</v>
      </c>
    </row>
    <row r="2" spans="1:15" x14ac:dyDescent="0.45">
      <c r="A2">
        <v>65.8</v>
      </c>
      <c r="B2">
        <v>14.7</v>
      </c>
      <c r="C2">
        <v>93</v>
      </c>
      <c r="D2">
        <f>C2+273.15</f>
        <v>366.15</v>
      </c>
      <c r="E2">
        <f>1/D2</f>
        <v>2.7311211252219036E-3</v>
      </c>
      <c r="F2">
        <f>502000</f>
        <v>502000</v>
      </c>
      <c r="G2">
        <v>30.28</v>
      </c>
      <c r="H2">
        <v>12.1</v>
      </c>
      <c r="I2">
        <v>93.5</v>
      </c>
      <c r="J2">
        <f>I2+273.15</f>
        <v>366.65</v>
      </c>
      <c r="L2">
        <v>10.15</v>
      </c>
      <c r="M2">
        <v>7.9</v>
      </c>
      <c r="N2">
        <v>93.6</v>
      </c>
      <c r="O2">
        <f>N2+273.15</f>
        <v>366.75</v>
      </c>
    </row>
    <row r="3" spans="1:15" x14ac:dyDescent="0.45">
      <c r="A3">
        <v>65.8</v>
      </c>
      <c r="B3">
        <v>14.9</v>
      </c>
      <c r="C3">
        <v>93.2</v>
      </c>
      <c r="D3">
        <f t="shared" ref="D3:D30" si="0">C3+273.15</f>
        <v>366.34999999999997</v>
      </c>
      <c r="E3">
        <f t="shared" ref="E3:E30" si="1">1/D3</f>
        <v>2.729630135116692E-3</v>
      </c>
      <c r="F3" s="1" t="s">
        <v>5</v>
      </c>
      <c r="G3">
        <v>30.02</v>
      </c>
      <c r="H3">
        <v>17.8</v>
      </c>
      <c r="I3">
        <v>98.9</v>
      </c>
      <c r="J3">
        <f t="shared" ref="J3:J16" si="2">I3+273.15</f>
        <v>372.04999999999995</v>
      </c>
      <c r="L3">
        <v>9.9700000000000006</v>
      </c>
      <c r="M3">
        <v>11.9</v>
      </c>
      <c r="N3">
        <v>99</v>
      </c>
      <c r="O3">
        <f t="shared" ref="O3:O15" si="3">N3+273.15</f>
        <v>372.15</v>
      </c>
    </row>
    <row r="4" spans="1:15" x14ac:dyDescent="0.45">
      <c r="A4">
        <v>65.8</v>
      </c>
      <c r="B4">
        <v>21.9</v>
      </c>
      <c r="C4">
        <v>98.6</v>
      </c>
      <c r="D4">
        <f t="shared" si="0"/>
        <v>371.75</v>
      </c>
      <c r="E4">
        <f t="shared" si="1"/>
        <v>2.6899798251513113E-3</v>
      </c>
      <c r="G4">
        <v>29.92</v>
      </c>
      <c r="H4">
        <v>28</v>
      </c>
      <c r="I4">
        <v>105.4</v>
      </c>
      <c r="J4">
        <f t="shared" si="2"/>
        <v>378.54999999999995</v>
      </c>
      <c r="L4">
        <v>9.7200000000000006</v>
      </c>
      <c r="M4">
        <v>19.2</v>
      </c>
      <c r="N4">
        <v>105.5</v>
      </c>
      <c r="O4">
        <f t="shared" si="3"/>
        <v>378.65</v>
      </c>
    </row>
    <row r="5" spans="1:15" x14ac:dyDescent="0.45">
      <c r="A5">
        <v>65.8</v>
      </c>
      <c r="B5">
        <v>23.8</v>
      </c>
      <c r="C5">
        <v>99.7</v>
      </c>
      <c r="D5">
        <f t="shared" si="0"/>
        <v>372.84999999999997</v>
      </c>
      <c r="E5">
        <f t="shared" si="1"/>
        <v>2.6820437173125924E-3</v>
      </c>
      <c r="G5">
        <v>29.98</v>
      </c>
      <c r="H5">
        <v>48.4</v>
      </c>
      <c r="I5">
        <v>113.3</v>
      </c>
      <c r="J5">
        <f t="shared" si="2"/>
        <v>386.45</v>
      </c>
      <c r="L5">
        <v>9.92</v>
      </c>
      <c r="M5">
        <v>63.6</v>
      </c>
      <c r="N5">
        <v>121.9</v>
      </c>
      <c r="O5">
        <f t="shared" si="3"/>
        <v>395.04999999999995</v>
      </c>
    </row>
    <row r="6" spans="1:15" x14ac:dyDescent="0.45">
      <c r="A6">
        <v>65.8</v>
      </c>
      <c r="B6">
        <v>34.4</v>
      </c>
      <c r="C6">
        <v>105.2</v>
      </c>
      <c r="D6">
        <f t="shared" si="0"/>
        <v>378.34999999999997</v>
      </c>
      <c r="E6">
        <f t="shared" si="1"/>
        <v>2.6430553720100439E-3</v>
      </c>
      <c r="G6">
        <v>30.01</v>
      </c>
      <c r="H6">
        <v>83.6</v>
      </c>
      <c r="I6">
        <v>121.7</v>
      </c>
      <c r="J6">
        <f t="shared" si="2"/>
        <v>394.84999999999997</v>
      </c>
      <c r="L6">
        <v>10.039999999999999</v>
      </c>
      <c r="M6">
        <v>143.5</v>
      </c>
      <c r="N6">
        <v>134.19999999999999</v>
      </c>
      <c r="O6">
        <f t="shared" si="3"/>
        <v>407.34999999999997</v>
      </c>
    </row>
    <row r="7" spans="1:15" x14ac:dyDescent="0.45">
      <c r="A7">
        <v>65.8</v>
      </c>
      <c r="B7">
        <v>38.5</v>
      </c>
      <c r="C7">
        <v>107.1</v>
      </c>
      <c r="D7">
        <f t="shared" si="0"/>
        <v>380.25</v>
      </c>
      <c r="E7">
        <f t="shared" si="1"/>
        <v>2.6298487836949377E-3</v>
      </c>
      <c r="G7">
        <v>30</v>
      </c>
      <c r="H7">
        <v>181.3</v>
      </c>
      <c r="I7">
        <v>134.19999999999999</v>
      </c>
      <c r="J7">
        <f t="shared" si="2"/>
        <v>407.34999999999997</v>
      </c>
      <c r="L7" s="2">
        <v>9.4600000000000009</v>
      </c>
      <c r="M7" s="2">
        <f>9.5*1000/F2</f>
        <v>1.8924302788844622E-2</v>
      </c>
      <c r="N7" s="2">
        <v>23</v>
      </c>
      <c r="O7" s="2">
        <f t="shared" si="3"/>
        <v>296.14999999999998</v>
      </c>
    </row>
    <row r="8" spans="1:15" x14ac:dyDescent="0.45">
      <c r="A8">
        <v>65.8</v>
      </c>
      <c r="B8">
        <v>57.8</v>
      </c>
      <c r="C8">
        <v>112.9</v>
      </c>
      <c r="D8">
        <f t="shared" si="0"/>
        <v>386.04999999999995</v>
      </c>
      <c r="E8">
        <f t="shared" si="1"/>
        <v>2.5903380391141045E-3</v>
      </c>
      <c r="G8" s="2">
        <v>28.57</v>
      </c>
      <c r="H8" s="2">
        <f>21.8/1000/F2*1000000</f>
        <v>4.342629482071713E-2</v>
      </c>
      <c r="I8" s="2">
        <v>22.9</v>
      </c>
      <c r="J8" s="2">
        <f t="shared" si="2"/>
        <v>296.04999999999995</v>
      </c>
      <c r="L8" s="2">
        <v>10</v>
      </c>
      <c r="M8" s="2">
        <f>24.35*1000/F2</f>
        <v>4.8505976095617527E-2</v>
      </c>
      <c r="N8" s="2">
        <v>32.4</v>
      </c>
      <c r="O8" s="2">
        <f t="shared" si="3"/>
        <v>305.54999999999995</v>
      </c>
    </row>
    <row r="9" spans="1:15" x14ac:dyDescent="0.45">
      <c r="A9">
        <v>65.8</v>
      </c>
      <c r="B9">
        <v>65.2</v>
      </c>
      <c r="C9">
        <v>115</v>
      </c>
      <c r="D9">
        <f t="shared" si="0"/>
        <v>388.15</v>
      </c>
      <c r="E9">
        <f t="shared" si="1"/>
        <v>2.5763235862424324E-3</v>
      </c>
      <c r="G9" s="2">
        <v>29.78</v>
      </c>
      <c r="H9" s="2">
        <f>51.5*1000/F2</f>
        <v>0.10258964143426295</v>
      </c>
      <c r="I9" s="2">
        <v>32.4</v>
      </c>
      <c r="J9" s="2">
        <f t="shared" si="2"/>
        <v>305.54999999999995</v>
      </c>
      <c r="L9" s="2">
        <v>9.99</v>
      </c>
      <c r="M9" s="2">
        <f>51.3*1000/F2</f>
        <v>0.10219123505976095</v>
      </c>
      <c r="N9" s="2">
        <v>40.6</v>
      </c>
      <c r="O9" s="2">
        <f t="shared" si="3"/>
        <v>313.75</v>
      </c>
    </row>
    <row r="10" spans="1:15" x14ac:dyDescent="0.45">
      <c r="A10">
        <v>65.8</v>
      </c>
      <c r="B10">
        <v>99.2</v>
      </c>
      <c r="C10">
        <v>121.4</v>
      </c>
      <c r="D10">
        <f t="shared" si="0"/>
        <v>394.54999999999995</v>
      </c>
      <c r="E10">
        <f t="shared" si="1"/>
        <v>2.5345330122924854E-3</v>
      </c>
      <c r="G10" s="2">
        <v>29.81</v>
      </c>
      <c r="H10" s="2">
        <f>104.6*1000/F2</f>
        <v>0.20836653386454182</v>
      </c>
      <c r="I10" s="2">
        <v>40.5</v>
      </c>
      <c r="J10" s="2">
        <f t="shared" si="2"/>
        <v>313.64999999999998</v>
      </c>
      <c r="L10" s="2">
        <v>10.08</v>
      </c>
      <c r="M10" s="2">
        <f>84.2*1000/F2</f>
        <v>0.16772908366533865</v>
      </c>
      <c r="N10" s="2">
        <v>46.8</v>
      </c>
      <c r="O10" s="2">
        <f t="shared" si="3"/>
        <v>319.95</v>
      </c>
    </row>
    <row r="11" spans="1:15" x14ac:dyDescent="0.45">
      <c r="A11">
        <v>65.8</v>
      </c>
      <c r="B11">
        <v>114.2</v>
      </c>
      <c r="C11">
        <v>123.8</v>
      </c>
      <c r="D11">
        <f t="shared" si="0"/>
        <v>396.95</v>
      </c>
      <c r="E11">
        <f t="shared" si="1"/>
        <v>2.5192089683839275E-3</v>
      </c>
      <c r="G11" s="2">
        <v>29.81</v>
      </c>
      <c r="H11" s="2">
        <f>172.4*1000/F2</f>
        <v>0.34342629482071713</v>
      </c>
      <c r="I11" s="2">
        <v>46.8</v>
      </c>
      <c r="J11" s="2">
        <f t="shared" si="2"/>
        <v>319.95</v>
      </c>
      <c r="L11" s="3">
        <v>10.1</v>
      </c>
      <c r="M11" s="3">
        <v>0.3</v>
      </c>
      <c r="N11" s="3">
        <v>55.1</v>
      </c>
      <c r="O11" s="3">
        <f t="shared" si="3"/>
        <v>328.25</v>
      </c>
    </row>
    <row r="12" spans="1:15" x14ac:dyDescent="0.45">
      <c r="A12">
        <v>65.8</v>
      </c>
      <c r="B12">
        <v>214</v>
      </c>
      <c r="C12">
        <v>134.19999999999999</v>
      </c>
      <c r="D12">
        <f t="shared" si="0"/>
        <v>407.34999999999997</v>
      </c>
      <c r="E12">
        <f t="shared" si="1"/>
        <v>2.4548913710568309E-3</v>
      </c>
      <c r="G12" s="3">
        <v>30.24</v>
      </c>
      <c r="H12" s="3">
        <v>0.6</v>
      </c>
      <c r="I12" s="3">
        <v>55.1</v>
      </c>
      <c r="J12">
        <f t="shared" si="2"/>
        <v>328.25</v>
      </c>
      <c r="L12" s="3">
        <v>10.06</v>
      </c>
      <c r="M12" s="3">
        <v>0.65</v>
      </c>
      <c r="N12" s="3">
        <v>63.4</v>
      </c>
      <c r="O12" s="3">
        <f t="shared" si="3"/>
        <v>336.54999999999995</v>
      </c>
    </row>
    <row r="13" spans="1:15" x14ac:dyDescent="0.45">
      <c r="A13">
        <v>65.8</v>
      </c>
      <c r="B13">
        <v>216.3</v>
      </c>
      <c r="C13">
        <v>134.4</v>
      </c>
      <c r="D13">
        <f t="shared" si="0"/>
        <v>407.54999999999995</v>
      </c>
      <c r="E13">
        <f t="shared" si="1"/>
        <v>2.4536866642129803E-3</v>
      </c>
      <c r="G13" s="3">
        <v>29.93</v>
      </c>
      <c r="H13" s="3">
        <v>1.2</v>
      </c>
      <c r="I13" s="3">
        <v>63.3</v>
      </c>
      <c r="J13" s="3">
        <f t="shared" si="2"/>
        <v>336.45</v>
      </c>
      <c r="K13" s="3"/>
      <c r="L13" s="3">
        <v>9.94</v>
      </c>
      <c r="M13" s="3">
        <v>1.3</v>
      </c>
      <c r="N13" s="3">
        <v>71.8</v>
      </c>
      <c r="O13" s="3">
        <f t="shared" si="3"/>
        <v>344.95</v>
      </c>
    </row>
    <row r="14" spans="1:15" x14ac:dyDescent="0.45">
      <c r="A14" s="2">
        <v>63.1</v>
      </c>
      <c r="B14" s="2">
        <f>29.3/1000/F2*1000000</f>
        <v>5.8366533864541832E-2</v>
      </c>
      <c r="C14" s="2">
        <v>22.9</v>
      </c>
      <c r="D14" s="2">
        <f t="shared" si="0"/>
        <v>296.04999999999995</v>
      </c>
      <c r="E14">
        <f t="shared" si="1"/>
        <v>3.3778078027360248E-3</v>
      </c>
      <c r="G14" s="3">
        <v>30.12</v>
      </c>
      <c r="H14" s="3">
        <v>2.4</v>
      </c>
      <c r="I14" s="3">
        <v>71.8</v>
      </c>
      <c r="J14" s="3">
        <f t="shared" si="2"/>
        <v>344.95</v>
      </c>
      <c r="K14" s="3"/>
      <c r="L14" s="3">
        <v>9.98</v>
      </c>
      <c r="M14" s="3">
        <v>2.6</v>
      </c>
      <c r="N14" s="3">
        <v>80.2</v>
      </c>
      <c r="O14" s="3">
        <f t="shared" si="3"/>
        <v>353.34999999999997</v>
      </c>
    </row>
    <row r="15" spans="1:15" x14ac:dyDescent="0.45">
      <c r="A15" s="2">
        <v>63.1</v>
      </c>
      <c r="B15" s="2">
        <f>29.4*1000/F2</f>
        <v>5.8565737051792827E-2</v>
      </c>
      <c r="C15" s="2">
        <v>23</v>
      </c>
      <c r="D15" s="2">
        <f t="shared" si="0"/>
        <v>296.14999999999998</v>
      </c>
      <c r="E15">
        <f t="shared" si="1"/>
        <v>3.3766672294445383E-3</v>
      </c>
      <c r="G15">
        <v>30.01</v>
      </c>
      <c r="H15" s="3">
        <v>4.5</v>
      </c>
      <c r="I15" s="3">
        <v>80.2</v>
      </c>
      <c r="J15" s="3">
        <f t="shared" si="2"/>
        <v>353.34999999999997</v>
      </c>
      <c r="L15" s="3">
        <v>10</v>
      </c>
      <c r="M15" s="3">
        <v>3.9</v>
      </c>
      <c r="N15" s="3">
        <v>85.2</v>
      </c>
      <c r="O15" s="3">
        <f t="shared" si="3"/>
        <v>358.34999999999997</v>
      </c>
    </row>
    <row r="16" spans="1:15" x14ac:dyDescent="0.45">
      <c r="A16" s="2">
        <v>63.1</v>
      </c>
      <c r="B16" s="2">
        <f>67.5*1000/F2</f>
        <v>0.1344621513944223</v>
      </c>
      <c r="C16" s="2">
        <v>32.4</v>
      </c>
      <c r="D16" s="2">
        <f t="shared" si="0"/>
        <v>305.54999999999995</v>
      </c>
      <c r="E16">
        <f t="shared" si="1"/>
        <v>3.2727867779414176E-3</v>
      </c>
      <c r="G16">
        <v>29.86</v>
      </c>
      <c r="H16" s="3">
        <v>6.5</v>
      </c>
      <c r="I16" s="3">
        <v>85.2</v>
      </c>
      <c r="J16" s="3">
        <f t="shared" si="2"/>
        <v>358.34999999999997</v>
      </c>
    </row>
    <row r="17" spans="1:5" x14ac:dyDescent="0.45">
      <c r="A17" s="2">
        <v>63.1</v>
      </c>
      <c r="B17" s="2">
        <f>67.8*1000/F2</f>
        <v>0.13505976095617531</v>
      </c>
      <c r="C17" s="2">
        <v>32.4</v>
      </c>
      <c r="D17" s="2">
        <f t="shared" si="0"/>
        <v>305.54999999999995</v>
      </c>
      <c r="E17">
        <f t="shared" si="1"/>
        <v>3.2727867779414176E-3</v>
      </c>
    </row>
    <row r="18" spans="1:5" x14ac:dyDescent="0.45">
      <c r="A18" s="2">
        <v>63</v>
      </c>
      <c r="B18" s="2">
        <f>134.4*1000/F2</f>
        <v>0.26772908366533865</v>
      </c>
      <c r="C18" s="2">
        <v>40.4</v>
      </c>
      <c r="D18" s="2">
        <f t="shared" si="0"/>
        <v>313.54999999999995</v>
      </c>
      <c r="E18">
        <f t="shared" si="1"/>
        <v>3.1892840057407119E-3</v>
      </c>
    </row>
    <row r="19" spans="1:5" x14ac:dyDescent="0.45">
      <c r="A19" s="2">
        <v>63</v>
      </c>
      <c r="B19" s="2">
        <f>137.8*1000/F2</f>
        <v>0.27450199203187253</v>
      </c>
      <c r="C19" s="2">
        <v>40.700000000000003</v>
      </c>
      <c r="D19" s="2">
        <f t="shared" si="0"/>
        <v>313.84999999999997</v>
      </c>
      <c r="E19">
        <f t="shared" si="1"/>
        <v>3.1862354628007013E-3</v>
      </c>
    </row>
    <row r="20" spans="1:5" x14ac:dyDescent="0.45">
      <c r="A20" s="2">
        <v>65.8</v>
      </c>
      <c r="B20" s="2">
        <f>227*1000/F2</f>
        <v>0.45219123505976094</v>
      </c>
      <c r="C20" s="2">
        <v>46.7</v>
      </c>
      <c r="D20" s="2">
        <f t="shared" si="0"/>
        <v>319.84999999999997</v>
      </c>
      <c r="E20">
        <f t="shared" si="1"/>
        <v>3.1264655307175243E-3</v>
      </c>
    </row>
    <row r="21" spans="1:5" x14ac:dyDescent="0.45">
      <c r="A21" s="3">
        <v>65.8</v>
      </c>
      <c r="B21" s="3">
        <v>0.4</v>
      </c>
      <c r="C21" s="3">
        <v>46.7</v>
      </c>
      <c r="D21" s="3">
        <f t="shared" si="0"/>
        <v>319.84999999999997</v>
      </c>
      <c r="E21">
        <f t="shared" si="1"/>
        <v>3.1264655307175243E-3</v>
      </c>
    </row>
    <row r="22" spans="1:5" x14ac:dyDescent="0.45">
      <c r="A22" s="3">
        <v>65.8</v>
      </c>
      <c r="B22" s="3">
        <v>0.8</v>
      </c>
      <c r="C22" s="3">
        <v>55</v>
      </c>
      <c r="D22" s="3">
        <f t="shared" si="0"/>
        <v>328.15</v>
      </c>
      <c r="E22">
        <f t="shared" si="1"/>
        <v>3.0473868657626088E-3</v>
      </c>
    </row>
    <row r="23" spans="1:5" x14ac:dyDescent="0.45">
      <c r="A23" s="3">
        <v>65.8</v>
      </c>
      <c r="B23" s="3">
        <v>0.8</v>
      </c>
      <c r="C23" s="3">
        <v>55.1</v>
      </c>
      <c r="D23" s="3">
        <f t="shared" si="0"/>
        <v>328.25</v>
      </c>
      <c r="E23">
        <f t="shared" si="1"/>
        <v>3.0464584920030465E-3</v>
      </c>
    </row>
    <row r="24" spans="1:5" x14ac:dyDescent="0.45">
      <c r="A24" s="3">
        <v>65.8</v>
      </c>
      <c r="B24" s="3">
        <v>1.6</v>
      </c>
      <c r="C24" s="3">
        <v>63.3</v>
      </c>
      <c r="D24" s="3">
        <f t="shared" si="0"/>
        <v>336.45</v>
      </c>
      <c r="E24">
        <f t="shared" si="1"/>
        <v>2.972209838014564E-3</v>
      </c>
    </row>
    <row r="25" spans="1:5" x14ac:dyDescent="0.45">
      <c r="A25" s="3">
        <v>65.8</v>
      </c>
      <c r="B25" s="3">
        <v>1.6</v>
      </c>
      <c r="C25" s="3">
        <v>63.5</v>
      </c>
      <c r="D25" s="3">
        <f t="shared" si="0"/>
        <v>336.65</v>
      </c>
      <c r="E25">
        <f t="shared" si="1"/>
        <v>2.9704440813901681E-3</v>
      </c>
    </row>
    <row r="26" spans="1:5" x14ac:dyDescent="0.45">
      <c r="A26" s="3">
        <v>65.8</v>
      </c>
      <c r="B26" s="3">
        <v>3.1</v>
      </c>
      <c r="C26" s="3">
        <v>71.7</v>
      </c>
      <c r="D26" s="3">
        <f t="shared" si="0"/>
        <v>344.84999999999997</v>
      </c>
      <c r="E26">
        <f t="shared" si="1"/>
        <v>2.8998115122517041E-3</v>
      </c>
    </row>
    <row r="27" spans="1:5" x14ac:dyDescent="0.45">
      <c r="A27" s="3">
        <v>65.8</v>
      </c>
      <c r="B27" s="3">
        <v>3.1</v>
      </c>
      <c r="C27" s="3">
        <v>71.900000000000006</v>
      </c>
      <c r="D27" s="3">
        <f t="shared" si="0"/>
        <v>345.04999999999995</v>
      </c>
      <c r="E27">
        <f t="shared" si="1"/>
        <v>2.8981307056948273E-3</v>
      </c>
    </row>
    <row r="28" spans="1:5" x14ac:dyDescent="0.45">
      <c r="A28" s="3">
        <v>65.8</v>
      </c>
      <c r="B28" s="3">
        <v>5.8</v>
      </c>
      <c r="C28" s="3">
        <v>80.099999999999994</v>
      </c>
      <c r="D28" s="3">
        <f t="shared" si="0"/>
        <v>353.25</v>
      </c>
      <c r="E28">
        <f t="shared" si="1"/>
        <v>2.8308563340410475E-3</v>
      </c>
    </row>
    <row r="29" spans="1:5" x14ac:dyDescent="0.45">
      <c r="A29" s="3">
        <v>65.8</v>
      </c>
      <c r="B29" s="3">
        <v>5.8</v>
      </c>
      <c r="C29" s="3">
        <v>80.2</v>
      </c>
      <c r="D29" s="3">
        <f t="shared" si="0"/>
        <v>353.34999999999997</v>
      </c>
      <c r="E29">
        <f t="shared" si="1"/>
        <v>2.8300551860761286E-3</v>
      </c>
    </row>
    <row r="30" spans="1:5" x14ac:dyDescent="0.45">
      <c r="A30" s="3">
        <v>65.8</v>
      </c>
      <c r="B30" s="3">
        <v>8.1999999999999993</v>
      </c>
      <c r="C30" s="3">
        <v>85.15</v>
      </c>
      <c r="D30" s="3">
        <f t="shared" si="0"/>
        <v>358.29999999999995</v>
      </c>
      <c r="E30">
        <f t="shared" si="1"/>
        <v>2.7909572983533357E-3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Carlson</dc:creator>
  <cp:lastModifiedBy>Nathan Carlson</cp:lastModifiedBy>
  <dcterms:created xsi:type="dcterms:W3CDTF">2024-10-23T22:48:44Z</dcterms:created>
  <dcterms:modified xsi:type="dcterms:W3CDTF">2024-10-28T14:45:19Z</dcterms:modified>
</cp:coreProperties>
</file>