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\DIKU_BA_thesis\Code results\"/>
    </mc:Choice>
  </mc:AlternateContent>
  <xr:revisionPtr revIDLastSave="0" documentId="13_ncr:1_{EB94283D-14F1-4735-8F4A-D7D97CB4E312}" xr6:coauthVersionLast="46" xr6:coauthVersionMax="46" xr10:uidLastSave="{00000000-0000-0000-0000-000000000000}"/>
  <bookViews>
    <workbookView xWindow="-120" yWindow="-120" windowWidth="27720" windowHeight="16440" tabRatio="919" firstSheet="19" activeTab="32" xr2:uid="{51186E19-494B-40C9-8C96-2C9824A92D4A}"/>
  </bookViews>
  <sheets>
    <sheet name="mean and std_non errp prec" sheetId="14" r:id="rId1"/>
    <sheet name="mean and std_errp prec" sheetId="13" r:id="rId2"/>
    <sheet name="mean and std_sens" sheetId="15" r:id="rId3"/>
    <sheet name="mean and std_youden" sheetId="17" r:id="rId4"/>
    <sheet name="mean and std_spec" sheetId="16" r:id="rId5"/>
    <sheet name="mean and std_auc" sheetId="12" r:id="rId6"/>
    <sheet name="mean and std_mcc" sheetId="29" r:id="rId7"/>
    <sheet name="mean and std_errorF" sheetId="30" r:id="rId8"/>
    <sheet name="mean and std_nonerrorF" sheetId="31" r:id="rId9"/>
    <sheet name="mean and std_weightF" sheetId="36" r:id="rId10"/>
    <sheet name="ttest_youden" sheetId="23" r:id="rId11"/>
    <sheet name="ttest_spec" sheetId="22" r:id="rId12"/>
    <sheet name="ttest_sens" sheetId="21" r:id="rId13"/>
    <sheet name="ttest_non errp prec" sheetId="20" r:id="rId14"/>
    <sheet name="ttest_errp prec" sheetId="19" r:id="rId15"/>
    <sheet name="ttest_auc" sheetId="18" r:id="rId16"/>
    <sheet name="ttest_mcc" sheetId="28" r:id="rId17"/>
    <sheet name="ttest_errorF" sheetId="32" r:id="rId18"/>
    <sheet name="ttest_nonerrorF" sheetId="33" r:id="rId19"/>
    <sheet name="ttest_weightF" sheetId="37" r:id="rId20"/>
    <sheet name="Scores" sheetId="24" r:id="rId21"/>
    <sheet name="performance" sheetId="25" r:id="rId22"/>
    <sheet name="spelling acc" sheetId="26" r:id="rId23"/>
    <sheet name="sens" sheetId="7" r:id="rId24"/>
    <sheet name="spec" sheetId="8" r:id="rId25"/>
    <sheet name="ErrP Prec" sheetId="10" r:id="rId26"/>
    <sheet name="Non ErrP prec" sheetId="11" r:id="rId27"/>
    <sheet name="AUC" sheetId="4" r:id="rId28"/>
    <sheet name="Youden" sheetId="9" r:id="rId29"/>
    <sheet name="mcc" sheetId="27" r:id="rId30"/>
    <sheet name="errorF" sheetId="34" r:id="rId31"/>
    <sheet name="nonerrorF" sheetId="35" r:id="rId32"/>
    <sheet name="WeightedF" sheetId="38" r:id="rId33"/>
  </sheets>
  <definedNames>
    <definedName name="ExternalData_1" localSheetId="5" hidden="1">'mean and std_auc'!$A$1:$K$27</definedName>
    <definedName name="ExternalData_1" localSheetId="7" hidden="1">'mean and std_errorF'!$A$1:$K$27</definedName>
    <definedName name="ExternalData_1" localSheetId="6" hidden="1">'mean and std_mcc'!$A$1:$K$27</definedName>
    <definedName name="ExternalData_1" localSheetId="8" hidden="1">'mean and std_nonerrorF'!$A$1:$K$27</definedName>
    <definedName name="ExternalData_1" localSheetId="9" hidden="1">'mean and std_weightF'!$A$1:$K$27</definedName>
    <definedName name="ExternalData_1" localSheetId="15" hidden="1">ttest_auc!$A$1:$J$27</definedName>
    <definedName name="ExternalData_1" localSheetId="17" hidden="1">ttest_errorF!$A$1:$J$27</definedName>
    <definedName name="ExternalData_1" localSheetId="16" hidden="1">ttest_mcc!$A$1:$J$27</definedName>
    <definedName name="ExternalData_1" localSheetId="18" hidden="1">ttest_nonerrorF!$A$1:$J$27</definedName>
    <definedName name="ExternalData_1" localSheetId="19" hidden="1">ttest_weightF!$A$1:$J$27</definedName>
    <definedName name="ExternalData_2" localSheetId="1" hidden="1">'mean and std_errp prec'!$A$1:$K$27</definedName>
    <definedName name="ExternalData_2" localSheetId="14" hidden="1">'ttest_errp prec'!$A$1:$J$27</definedName>
    <definedName name="ExternalData_3" localSheetId="0" hidden="1">'mean and std_non errp prec'!$A$1:$K$27</definedName>
    <definedName name="ExternalData_3" localSheetId="2" hidden="1">'mean and std_sens'!$A$1:$K$27</definedName>
    <definedName name="ExternalData_3" localSheetId="4" hidden="1">'mean and std_spec'!$A$1:$K$27</definedName>
    <definedName name="ExternalData_3" localSheetId="13" hidden="1">'ttest_non errp prec'!$A$1:$J$27</definedName>
    <definedName name="ExternalData_4" localSheetId="3" hidden="1">'mean and std_youden'!$A$1:$K$27</definedName>
    <definedName name="ExternalData_4" localSheetId="12" hidden="1">ttest_sens!$A$1:$J$27</definedName>
    <definedName name="ExternalData_5" localSheetId="11" hidden="1">ttest_spec!$A$1:$J$27</definedName>
    <definedName name="ExternalData_6" localSheetId="10" hidden="1">ttest_youden!$A$1:$J$27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4" l="1"/>
  <c r="D29" i="14"/>
  <c r="E29" i="14"/>
  <c r="F29" i="14"/>
  <c r="G29" i="14"/>
  <c r="H29" i="14"/>
  <c r="I29" i="14"/>
  <c r="J29" i="14"/>
  <c r="K29" i="14"/>
  <c r="B29" i="14"/>
  <c r="C29" i="13"/>
  <c r="D29" i="13"/>
  <c r="E29" i="13"/>
  <c r="F29" i="13"/>
  <c r="G29" i="13"/>
  <c r="H29" i="13"/>
  <c r="I29" i="13"/>
  <c r="J29" i="13"/>
  <c r="K29" i="13"/>
  <c r="B29" i="13"/>
  <c r="P28" i="38"/>
  <c r="O28" i="38"/>
  <c r="N28" i="38"/>
  <c r="H28" i="38"/>
  <c r="G28" i="38"/>
  <c r="F28" i="38"/>
  <c r="D28" i="38"/>
  <c r="C28" i="38"/>
  <c r="T28" i="38" s="1"/>
  <c r="B28" i="38"/>
  <c r="S28" i="38" s="1"/>
  <c r="P27" i="38"/>
  <c r="O27" i="38"/>
  <c r="N27" i="38"/>
  <c r="J27" i="38" s="1"/>
  <c r="H27" i="38"/>
  <c r="G27" i="38"/>
  <c r="F27" i="38"/>
  <c r="D27" i="38"/>
  <c r="C27" i="38"/>
  <c r="R27" i="38" s="1"/>
  <c r="B27" i="38"/>
  <c r="P26" i="38"/>
  <c r="O26" i="38"/>
  <c r="K26" i="38" s="1"/>
  <c r="N26" i="38"/>
  <c r="H26" i="38"/>
  <c r="G26" i="38"/>
  <c r="F26" i="38"/>
  <c r="D26" i="38"/>
  <c r="T26" i="38" s="1"/>
  <c r="C26" i="38"/>
  <c r="B26" i="38"/>
  <c r="P25" i="38"/>
  <c r="L25" i="38" s="1"/>
  <c r="O25" i="38"/>
  <c r="K25" i="38" s="1"/>
  <c r="N25" i="38"/>
  <c r="H25" i="38"/>
  <c r="G25" i="38"/>
  <c r="F25" i="38"/>
  <c r="D25" i="38"/>
  <c r="C25" i="38"/>
  <c r="B25" i="38"/>
  <c r="S25" i="38" s="1"/>
  <c r="P24" i="38"/>
  <c r="L24" i="38" s="1"/>
  <c r="O24" i="38"/>
  <c r="N24" i="38"/>
  <c r="H24" i="38"/>
  <c r="G24" i="38"/>
  <c r="F24" i="38"/>
  <c r="D24" i="38"/>
  <c r="C24" i="38"/>
  <c r="B24" i="38"/>
  <c r="S24" i="38" s="1"/>
  <c r="P23" i="38"/>
  <c r="O23" i="38"/>
  <c r="N23" i="38"/>
  <c r="J23" i="38" s="1"/>
  <c r="H23" i="38"/>
  <c r="G23" i="38"/>
  <c r="F23" i="38"/>
  <c r="D23" i="38"/>
  <c r="C23" i="38"/>
  <c r="T23" i="38" s="1"/>
  <c r="B23" i="38"/>
  <c r="P22" i="38"/>
  <c r="O22" i="38"/>
  <c r="K22" i="38" s="1"/>
  <c r="N22" i="38"/>
  <c r="J22" i="38" s="1"/>
  <c r="H22" i="38"/>
  <c r="G22" i="38"/>
  <c r="F22" i="38"/>
  <c r="D22" i="38"/>
  <c r="T22" i="38" s="1"/>
  <c r="C22" i="38"/>
  <c r="B22" i="38"/>
  <c r="P21" i="38"/>
  <c r="L21" i="38" s="1"/>
  <c r="O21" i="38"/>
  <c r="N21" i="38"/>
  <c r="H21" i="38"/>
  <c r="G21" i="38"/>
  <c r="F21" i="38"/>
  <c r="D21" i="38"/>
  <c r="C21" i="38"/>
  <c r="B21" i="38"/>
  <c r="S21" i="38" s="1"/>
  <c r="P20" i="38"/>
  <c r="L20" i="38" s="1"/>
  <c r="O20" i="38"/>
  <c r="N20" i="38"/>
  <c r="H20" i="38"/>
  <c r="G20" i="38"/>
  <c r="F20" i="38"/>
  <c r="D20" i="38"/>
  <c r="C20" i="38"/>
  <c r="T20" i="38" s="1"/>
  <c r="B20" i="38"/>
  <c r="S20" i="38" s="1"/>
  <c r="P19" i="38"/>
  <c r="O19" i="38"/>
  <c r="N19" i="38"/>
  <c r="J19" i="38" s="1"/>
  <c r="H19" i="38"/>
  <c r="G19" i="38"/>
  <c r="F19" i="38"/>
  <c r="D19" i="38"/>
  <c r="C19" i="38"/>
  <c r="T19" i="38" s="1"/>
  <c r="B19" i="38"/>
  <c r="P18" i="38"/>
  <c r="O18" i="38"/>
  <c r="K18" i="38" s="1"/>
  <c r="N18" i="38"/>
  <c r="J18" i="38" s="1"/>
  <c r="H18" i="38"/>
  <c r="G18" i="38"/>
  <c r="F18" i="38"/>
  <c r="D18" i="38"/>
  <c r="T18" i="38" s="1"/>
  <c r="C18" i="38"/>
  <c r="B18" i="38"/>
  <c r="P17" i="38"/>
  <c r="L17" i="38" s="1"/>
  <c r="O17" i="38"/>
  <c r="K17" i="38" s="1"/>
  <c r="N17" i="38"/>
  <c r="H17" i="38"/>
  <c r="G17" i="38"/>
  <c r="F17" i="38"/>
  <c r="D17" i="38"/>
  <c r="C17" i="38"/>
  <c r="B17" i="38"/>
  <c r="S17" i="38" s="1"/>
  <c r="P16" i="38"/>
  <c r="L16" i="38" s="1"/>
  <c r="O16" i="38"/>
  <c r="N16" i="38"/>
  <c r="H16" i="38"/>
  <c r="G16" i="38"/>
  <c r="F16" i="38"/>
  <c r="D16" i="38"/>
  <c r="C16" i="38"/>
  <c r="B16" i="38"/>
  <c r="R16" i="38" s="1"/>
  <c r="P15" i="38"/>
  <c r="O15" i="38"/>
  <c r="N15" i="38"/>
  <c r="J15" i="38" s="1"/>
  <c r="H15" i="38"/>
  <c r="G15" i="38"/>
  <c r="F15" i="38"/>
  <c r="D15" i="38"/>
  <c r="C15" i="38"/>
  <c r="R15" i="38" s="1"/>
  <c r="B15" i="38"/>
  <c r="P14" i="38"/>
  <c r="O14" i="38"/>
  <c r="K14" i="38" s="1"/>
  <c r="N14" i="38"/>
  <c r="J14" i="38" s="1"/>
  <c r="H14" i="38"/>
  <c r="G14" i="38"/>
  <c r="F14" i="38"/>
  <c r="D14" i="38"/>
  <c r="T14" i="38" s="1"/>
  <c r="C14" i="38"/>
  <c r="B14" i="38"/>
  <c r="P13" i="38"/>
  <c r="L13" i="38" s="1"/>
  <c r="O13" i="38"/>
  <c r="K13" i="38" s="1"/>
  <c r="N13" i="38"/>
  <c r="H13" i="38"/>
  <c r="G13" i="38"/>
  <c r="F13" i="38"/>
  <c r="D13" i="38"/>
  <c r="C13" i="38"/>
  <c r="B13" i="38"/>
  <c r="P12" i="38"/>
  <c r="O12" i="38"/>
  <c r="N12" i="38"/>
  <c r="H12" i="38"/>
  <c r="G12" i="38"/>
  <c r="F12" i="38"/>
  <c r="D12" i="38"/>
  <c r="C12" i="38"/>
  <c r="T12" i="38" s="1"/>
  <c r="B12" i="38"/>
  <c r="S12" i="38" s="1"/>
  <c r="P11" i="38"/>
  <c r="O11" i="38"/>
  <c r="N11" i="38"/>
  <c r="J11" i="38" s="1"/>
  <c r="H11" i="38"/>
  <c r="G11" i="38"/>
  <c r="F11" i="38"/>
  <c r="D11" i="38"/>
  <c r="C11" i="38"/>
  <c r="R11" i="38" s="1"/>
  <c r="B11" i="38"/>
  <c r="P10" i="38"/>
  <c r="O10" i="38"/>
  <c r="K10" i="38" s="1"/>
  <c r="N10" i="38"/>
  <c r="J10" i="38" s="1"/>
  <c r="H10" i="38"/>
  <c r="G10" i="38"/>
  <c r="F10" i="38"/>
  <c r="D10" i="38"/>
  <c r="T10" i="38" s="1"/>
  <c r="C10" i="38"/>
  <c r="B10" i="38"/>
  <c r="P9" i="38"/>
  <c r="L9" i="38" s="1"/>
  <c r="O9" i="38"/>
  <c r="K9" i="38" s="1"/>
  <c r="N9" i="38"/>
  <c r="H9" i="38"/>
  <c r="G9" i="38"/>
  <c r="F9" i="38"/>
  <c r="D9" i="38"/>
  <c r="C9" i="38"/>
  <c r="B9" i="38"/>
  <c r="R9" i="38" s="1"/>
  <c r="P8" i="38"/>
  <c r="O8" i="38"/>
  <c r="N8" i="38"/>
  <c r="H8" i="38"/>
  <c r="G8" i="38"/>
  <c r="F8" i="38"/>
  <c r="D8" i="38"/>
  <c r="C8" i="38"/>
  <c r="B8" i="38"/>
  <c r="S8" i="38" s="1"/>
  <c r="P7" i="38"/>
  <c r="O7" i="38"/>
  <c r="N7" i="38"/>
  <c r="J7" i="38" s="1"/>
  <c r="H7" i="38"/>
  <c r="G7" i="38"/>
  <c r="F7" i="38"/>
  <c r="D7" i="38"/>
  <c r="C7" i="38"/>
  <c r="R7" i="38" s="1"/>
  <c r="B7" i="38"/>
  <c r="P6" i="38"/>
  <c r="O6" i="38"/>
  <c r="K6" i="38" s="1"/>
  <c r="N6" i="38"/>
  <c r="H6" i="38"/>
  <c r="G6" i="38"/>
  <c r="F6" i="38"/>
  <c r="D6" i="38"/>
  <c r="S6" i="38" s="1"/>
  <c r="C6" i="38"/>
  <c r="B6" i="38"/>
  <c r="P5" i="38"/>
  <c r="L5" i="38" s="1"/>
  <c r="O5" i="38"/>
  <c r="N5" i="38"/>
  <c r="H5" i="38"/>
  <c r="G5" i="38"/>
  <c r="F5" i="38"/>
  <c r="D5" i="38"/>
  <c r="C5" i="38"/>
  <c r="B5" i="38"/>
  <c r="P4" i="38"/>
  <c r="L4" i="38" s="1"/>
  <c r="O4" i="38"/>
  <c r="N4" i="38"/>
  <c r="H4" i="38"/>
  <c r="G4" i="38"/>
  <c r="F4" i="38"/>
  <c r="D4" i="38"/>
  <c r="C4" i="38"/>
  <c r="B4" i="38"/>
  <c r="P3" i="38"/>
  <c r="O3" i="38"/>
  <c r="N3" i="38"/>
  <c r="J3" i="38" s="1"/>
  <c r="H3" i="38"/>
  <c r="H29" i="38" s="1"/>
  <c r="I12" i="24" s="1"/>
  <c r="G3" i="38"/>
  <c r="F3" i="38"/>
  <c r="D3" i="38"/>
  <c r="C3" i="38"/>
  <c r="T3" i="38" s="1"/>
  <c r="B3" i="38"/>
  <c r="K28" i="38"/>
  <c r="J28" i="38"/>
  <c r="L28" i="38"/>
  <c r="L27" i="38"/>
  <c r="K27" i="38"/>
  <c r="L26" i="38"/>
  <c r="J26" i="38"/>
  <c r="J25" i="38"/>
  <c r="T25" i="38"/>
  <c r="K24" i="38"/>
  <c r="J24" i="38"/>
  <c r="L23" i="38"/>
  <c r="K23" i="38"/>
  <c r="L22" i="38"/>
  <c r="K21" i="38"/>
  <c r="J21" i="38"/>
  <c r="T21" i="38"/>
  <c r="K20" i="38"/>
  <c r="J20" i="38"/>
  <c r="L19" i="38"/>
  <c r="K19" i="38"/>
  <c r="L18" i="38"/>
  <c r="J17" i="38"/>
  <c r="T17" i="38"/>
  <c r="K16" i="38"/>
  <c r="J16" i="38"/>
  <c r="T16" i="38"/>
  <c r="L15" i="38"/>
  <c r="K15" i="38"/>
  <c r="L14" i="38"/>
  <c r="S13" i="38"/>
  <c r="J13" i="38"/>
  <c r="T13" i="38"/>
  <c r="K12" i="38"/>
  <c r="J12" i="38"/>
  <c r="L12" i="38"/>
  <c r="L11" i="38"/>
  <c r="K11" i="38"/>
  <c r="L10" i="38"/>
  <c r="S9" i="38"/>
  <c r="J9" i="38"/>
  <c r="T9" i="38"/>
  <c r="K8" i="38"/>
  <c r="J8" i="38"/>
  <c r="L8" i="38"/>
  <c r="L7" i="38"/>
  <c r="K7" i="38"/>
  <c r="L6" i="38"/>
  <c r="J6" i="38"/>
  <c r="J5" i="38"/>
  <c r="S4" i="38"/>
  <c r="K4" i="38"/>
  <c r="J4" i="38"/>
  <c r="R3" i="38"/>
  <c r="K3" i="38"/>
  <c r="F29" i="36"/>
  <c r="E29" i="36"/>
  <c r="D29" i="36"/>
  <c r="P28" i="35"/>
  <c r="O28" i="35"/>
  <c r="N28" i="35"/>
  <c r="H28" i="35"/>
  <c r="G28" i="35"/>
  <c r="F28" i="35"/>
  <c r="D28" i="35"/>
  <c r="C28" i="35"/>
  <c r="R28" i="35" s="1"/>
  <c r="B28" i="35"/>
  <c r="P27" i="35"/>
  <c r="L27" i="35" s="1"/>
  <c r="O27" i="35"/>
  <c r="N27" i="35"/>
  <c r="J27" i="35" s="1"/>
  <c r="H27" i="35"/>
  <c r="G27" i="35"/>
  <c r="F27" i="35"/>
  <c r="D27" i="35"/>
  <c r="C27" i="35"/>
  <c r="B27" i="35"/>
  <c r="R27" i="35" s="1"/>
  <c r="P26" i="35"/>
  <c r="L26" i="35" s="1"/>
  <c r="O26" i="35"/>
  <c r="K26" i="35" s="1"/>
  <c r="N26" i="35"/>
  <c r="J26" i="35" s="1"/>
  <c r="H26" i="35"/>
  <c r="G26" i="35"/>
  <c r="F26" i="35"/>
  <c r="D26" i="35"/>
  <c r="C26" i="35"/>
  <c r="T26" i="35" s="1"/>
  <c r="B26" i="35"/>
  <c r="P25" i="35"/>
  <c r="L25" i="35" s="1"/>
  <c r="O25" i="35"/>
  <c r="K25" i="35" s="1"/>
  <c r="N25" i="35"/>
  <c r="J25" i="35" s="1"/>
  <c r="H25" i="35"/>
  <c r="G25" i="35"/>
  <c r="F25" i="35"/>
  <c r="D25" i="35"/>
  <c r="C25" i="35"/>
  <c r="B25" i="35"/>
  <c r="P24" i="35"/>
  <c r="L24" i="35" s="1"/>
  <c r="O24" i="35"/>
  <c r="K24" i="35" s="1"/>
  <c r="N24" i="35"/>
  <c r="J24" i="35" s="1"/>
  <c r="H24" i="35"/>
  <c r="G24" i="35"/>
  <c r="F24" i="35"/>
  <c r="D24" i="35"/>
  <c r="C24" i="35"/>
  <c r="T24" i="35" s="1"/>
  <c r="B24" i="35"/>
  <c r="P23" i="35"/>
  <c r="L23" i="35" s="1"/>
  <c r="O23" i="35"/>
  <c r="N23" i="35"/>
  <c r="J23" i="35" s="1"/>
  <c r="H23" i="35"/>
  <c r="G23" i="35"/>
  <c r="F23" i="35"/>
  <c r="D23" i="35"/>
  <c r="C23" i="35"/>
  <c r="B23" i="35"/>
  <c r="S23" i="35" s="1"/>
  <c r="P22" i="35"/>
  <c r="O22" i="35"/>
  <c r="K22" i="35" s="1"/>
  <c r="N22" i="35"/>
  <c r="J22" i="35" s="1"/>
  <c r="H22" i="35"/>
  <c r="G22" i="35"/>
  <c r="F22" i="35"/>
  <c r="D22" i="35"/>
  <c r="C22" i="35"/>
  <c r="T22" i="35" s="1"/>
  <c r="B22" i="35"/>
  <c r="S22" i="35" s="1"/>
  <c r="P21" i="35"/>
  <c r="O21" i="35"/>
  <c r="N21" i="35"/>
  <c r="J21" i="35" s="1"/>
  <c r="H21" i="35"/>
  <c r="G21" i="35"/>
  <c r="F21" i="35"/>
  <c r="D21" i="35"/>
  <c r="T21" i="35" s="1"/>
  <c r="C21" i="35"/>
  <c r="B21" i="35"/>
  <c r="P20" i="35"/>
  <c r="L20" i="35" s="1"/>
  <c r="O20" i="35"/>
  <c r="K20" i="35" s="1"/>
  <c r="N20" i="35"/>
  <c r="H20" i="35"/>
  <c r="G20" i="35"/>
  <c r="F20" i="35"/>
  <c r="D20" i="35"/>
  <c r="C20" i="35"/>
  <c r="R20" i="35" s="1"/>
  <c r="B20" i="35"/>
  <c r="P19" i="35"/>
  <c r="L19" i="35" s="1"/>
  <c r="O19" i="35"/>
  <c r="K19" i="35" s="1"/>
  <c r="N19" i="35"/>
  <c r="J19" i="35" s="1"/>
  <c r="H19" i="35"/>
  <c r="G19" i="35"/>
  <c r="F19" i="35"/>
  <c r="D19" i="35"/>
  <c r="C19" i="35"/>
  <c r="B19" i="35"/>
  <c r="R19" i="35" s="1"/>
  <c r="P18" i="35"/>
  <c r="L18" i="35" s="1"/>
  <c r="O18" i="35"/>
  <c r="K18" i="35" s="1"/>
  <c r="N18" i="35"/>
  <c r="J18" i="35" s="1"/>
  <c r="H18" i="35"/>
  <c r="G18" i="35"/>
  <c r="F18" i="35"/>
  <c r="D18" i="35"/>
  <c r="C18" i="35"/>
  <c r="T18" i="35" s="1"/>
  <c r="B18" i="35"/>
  <c r="P17" i="35"/>
  <c r="L17" i="35" s="1"/>
  <c r="O17" i="35"/>
  <c r="K17" i="35" s="1"/>
  <c r="N17" i="35"/>
  <c r="J17" i="35" s="1"/>
  <c r="H17" i="35"/>
  <c r="G17" i="35"/>
  <c r="F17" i="35"/>
  <c r="D17" i="35"/>
  <c r="C17" i="35"/>
  <c r="B17" i="35"/>
  <c r="P16" i="35"/>
  <c r="L16" i="35" s="1"/>
  <c r="O16" i="35"/>
  <c r="K16" i="35" s="1"/>
  <c r="N16" i="35"/>
  <c r="J16" i="35" s="1"/>
  <c r="H16" i="35"/>
  <c r="G16" i="35"/>
  <c r="F16" i="35"/>
  <c r="D16" i="35"/>
  <c r="C16" i="35"/>
  <c r="T16" i="35" s="1"/>
  <c r="B16" i="35"/>
  <c r="P15" i="35"/>
  <c r="O15" i="35"/>
  <c r="K15" i="35" s="1"/>
  <c r="N15" i="35"/>
  <c r="J15" i="35" s="1"/>
  <c r="H15" i="35"/>
  <c r="G15" i="35"/>
  <c r="F15" i="35"/>
  <c r="D15" i="35"/>
  <c r="C15" i="35"/>
  <c r="B15" i="35"/>
  <c r="R15" i="35" s="1"/>
  <c r="P14" i="35"/>
  <c r="O14" i="35"/>
  <c r="K14" i="35" s="1"/>
  <c r="N14" i="35"/>
  <c r="J14" i="35" s="1"/>
  <c r="H14" i="35"/>
  <c r="G14" i="35"/>
  <c r="F14" i="35"/>
  <c r="D14" i="35"/>
  <c r="C14" i="35"/>
  <c r="T14" i="35" s="1"/>
  <c r="B14" i="35"/>
  <c r="S14" i="35" s="1"/>
  <c r="P13" i="35"/>
  <c r="O13" i="35"/>
  <c r="K13" i="35" s="1"/>
  <c r="N13" i="35"/>
  <c r="J13" i="35" s="1"/>
  <c r="H13" i="35"/>
  <c r="G13" i="35"/>
  <c r="F13" i="35"/>
  <c r="D13" i="35"/>
  <c r="T13" i="35" s="1"/>
  <c r="C13" i="35"/>
  <c r="B13" i="35"/>
  <c r="P12" i="35"/>
  <c r="O12" i="35"/>
  <c r="N12" i="35"/>
  <c r="H12" i="35"/>
  <c r="G12" i="35"/>
  <c r="F12" i="35"/>
  <c r="D12" i="35"/>
  <c r="C12" i="35"/>
  <c r="R12" i="35" s="1"/>
  <c r="B12" i="35"/>
  <c r="P11" i="35"/>
  <c r="O11" i="35"/>
  <c r="N11" i="35"/>
  <c r="J11" i="35" s="1"/>
  <c r="H11" i="35"/>
  <c r="G11" i="35"/>
  <c r="F11" i="35"/>
  <c r="D11" i="35"/>
  <c r="C11" i="35"/>
  <c r="B11" i="35"/>
  <c r="R11" i="35" s="1"/>
  <c r="P10" i="35"/>
  <c r="L10" i="35" s="1"/>
  <c r="O10" i="35"/>
  <c r="K10" i="35" s="1"/>
  <c r="N10" i="35"/>
  <c r="J10" i="35" s="1"/>
  <c r="H10" i="35"/>
  <c r="G10" i="35"/>
  <c r="F10" i="35"/>
  <c r="D10" i="35"/>
  <c r="C10" i="35"/>
  <c r="B10" i="35"/>
  <c r="P9" i="35"/>
  <c r="L9" i="35" s="1"/>
  <c r="O9" i="35"/>
  <c r="K9" i="35" s="1"/>
  <c r="N9" i="35"/>
  <c r="J9" i="35" s="1"/>
  <c r="H9" i="35"/>
  <c r="G9" i="35"/>
  <c r="F9" i="35"/>
  <c r="D9" i="35"/>
  <c r="C9" i="35"/>
  <c r="B9" i="35"/>
  <c r="P8" i="35"/>
  <c r="L8" i="35" s="1"/>
  <c r="O8" i="35"/>
  <c r="N8" i="35"/>
  <c r="J8" i="35" s="1"/>
  <c r="H8" i="35"/>
  <c r="G8" i="35"/>
  <c r="F8" i="35"/>
  <c r="D8" i="35"/>
  <c r="C8" i="35"/>
  <c r="T8" i="35" s="1"/>
  <c r="B8" i="35"/>
  <c r="P7" i="35"/>
  <c r="L7" i="35" s="1"/>
  <c r="O7" i="35"/>
  <c r="K7" i="35" s="1"/>
  <c r="N7" i="35"/>
  <c r="J7" i="35" s="1"/>
  <c r="H7" i="35"/>
  <c r="G7" i="35"/>
  <c r="F7" i="35"/>
  <c r="D7" i="35"/>
  <c r="T7" i="35" s="1"/>
  <c r="C7" i="35"/>
  <c r="B7" i="35"/>
  <c r="S7" i="35" s="1"/>
  <c r="P6" i="35"/>
  <c r="L6" i="35" s="1"/>
  <c r="O6" i="35"/>
  <c r="K6" i="35" s="1"/>
  <c r="N6" i="35"/>
  <c r="H6" i="35"/>
  <c r="G6" i="35"/>
  <c r="F6" i="35"/>
  <c r="D6" i="35"/>
  <c r="C6" i="35"/>
  <c r="T6" i="35" s="1"/>
  <c r="B6" i="35"/>
  <c r="S6" i="35" s="1"/>
  <c r="P5" i="35"/>
  <c r="O5" i="35"/>
  <c r="K5" i="35" s="1"/>
  <c r="N5" i="35"/>
  <c r="H5" i="35"/>
  <c r="G5" i="35"/>
  <c r="F5" i="35"/>
  <c r="D5" i="35"/>
  <c r="D29" i="35" s="1"/>
  <c r="E11" i="24" s="1"/>
  <c r="C5" i="35"/>
  <c r="B5" i="35"/>
  <c r="P4" i="35"/>
  <c r="O4" i="35"/>
  <c r="K4" i="35" s="1"/>
  <c r="N4" i="35"/>
  <c r="H4" i="35"/>
  <c r="G4" i="35"/>
  <c r="F4" i="35"/>
  <c r="D4" i="35"/>
  <c r="C4" i="35"/>
  <c r="R4" i="35" s="1"/>
  <c r="B4" i="35"/>
  <c r="P3" i="35"/>
  <c r="O3" i="35"/>
  <c r="K3" i="35" s="1"/>
  <c r="N3" i="35"/>
  <c r="N29" i="35" s="1"/>
  <c r="J29" i="35" s="1"/>
  <c r="K11" i="24" s="1"/>
  <c r="H3" i="35"/>
  <c r="G3" i="35"/>
  <c r="F3" i="35"/>
  <c r="D3" i="35"/>
  <c r="T3" i="35" s="1"/>
  <c r="C3" i="35"/>
  <c r="B3" i="35"/>
  <c r="P28" i="34"/>
  <c r="O28" i="34"/>
  <c r="N28" i="34"/>
  <c r="H28" i="34"/>
  <c r="G28" i="34"/>
  <c r="F28" i="34"/>
  <c r="D28" i="34"/>
  <c r="S28" i="34" s="1"/>
  <c r="C28" i="34"/>
  <c r="T28" i="34" s="1"/>
  <c r="B28" i="34"/>
  <c r="P27" i="34"/>
  <c r="O27" i="34"/>
  <c r="N27" i="34"/>
  <c r="J27" i="34" s="1"/>
  <c r="H27" i="34"/>
  <c r="G27" i="34"/>
  <c r="F27" i="34"/>
  <c r="D27" i="34"/>
  <c r="T27" i="34" s="1"/>
  <c r="C27" i="34"/>
  <c r="B27" i="34"/>
  <c r="P26" i="34"/>
  <c r="O26" i="34"/>
  <c r="K26" i="34" s="1"/>
  <c r="N26" i="34"/>
  <c r="H26" i="34"/>
  <c r="G26" i="34"/>
  <c r="F26" i="34"/>
  <c r="D26" i="34"/>
  <c r="C26" i="34"/>
  <c r="B26" i="34"/>
  <c r="R26" i="34" s="1"/>
  <c r="P25" i="34"/>
  <c r="L25" i="34" s="1"/>
  <c r="O25" i="34"/>
  <c r="N25" i="34"/>
  <c r="H25" i="34"/>
  <c r="G25" i="34"/>
  <c r="F25" i="34"/>
  <c r="D25" i="34"/>
  <c r="C25" i="34"/>
  <c r="T25" i="34" s="1"/>
  <c r="B25" i="34"/>
  <c r="S25" i="34" s="1"/>
  <c r="P24" i="34"/>
  <c r="O24" i="34"/>
  <c r="N24" i="34"/>
  <c r="H24" i="34"/>
  <c r="G24" i="34"/>
  <c r="F24" i="34"/>
  <c r="D24" i="34"/>
  <c r="C24" i="34"/>
  <c r="T24" i="34" s="1"/>
  <c r="B24" i="34"/>
  <c r="P23" i="34"/>
  <c r="O23" i="34"/>
  <c r="N23" i="34"/>
  <c r="J23" i="34" s="1"/>
  <c r="H23" i="34"/>
  <c r="G23" i="34"/>
  <c r="F23" i="34"/>
  <c r="D23" i="34"/>
  <c r="T23" i="34" s="1"/>
  <c r="C23" i="34"/>
  <c r="B23" i="34"/>
  <c r="P22" i="34"/>
  <c r="O22" i="34"/>
  <c r="K22" i="34" s="1"/>
  <c r="N22" i="34"/>
  <c r="H22" i="34"/>
  <c r="G22" i="34"/>
  <c r="F22" i="34"/>
  <c r="D22" i="34"/>
  <c r="C22" i="34"/>
  <c r="B22" i="34"/>
  <c r="S22" i="34" s="1"/>
  <c r="P21" i="34"/>
  <c r="L21" i="34" s="1"/>
  <c r="O21" i="34"/>
  <c r="N21" i="34"/>
  <c r="H21" i="34"/>
  <c r="G21" i="34"/>
  <c r="F21" i="34"/>
  <c r="D21" i="34"/>
  <c r="C21" i="34"/>
  <c r="T21" i="34" s="1"/>
  <c r="B21" i="34"/>
  <c r="S21" i="34" s="1"/>
  <c r="P20" i="34"/>
  <c r="O20" i="34"/>
  <c r="N20" i="34"/>
  <c r="H20" i="34"/>
  <c r="G20" i="34"/>
  <c r="F20" i="34"/>
  <c r="D20" i="34"/>
  <c r="C20" i="34"/>
  <c r="T20" i="34" s="1"/>
  <c r="B20" i="34"/>
  <c r="P19" i="34"/>
  <c r="O19" i="34"/>
  <c r="N19" i="34"/>
  <c r="J19" i="34" s="1"/>
  <c r="H19" i="34"/>
  <c r="G19" i="34"/>
  <c r="F19" i="34"/>
  <c r="D19" i="34"/>
  <c r="T19" i="34" s="1"/>
  <c r="C19" i="34"/>
  <c r="B19" i="34"/>
  <c r="P18" i="34"/>
  <c r="O18" i="34"/>
  <c r="K18" i="34" s="1"/>
  <c r="N18" i="34"/>
  <c r="H18" i="34"/>
  <c r="G18" i="34"/>
  <c r="F18" i="34"/>
  <c r="D18" i="34"/>
  <c r="C18" i="34"/>
  <c r="B18" i="34"/>
  <c r="S18" i="34" s="1"/>
  <c r="P17" i="34"/>
  <c r="L17" i="34" s="1"/>
  <c r="O17" i="34"/>
  <c r="N17" i="34"/>
  <c r="H17" i="34"/>
  <c r="G17" i="34"/>
  <c r="F17" i="34"/>
  <c r="D17" i="34"/>
  <c r="C17" i="34"/>
  <c r="T17" i="34" s="1"/>
  <c r="B17" i="34"/>
  <c r="S17" i="34" s="1"/>
  <c r="P16" i="34"/>
  <c r="O16" i="34"/>
  <c r="N16" i="34"/>
  <c r="H16" i="34"/>
  <c r="G16" i="34"/>
  <c r="F16" i="34"/>
  <c r="D16" i="34"/>
  <c r="C16" i="34"/>
  <c r="T16" i="34" s="1"/>
  <c r="B16" i="34"/>
  <c r="P15" i="34"/>
  <c r="O15" i="34"/>
  <c r="N15" i="34"/>
  <c r="J15" i="34" s="1"/>
  <c r="H15" i="34"/>
  <c r="G15" i="34"/>
  <c r="F15" i="34"/>
  <c r="D15" i="34"/>
  <c r="T15" i="34" s="1"/>
  <c r="C15" i="34"/>
  <c r="B15" i="34"/>
  <c r="P14" i="34"/>
  <c r="O14" i="34"/>
  <c r="K14" i="34" s="1"/>
  <c r="N14" i="34"/>
  <c r="H14" i="34"/>
  <c r="G14" i="34"/>
  <c r="F14" i="34"/>
  <c r="D14" i="34"/>
  <c r="C14" i="34"/>
  <c r="B14" i="34"/>
  <c r="P13" i="34"/>
  <c r="L13" i="34" s="1"/>
  <c r="O13" i="34"/>
  <c r="N13" i="34"/>
  <c r="H13" i="34"/>
  <c r="G13" i="34"/>
  <c r="F13" i="34"/>
  <c r="D13" i="34"/>
  <c r="C13" i="34"/>
  <c r="B13" i="34"/>
  <c r="R13" i="34" s="1"/>
  <c r="P12" i="34"/>
  <c r="O12" i="34"/>
  <c r="N12" i="34"/>
  <c r="H12" i="34"/>
  <c r="G12" i="34"/>
  <c r="F12" i="34"/>
  <c r="D12" i="34"/>
  <c r="C12" i="34"/>
  <c r="T12" i="34" s="1"/>
  <c r="B12" i="34"/>
  <c r="P11" i="34"/>
  <c r="O11" i="34"/>
  <c r="N11" i="34"/>
  <c r="J11" i="34" s="1"/>
  <c r="H11" i="34"/>
  <c r="G11" i="34"/>
  <c r="F11" i="34"/>
  <c r="D11" i="34"/>
  <c r="T11" i="34" s="1"/>
  <c r="C11" i="34"/>
  <c r="B11" i="34"/>
  <c r="P10" i="34"/>
  <c r="O10" i="34"/>
  <c r="K10" i="34" s="1"/>
  <c r="N10" i="34"/>
  <c r="H10" i="34"/>
  <c r="G10" i="34"/>
  <c r="F10" i="34"/>
  <c r="D10" i="34"/>
  <c r="C10" i="34"/>
  <c r="B10" i="34"/>
  <c r="S10" i="34" s="1"/>
  <c r="P9" i="34"/>
  <c r="L9" i="34" s="1"/>
  <c r="O9" i="34"/>
  <c r="N9" i="34"/>
  <c r="H9" i="34"/>
  <c r="G9" i="34"/>
  <c r="F9" i="34"/>
  <c r="D9" i="34"/>
  <c r="C9" i="34"/>
  <c r="T9" i="34" s="1"/>
  <c r="B9" i="34"/>
  <c r="S9" i="34" s="1"/>
  <c r="P8" i="34"/>
  <c r="O8" i="34"/>
  <c r="N8" i="34"/>
  <c r="H8" i="34"/>
  <c r="G8" i="34"/>
  <c r="F8" i="34"/>
  <c r="D8" i="34"/>
  <c r="C8" i="34"/>
  <c r="T8" i="34" s="1"/>
  <c r="B8" i="34"/>
  <c r="P7" i="34"/>
  <c r="O7" i="34"/>
  <c r="N7" i="34"/>
  <c r="J7" i="34" s="1"/>
  <c r="H7" i="34"/>
  <c r="G7" i="34"/>
  <c r="F7" i="34"/>
  <c r="D7" i="34"/>
  <c r="T7" i="34" s="1"/>
  <c r="C7" i="34"/>
  <c r="B7" i="34"/>
  <c r="P6" i="34"/>
  <c r="O6" i="34"/>
  <c r="K6" i="34" s="1"/>
  <c r="N6" i="34"/>
  <c r="H6" i="34"/>
  <c r="G6" i="34"/>
  <c r="F6" i="34"/>
  <c r="F29" i="34" s="1"/>
  <c r="G10" i="24" s="1"/>
  <c r="D6" i="34"/>
  <c r="C6" i="34"/>
  <c r="B6" i="34"/>
  <c r="P5" i="34"/>
  <c r="L5" i="34" s="1"/>
  <c r="O5" i="34"/>
  <c r="N5" i="34"/>
  <c r="H5" i="34"/>
  <c r="G5" i="34"/>
  <c r="G29" i="34" s="1"/>
  <c r="H10" i="24" s="1"/>
  <c r="F5" i="34"/>
  <c r="D5" i="34"/>
  <c r="C5" i="34"/>
  <c r="B5" i="34"/>
  <c r="R5" i="34" s="1"/>
  <c r="P4" i="34"/>
  <c r="O4" i="34"/>
  <c r="N4" i="34"/>
  <c r="H4" i="34"/>
  <c r="H29" i="34" s="1"/>
  <c r="I10" i="24" s="1"/>
  <c r="G4" i="34"/>
  <c r="F4" i="34"/>
  <c r="D4" i="34"/>
  <c r="S4" i="34" s="1"/>
  <c r="C4" i="34"/>
  <c r="T4" i="34" s="1"/>
  <c r="B4" i="34"/>
  <c r="P3" i="34"/>
  <c r="O3" i="34"/>
  <c r="N3" i="34"/>
  <c r="J3" i="34" s="1"/>
  <c r="H3" i="34"/>
  <c r="G3" i="34"/>
  <c r="F3" i="34"/>
  <c r="D3" i="34"/>
  <c r="D29" i="34" s="1"/>
  <c r="E10" i="24" s="1"/>
  <c r="C3" i="34"/>
  <c r="B3" i="34"/>
  <c r="L28" i="35"/>
  <c r="K28" i="35"/>
  <c r="J28" i="35"/>
  <c r="T28" i="35"/>
  <c r="K27" i="35"/>
  <c r="S26" i="35"/>
  <c r="K23" i="35"/>
  <c r="T23" i="35"/>
  <c r="L22" i="35"/>
  <c r="L21" i="35"/>
  <c r="K21" i="35"/>
  <c r="R21" i="35"/>
  <c r="J20" i="35"/>
  <c r="T20" i="35"/>
  <c r="S18" i="35"/>
  <c r="S16" i="35"/>
  <c r="L15" i="35"/>
  <c r="T15" i="35"/>
  <c r="L14" i="35"/>
  <c r="L13" i="35"/>
  <c r="R13" i="35"/>
  <c r="K12" i="35"/>
  <c r="L12" i="35"/>
  <c r="J12" i="35"/>
  <c r="T12" i="35"/>
  <c r="L11" i="35"/>
  <c r="K11" i="35"/>
  <c r="T10" i="35"/>
  <c r="S10" i="35"/>
  <c r="K8" i="35"/>
  <c r="J6" i="35"/>
  <c r="R5" i="35"/>
  <c r="L4" i="35"/>
  <c r="J4" i="35"/>
  <c r="T4" i="35"/>
  <c r="J3" i="35"/>
  <c r="J28" i="34"/>
  <c r="L28" i="34"/>
  <c r="K28" i="34"/>
  <c r="L27" i="34"/>
  <c r="K27" i="34"/>
  <c r="R27" i="34"/>
  <c r="L26" i="34"/>
  <c r="J26" i="34"/>
  <c r="S26" i="34"/>
  <c r="K25" i="34"/>
  <c r="J25" i="34"/>
  <c r="J24" i="34"/>
  <c r="L24" i="34"/>
  <c r="K24" i="34"/>
  <c r="L23" i="34"/>
  <c r="K23" i="34"/>
  <c r="L22" i="34"/>
  <c r="J22" i="34"/>
  <c r="R22" i="34"/>
  <c r="K21" i="34"/>
  <c r="J21" i="34"/>
  <c r="J20" i="34"/>
  <c r="L20" i="34"/>
  <c r="K20" i="34"/>
  <c r="L19" i="34"/>
  <c r="K19" i="34"/>
  <c r="R19" i="34"/>
  <c r="L18" i="34"/>
  <c r="J18" i="34"/>
  <c r="K17" i="34"/>
  <c r="J17" i="34"/>
  <c r="J16" i="34"/>
  <c r="L16" i="34"/>
  <c r="K16" i="34"/>
  <c r="S16" i="34"/>
  <c r="L15" i="34"/>
  <c r="K15" i="34"/>
  <c r="R15" i="34"/>
  <c r="L14" i="34"/>
  <c r="J14" i="34"/>
  <c r="S14" i="34"/>
  <c r="R14" i="34"/>
  <c r="K13" i="34"/>
  <c r="J13" i="34"/>
  <c r="T13" i="34"/>
  <c r="J12" i="34"/>
  <c r="L12" i="34"/>
  <c r="K12" i="34"/>
  <c r="S12" i="34"/>
  <c r="L11" i="34"/>
  <c r="K11" i="34"/>
  <c r="L10" i="34"/>
  <c r="J10" i="34"/>
  <c r="K9" i="34"/>
  <c r="J9" i="34"/>
  <c r="J8" i="34"/>
  <c r="L8" i="34"/>
  <c r="K8" i="34"/>
  <c r="L7" i="34"/>
  <c r="K7" i="34"/>
  <c r="S7" i="34"/>
  <c r="L6" i="34"/>
  <c r="J6" i="34"/>
  <c r="S6" i="34"/>
  <c r="R6" i="34"/>
  <c r="J5" i="34"/>
  <c r="J4" i="34"/>
  <c r="L4" i="34"/>
  <c r="K4" i="34"/>
  <c r="K3" i="34"/>
  <c r="F29" i="31"/>
  <c r="E29" i="31"/>
  <c r="D29" i="31"/>
  <c r="F29" i="30"/>
  <c r="E29" i="30"/>
  <c r="D29" i="30"/>
  <c r="P28" i="27"/>
  <c r="O28" i="27"/>
  <c r="K28" i="27" s="1"/>
  <c r="N28" i="27"/>
  <c r="J28" i="27" s="1"/>
  <c r="H28" i="27"/>
  <c r="G28" i="27"/>
  <c r="F28" i="27"/>
  <c r="D28" i="27"/>
  <c r="S28" i="27" s="1"/>
  <c r="C28" i="27"/>
  <c r="B28" i="27"/>
  <c r="P27" i="27"/>
  <c r="O27" i="27"/>
  <c r="K27" i="27" s="1"/>
  <c r="N27" i="27"/>
  <c r="J27" i="27" s="1"/>
  <c r="H27" i="27"/>
  <c r="G27" i="27"/>
  <c r="F27" i="27"/>
  <c r="D27" i="27"/>
  <c r="T27" i="27" s="1"/>
  <c r="C27" i="27"/>
  <c r="B27" i="27"/>
  <c r="P26" i="27"/>
  <c r="L26" i="27" s="1"/>
  <c r="O26" i="27"/>
  <c r="N26" i="27"/>
  <c r="H26" i="27"/>
  <c r="G26" i="27"/>
  <c r="F26" i="27"/>
  <c r="D26" i="27"/>
  <c r="C26" i="27"/>
  <c r="B26" i="27"/>
  <c r="P25" i="27"/>
  <c r="O25" i="27"/>
  <c r="N25" i="27"/>
  <c r="J25" i="27" s="1"/>
  <c r="H25" i="27"/>
  <c r="G25" i="27"/>
  <c r="F25" i="27"/>
  <c r="D25" i="27"/>
  <c r="C25" i="27"/>
  <c r="T25" i="27" s="1"/>
  <c r="B25" i="27"/>
  <c r="P24" i="27"/>
  <c r="O24" i="27"/>
  <c r="N24" i="27"/>
  <c r="J24" i="27" s="1"/>
  <c r="H24" i="27"/>
  <c r="G24" i="27"/>
  <c r="F24" i="27"/>
  <c r="D24" i="27"/>
  <c r="C24" i="27"/>
  <c r="R24" i="27" s="1"/>
  <c r="B24" i="27"/>
  <c r="P23" i="27"/>
  <c r="O23" i="27"/>
  <c r="K23" i="27" s="1"/>
  <c r="N23" i="27"/>
  <c r="J23" i="27" s="1"/>
  <c r="H23" i="27"/>
  <c r="G23" i="27"/>
  <c r="F23" i="27"/>
  <c r="D23" i="27"/>
  <c r="T23" i="27" s="1"/>
  <c r="C23" i="27"/>
  <c r="B23" i="27"/>
  <c r="P22" i="27"/>
  <c r="L22" i="27" s="1"/>
  <c r="O22" i="27"/>
  <c r="K22" i="27" s="1"/>
  <c r="N22" i="27"/>
  <c r="H22" i="27"/>
  <c r="G22" i="27"/>
  <c r="F22" i="27"/>
  <c r="D22" i="27"/>
  <c r="C22" i="27"/>
  <c r="B22" i="27"/>
  <c r="S22" i="27" s="1"/>
  <c r="P21" i="27"/>
  <c r="L21" i="27" s="1"/>
  <c r="O21" i="27"/>
  <c r="N21" i="27"/>
  <c r="H21" i="27"/>
  <c r="G21" i="27"/>
  <c r="F21" i="27"/>
  <c r="D21" i="27"/>
  <c r="C21" i="27"/>
  <c r="B21" i="27"/>
  <c r="P20" i="27"/>
  <c r="O20" i="27"/>
  <c r="K20" i="27" s="1"/>
  <c r="N20" i="27"/>
  <c r="J20" i="27" s="1"/>
  <c r="H20" i="27"/>
  <c r="G20" i="27"/>
  <c r="F20" i="27"/>
  <c r="D20" i="27"/>
  <c r="S20" i="27" s="1"/>
  <c r="C20" i="27"/>
  <c r="B20" i="27"/>
  <c r="P19" i="27"/>
  <c r="O19" i="27"/>
  <c r="K19" i="27" s="1"/>
  <c r="N19" i="27"/>
  <c r="J19" i="27" s="1"/>
  <c r="H19" i="27"/>
  <c r="G19" i="27"/>
  <c r="F19" i="27"/>
  <c r="D19" i="27"/>
  <c r="T19" i="27" s="1"/>
  <c r="C19" i="27"/>
  <c r="B19" i="27"/>
  <c r="P18" i="27"/>
  <c r="L18" i="27" s="1"/>
  <c r="O18" i="27"/>
  <c r="K18" i="27" s="1"/>
  <c r="N18" i="27"/>
  <c r="H18" i="27"/>
  <c r="G18" i="27"/>
  <c r="F18" i="27"/>
  <c r="D18" i="27"/>
  <c r="C18" i="27"/>
  <c r="B18" i="27"/>
  <c r="S18" i="27" s="1"/>
  <c r="P17" i="27"/>
  <c r="L17" i="27" s="1"/>
  <c r="O17" i="27"/>
  <c r="N17" i="27"/>
  <c r="H17" i="27"/>
  <c r="G17" i="27"/>
  <c r="F17" i="27"/>
  <c r="D17" i="27"/>
  <c r="C17" i="27"/>
  <c r="T17" i="27" s="1"/>
  <c r="B17" i="27"/>
  <c r="P16" i="27"/>
  <c r="O16" i="27"/>
  <c r="K16" i="27" s="1"/>
  <c r="N16" i="27"/>
  <c r="J16" i="27" s="1"/>
  <c r="H16" i="27"/>
  <c r="G16" i="27"/>
  <c r="F16" i="27"/>
  <c r="D16" i="27"/>
  <c r="T16" i="27" s="1"/>
  <c r="C16" i="27"/>
  <c r="R16" i="27" s="1"/>
  <c r="B16" i="27"/>
  <c r="P15" i="27"/>
  <c r="O15" i="27"/>
  <c r="N15" i="27"/>
  <c r="J15" i="27" s="1"/>
  <c r="H15" i="27"/>
  <c r="G15" i="27"/>
  <c r="F15" i="27"/>
  <c r="D15" i="27"/>
  <c r="T15" i="27" s="1"/>
  <c r="C15" i="27"/>
  <c r="B15" i="27"/>
  <c r="P14" i="27"/>
  <c r="L14" i="27" s="1"/>
  <c r="O14" i="27"/>
  <c r="K14" i="27" s="1"/>
  <c r="N14" i="27"/>
  <c r="H14" i="27"/>
  <c r="G14" i="27"/>
  <c r="F14" i="27"/>
  <c r="D14" i="27"/>
  <c r="C14" i="27"/>
  <c r="T14" i="27" s="1"/>
  <c r="B14" i="27"/>
  <c r="S14" i="27" s="1"/>
  <c r="P13" i="27"/>
  <c r="L13" i="27" s="1"/>
  <c r="O13" i="27"/>
  <c r="N13" i="27"/>
  <c r="H13" i="27"/>
  <c r="G13" i="27"/>
  <c r="F13" i="27"/>
  <c r="D13" i="27"/>
  <c r="C13" i="27"/>
  <c r="T13" i="27" s="1"/>
  <c r="B13" i="27"/>
  <c r="P12" i="27"/>
  <c r="O12" i="27"/>
  <c r="K12" i="27" s="1"/>
  <c r="N12" i="27"/>
  <c r="J12" i="27" s="1"/>
  <c r="H12" i="27"/>
  <c r="G12" i="27"/>
  <c r="F12" i="27"/>
  <c r="D12" i="27"/>
  <c r="S12" i="27" s="1"/>
  <c r="C12" i="27"/>
  <c r="B12" i="27"/>
  <c r="P11" i="27"/>
  <c r="O11" i="27"/>
  <c r="K11" i="27" s="1"/>
  <c r="N11" i="27"/>
  <c r="J11" i="27" s="1"/>
  <c r="H11" i="27"/>
  <c r="G11" i="27"/>
  <c r="F11" i="27"/>
  <c r="D11" i="27"/>
  <c r="T11" i="27" s="1"/>
  <c r="C11" i="27"/>
  <c r="B11" i="27"/>
  <c r="P10" i="27"/>
  <c r="L10" i="27" s="1"/>
  <c r="O10" i="27"/>
  <c r="K10" i="27" s="1"/>
  <c r="N10" i="27"/>
  <c r="H10" i="27"/>
  <c r="G10" i="27"/>
  <c r="F10" i="27"/>
  <c r="D10" i="27"/>
  <c r="C10" i="27"/>
  <c r="B10" i="27"/>
  <c r="R10" i="27" s="1"/>
  <c r="P9" i="27"/>
  <c r="L9" i="27" s="1"/>
  <c r="O9" i="27"/>
  <c r="N9" i="27"/>
  <c r="H9" i="27"/>
  <c r="G9" i="27"/>
  <c r="F9" i="27"/>
  <c r="D9" i="27"/>
  <c r="C9" i="27"/>
  <c r="B9" i="27"/>
  <c r="P8" i="27"/>
  <c r="O8" i="27"/>
  <c r="K8" i="27" s="1"/>
  <c r="N8" i="27"/>
  <c r="J8" i="27" s="1"/>
  <c r="H8" i="27"/>
  <c r="G8" i="27"/>
  <c r="F8" i="27"/>
  <c r="D8" i="27"/>
  <c r="S8" i="27" s="1"/>
  <c r="C8" i="27"/>
  <c r="R8" i="27" s="1"/>
  <c r="B8" i="27"/>
  <c r="P7" i="27"/>
  <c r="O7" i="27"/>
  <c r="K7" i="27" s="1"/>
  <c r="N7" i="27"/>
  <c r="H7" i="27"/>
  <c r="G7" i="27"/>
  <c r="F7" i="27"/>
  <c r="D7" i="27"/>
  <c r="T7" i="27" s="1"/>
  <c r="C7" i="27"/>
  <c r="B7" i="27"/>
  <c r="P6" i="27"/>
  <c r="L6" i="27" s="1"/>
  <c r="O6" i="27"/>
  <c r="N6" i="27"/>
  <c r="H6" i="27"/>
  <c r="G6" i="27"/>
  <c r="F6" i="27"/>
  <c r="D6" i="27"/>
  <c r="C6" i="27"/>
  <c r="B6" i="27"/>
  <c r="R6" i="27" s="1"/>
  <c r="P5" i="27"/>
  <c r="L5" i="27" s="1"/>
  <c r="O5" i="27"/>
  <c r="N5" i="27"/>
  <c r="H5" i="27"/>
  <c r="G5" i="27"/>
  <c r="F5" i="27"/>
  <c r="D5" i="27"/>
  <c r="C5" i="27"/>
  <c r="B5" i="27"/>
  <c r="P4" i="27"/>
  <c r="O4" i="27"/>
  <c r="N4" i="27"/>
  <c r="H4" i="27"/>
  <c r="G4" i="27"/>
  <c r="F4" i="27"/>
  <c r="D4" i="27"/>
  <c r="S4" i="27" s="1"/>
  <c r="C4" i="27"/>
  <c r="B4" i="27"/>
  <c r="P3" i="27"/>
  <c r="L3" i="27" s="1"/>
  <c r="O3" i="27"/>
  <c r="N3" i="27"/>
  <c r="H3" i="27"/>
  <c r="G3" i="27"/>
  <c r="F3" i="27"/>
  <c r="D3" i="27"/>
  <c r="C3" i="27"/>
  <c r="B3" i="27"/>
  <c r="F29" i="29"/>
  <c r="E29" i="29"/>
  <c r="D29" i="29"/>
  <c r="L28" i="27"/>
  <c r="L27" i="27"/>
  <c r="S27" i="27"/>
  <c r="S26" i="27"/>
  <c r="J26" i="27"/>
  <c r="K26" i="27"/>
  <c r="T26" i="27"/>
  <c r="R26" i="27"/>
  <c r="K25" i="27"/>
  <c r="L25" i="27"/>
  <c r="S24" i="27"/>
  <c r="L24" i="27"/>
  <c r="K24" i="27"/>
  <c r="L23" i="27"/>
  <c r="J22" i="27"/>
  <c r="T22" i="27"/>
  <c r="K21" i="27"/>
  <c r="J21" i="27"/>
  <c r="T21" i="27"/>
  <c r="L20" i="27"/>
  <c r="L19" i="27"/>
  <c r="J18" i="27"/>
  <c r="T18" i="27"/>
  <c r="R18" i="27"/>
  <c r="K17" i="27"/>
  <c r="J17" i="27"/>
  <c r="S16" i="27"/>
  <c r="L16" i="27"/>
  <c r="K15" i="27"/>
  <c r="L15" i="27"/>
  <c r="J14" i="27"/>
  <c r="K13" i="27"/>
  <c r="J13" i="27"/>
  <c r="L12" i="27"/>
  <c r="L11" i="27"/>
  <c r="J10" i="27"/>
  <c r="T10" i="27"/>
  <c r="K9" i="27"/>
  <c r="J9" i="27"/>
  <c r="T9" i="27"/>
  <c r="L8" i="27"/>
  <c r="L7" i="27"/>
  <c r="J7" i="27"/>
  <c r="J6" i="27"/>
  <c r="T6" i="27"/>
  <c r="K5" i="27"/>
  <c r="J5" i="27"/>
  <c r="T5" i="27"/>
  <c r="L4" i="27"/>
  <c r="J4" i="27"/>
  <c r="K4" i="27"/>
  <c r="T3" i="27"/>
  <c r="G3" i="26"/>
  <c r="P29" i="38" l="1"/>
  <c r="L29" i="38" s="1"/>
  <c r="M12" i="24" s="1"/>
  <c r="P29" i="35"/>
  <c r="L29" i="35" s="1"/>
  <c r="M11" i="24" s="1"/>
  <c r="N29" i="27"/>
  <c r="J29" i="27" s="1"/>
  <c r="K9" i="24" s="1"/>
  <c r="O29" i="27"/>
  <c r="K29" i="27" s="1"/>
  <c r="L9" i="24" s="1"/>
  <c r="T6" i="38"/>
  <c r="D29" i="38"/>
  <c r="E12" i="24" s="1"/>
  <c r="R4" i="38"/>
  <c r="F29" i="38"/>
  <c r="G12" i="24" s="1"/>
  <c r="T7" i="38"/>
  <c r="R8" i="38"/>
  <c r="T11" i="38"/>
  <c r="T15" i="38"/>
  <c r="R24" i="38"/>
  <c r="T27" i="38"/>
  <c r="S14" i="38"/>
  <c r="S16" i="38"/>
  <c r="R19" i="38"/>
  <c r="S22" i="38"/>
  <c r="R23" i="38"/>
  <c r="R23" i="35"/>
  <c r="H29" i="35"/>
  <c r="I11" i="24" s="1"/>
  <c r="S5" i="35"/>
  <c r="G29" i="35"/>
  <c r="H11" i="24" s="1"/>
  <c r="F29" i="35"/>
  <c r="G11" i="24" s="1"/>
  <c r="S9" i="35"/>
  <c r="S11" i="35"/>
  <c r="S13" i="35"/>
  <c r="S15" i="35"/>
  <c r="S17" i="35"/>
  <c r="S19" i="35"/>
  <c r="S21" i="35"/>
  <c r="S25" i="35"/>
  <c r="S27" i="35"/>
  <c r="T9" i="35"/>
  <c r="T17" i="35"/>
  <c r="T25" i="35"/>
  <c r="T3" i="34"/>
  <c r="S23" i="34"/>
  <c r="R10" i="34"/>
  <c r="R17" i="34"/>
  <c r="R18" i="34"/>
  <c r="R20" i="34"/>
  <c r="S13" i="34"/>
  <c r="C29" i="34"/>
  <c r="D10" i="24" s="1"/>
  <c r="S6" i="27"/>
  <c r="S10" i="27"/>
  <c r="R14" i="27"/>
  <c r="R22" i="27"/>
  <c r="C29" i="27"/>
  <c r="D9" i="24" s="1"/>
  <c r="H29" i="27"/>
  <c r="I9" i="24" s="1"/>
  <c r="R5" i="27"/>
  <c r="G29" i="27"/>
  <c r="H9" i="24" s="1"/>
  <c r="F29" i="27"/>
  <c r="G9" i="24" s="1"/>
  <c r="R9" i="27"/>
  <c r="T12" i="27"/>
  <c r="R13" i="27"/>
  <c r="R17" i="27"/>
  <c r="T20" i="27"/>
  <c r="R21" i="27"/>
  <c r="R25" i="27"/>
  <c r="T28" i="27"/>
  <c r="R17" i="38"/>
  <c r="T24" i="38"/>
  <c r="T4" i="38"/>
  <c r="T8" i="38"/>
  <c r="R25" i="38"/>
  <c r="N29" i="38"/>
  <c r="J29" i="38" s="1"/>
  <c r="K12" i="24" s="1"/>
  <c r="B29" i="38"/>
  <c r="C12" i="24" s="1"/>
  <c r="S3" i="38"/>
  <c r="G29" i="38"/>
  <c r="H12" i="24" s="1"/>
  <c r="R5" i="38"/>
  <c r="O29" i="38"/>
  <c r="K29" i="38" s="1"/>
  <c r="L12" i="24" s="1"/>
  <c r="K5" i="38"/>
  <c r="R12" i="38"/>
  <c r="R20" i="38"/>
  <c r="R28" i="38"/>
  <c r="S5" i="38"/>
  <c r="L3" i="38"/>
  <c r="T5" i="38"/>
  <c r="S10" i="38"/>
  <c r="R13" i="38"/>
  <c r="S18" i="38"/>
  <c r="R21" i="38"/>
  <c r="S26" i="38"/>
  <c r="C29" i="38"/>
  <c r="R6" i="38"/>
  <c r="S7" i="38"/>
  <c r="R10" i="38"/>
  <c r="S11" i="38"/>
  <c r="R14" i="38"/>
  <c r="S15" i="38"/>
  <c r="R18" i="38"/>
  <c r="S19" i="38"/>
  <c r="R22" i="38"/>
  <c r="S23" i="38"/>
  <c r="R26" i="38"/>
  <c r="S27" i="38"/>
  <c r="L5" i="35"/>
  <c r="R8" i="35"/>
  <c r="R24" i="35"/>
  <c r="C29" i="35"/>
  <c r="B29" i="35"/>
  <c r="C11" i="24" s="1"/>
  <c r="R9" i="35"/>
  <c r="T11" i="35"/>
  <c r="R17" i="35"/>
  <c r="T19" i="35"/>
  <c r="R25" i="35"/>
  <c r="T27" i="35"/>
  <c r="O29" i="35"/>
  <c r="K29" i="35" s="1"/>
  <c r="L11" i="24" s="1"/>
  <c r="P29" i="34"/>
  <c r="L29" i="34" s="1"/>
  <c r="M10" i="24" s="1"/>
  <c r="O29" i="34"/>
  <c r="K29" i="34" s="1"/>
  <c r="L10" i="24" s="1"/>
  <c r="R8" i="34"/>
  <c r="S11" i="34"/>
  <c r="R21" i="34"/>
  <c r="R24" i="34"/>
  <c r="S5" i="34"/>
  <c r="R9" i="34"/>
  <c r="R25" i="34"/>
  <c r="B29" i="34"/>
  <c r="C10" i="24" s="1"/>
  <c r="R16" i="35"/>
  <c r="L3" i="35"/>
  <c r="R3" i="35"/>
  <c r="S4" i="35"/>
  <c r="J5" i="35"/>
  <c r="T5" i="35"/>
  <c r="R7" i="35"/>
  <c r="S8" i="35"/>
  <c r="S12" i="35"/>
  <c r="S20" i="35"/>
  <c r="S24" i="35"/>
  <c r="S28" i="35"/>
  <c r="S3" i="35"/>
  <c r="R6" i="35"/>
  <c r="R10" i="35"/>
  <c r="R14" i="35"/>
  <c r="R18" i="35"/>
  <c r="R22" i="35"/>
  <c r="R26" i="35"/>
  <c r="T29" i="34"/>
  <c r="R4" i="34"/>
  <c r="T10" i="34"/>
  <c r="R16" i="34"/>
  <c r="R28" i="34"/>
  <c r="N29" i="34"/>
  <c r="J29" i="34" s="1"/>
  <c r="K10" i="24" s="1"/>
  <c r="R23" i="34"/>
  <c r="S24" i="34"/>
  <c r="T6" i="34"/>
  <c r="T14" i="34"/>
  <c r="T18" i="34"/>
  <c r="T22" i="34"/>
  <c r="L3" i="34"/>
  <c r="R3" i="34"/>
  <c r="T5" i="34"/>
  <c r="B38" i="34" s="1"/>
  <c r="R7" i="34"/>
  <c r="S8" i="34"/>
  <c r="R11" i="34"/>
  <c r="S20" i="34"/>
  <c r="S3" i="34"/>
  <c r="K5" i="34"/>
  <c r="S15" i="34"/>
  <c r="S19" i="34"/>
  <c r="S27" i="34"/>
  <c r="R12" i="34"/>
  <c r="T26" i="34"/>
  <c r="J3" i="27"/>
  <c r="P29" i="27"/>
  <c r="L29" i="27" s="1"/>
  <c r="M9" i="24" s="1"/>
  <c r="T24" i="27"/>
  <c r="S11" i="27"/>
  <c r="T8" i="27"/>
  <c r="S19" i="27"/>
  <c r="R4" i="27"/>
  <c r="R12" i="27"/>
  <c r="R20" i="27"/>
  <c r="R28" i="27"/>
  <c r="B29" i="27"/>
  <c r="T4" i="27"/>
  <c r="K6" i="27"/>
  <c r="S7" i="27"/>
  <c r="S15" i="27"/>
  <c r="S23" i="27"/>
  <c r="R3" i="27"/>
  <c r="K3" i="27"/>
  <c r="S5" i="27"/>
  <c r="S9" i="27"/>
  <c r="S13" i="27"/>
  <c r="S17" i="27"/>
  <c r="S21" i="27"/>
  <c r="S25" i="27"/>
  <c r="R15" i="27"/>
  <c r="R19" i="27"/>
  <c r="R27" i="27"/>
  <c r="D29" i="27"/>
  <c r="R7" i="27"/>
  <c r="R11" i="27"/>
  <c r="R23" i="27"/>
  <c r="S3" i="27"/>
  <c r="O8" i="7"/>
  <c r="K8" i="7" s="1"/>
  <c r="N3" i="7"/>
  <c r="J3" i="7" s="1"/>
  <c r="K32" i="7"/>
  <c r="N8" i="7"/>
  <c r="J8" i="7" s="1"/>
  <c r="N9" i="7"/>
  <c r="J9" i="7" s="1"/>
  <c r="O9" i="7"/>
  <c r="K9" i="7" s="1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G3" i="10"/>
  <c r="H3" i="10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G3" i="11"/>
  <c r="H3" i="11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G3" i="4"/>
  <c r="H3" i="4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G3" i="9"/>
  <c r="H3" i="9"/>
  <c r="F3" i="9"/>
  <c r="F3" i="4"/>
  <c r="F3" i="11"/>
  <c r="F3" i="10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G3" i="8"/>
  <c r="H3" i="8"/>
  <c r="F3" i="8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G3" i="7"/>
  <c r="H3" i="7"/>
  <c r="F3" i="7"/>
  <c r="B4" i="10"/>
  <c r="C4" i="10"/>
  <c r="T4" i="10" s="1"/>
  <c r="D4" i="10"/>
  <c r="N4" i="10"/>
  <c r="J4" i="10" s="1"/>
  <c r="O4" i="10"/>
  <c r="K4" i="10" s="1"/>
  <c r="P4" i="10"/>
  <c r="L4" i="10" s="1"/>
  <c r="B5" i="10"/>
  <c r="C5" i="10"/>
  <c r="D5" i="10"/>
  <c r="T5" i="10" s="1"/>
  <c r="N5" i="10"/>
  <c r="J5" i="10" s="1"/>
  <c r="O5" i="10"/>
  <c r="K5" i="10" s="1"/>
  <c r="P5" i="10"/>
  <c r="L5" i="10" s="1"/>
  <c r="B6" i="10"/>
  <c r="C6" i="10"/>
  <c r="D6" i="10"/>
  <c r="N6" i="10"/>
  <c r="J6" i="10" s="1"/>
  <c r="O6" i="10"/>
  <c r="K6" i="10" s="1"/>
  <c r="P6" i="10"/>
  <c r="L6" i="10" s="1"/>
  <c r="B7" i="10"/>
  <c r="C7" i="10"/>
  <c r="D7" i="10"/>
  <c r="N7" i="10"/>
  <c r="J7" i="10" s="1"/>
  <c r="O7" i="10"/>
  <c r="K7" i="10" s="1"/>
  <c r="P7" i="10"/>
  <c r="L7" i="10" s="1"/>
  <c r="B8" i="10"/>
  <c r="C8" i="10"/>
  <c r="D8" i="10"/>
  <c r="N8" i="10"/>
  <c r="J8" i="10" s="1"/>
  <c r="O8" i="10"/>
  <c r="K8" i="10" s="1"/>
  <c r="P8" i="10"/>
  <c r="L8" i="10" s="1"/>
  <c r="B9" i="10"/>
  <c r="C9" i="10"/>
  <c r="D9" i="10"/>
  <c r="T9" i="10" s="1"/>
  <c r="N9" i="10"/>
  <c r="J9" i="10" s="1"/>
  <c r="O9" i="10"/>
  <c r="K9" i="10" s="1"/>
  <c r="P9" i="10"/>
  <c r="L9" i="10" s="1"/>
  <c r="B10" i="10"/>
  <c r="C10" i="10"/>
  <c r="D10" i="10"/>
  <c r="N10" i="10"/>
  <c r="J10" i="10" s="1"/>
  <c r="O10" i="10"/>
  <c r="K10" i="10" s="1"/>
  <c r="P10" i="10"/>
  <c r="L10" i="10" s="1"/>
  <c r="B11" i="10"/>
  <c r="C11" i="10"/>
  <c r="D11" i="10"/>
  <c r="N11" i="10"/>
  <c r="J11" i="10" s="1"/>
  <c r="O11" i="10"/>
  <c r="K11" i="10" s="1"/>
  <c r="P11" i="10"/>
  <c r="L11" i="10" s="1"/>
  <c r="B12" i="10"/>
  <c r="C12" i="10"/>
  <c r="D12" i="10"/>
  <c r="N12" i="10"/>
  <c r="J12" i="10" s="1"/>
  <c r="O12" i="10"/>
  <c r="K12" i="10" s="1"/>
  <c r="P12" i="10"/>
  <c r="L12" i="10" s="1"/>
  <c r="B13" i="10"/>
  <c r="C13" i="10"/>
  <c r="D13" i="10"/>
  <c r="T13" i="10" s="1"/>
  <c r="N13" i="10"/>
  <c r="J13" i="10" s="1"/>
  <c r="O13" i="10"/>
  <c r="K13" i="10" s="1"/>
  <c r="P13" i="10"/>
  <c r="L13" i="10" s="1"/>
  <c r="B14" i="10"/>
  <c r="C14" i="10"/>
  <c r="D14" i="10"/>
  <c r="N14" i="10"/>
  <c r="J14" i="10" s="1"/>
  <c r="O14" i="10"/>
  <c r="K14" i="10" s="1"/>
  <c r="P14" i="10"/>
  <c r="L14" i="10" s="1"/>
  <c r="B15" i="10"/>
  <c r="C15" i="10"/>
  <c r="D15" i="10"/>
  <c r="N15" i="10"/>
  <c r="J15" i="10" s="1"/>
  <c r="O15" i="10"/>
  <c r="K15" i="10" s="1"/>
  <c r="P15" i="10"/>
  <c r="L15" i="10" s="1"/>
  <c r="B16" i="10"/>
  <c r="C16" i="10"/>
  <c r="D16" i="10"/>
  <c r="N16" i="10"/>
  <c r="J16" i="10" s="1"/>
  <c r="O16" i="10"/>
  <c r="K16" i="10" s="1"/>
  <c r="P16" i="10"/>
  <c r="L16" i="10" s="1"/>
  <c r="B17" i="10"/>
  <c r="C17" i="10"/>
  <c r="D17" i="10"/>
  <c r="T17" i="10" s="1"/>
  <c r="N17" i="10"/>
  <c r="J17" i="10" s="1"/>
  <c r="O17" i="10"/>
  <c r="K17" i="10" s="1"/>
  <c r="P17" i="10"/>
  <c r="L17" i="10" s="1"/>
  <c r="B18" i="10"/>
  <c r="C18" i="10"/>
  <c r="D18" i="10"/>
  <c r="N18" i="10"/>
  <c r="J18" i="10" s="1"/>
  <c r="O18" i="10"/>
  <c r="K18" i="10" s="1"/>
  <c r="P18" i="10"/>
  <c r="L18" i="10" s="1"/>
  <c r="B19" i="10"/>
  <c r="C19" i="10"/>
  <c r="D19" i="10"/>
  <c r="N19" i="10"/>
  <c r="J19" i="10" s="1"/>
  <c r="O19" i="10"/>
  <c r="K19" i="10" s="1"/>
  <c r="P19" i="10"/>
  <c r="L19" i="10" s="1"/>
  <c r="B20" i="10"/>
  <c r="C20" i="10"/>
  <c r="D20" i="10"/>
  <c r="N20" i="10"/>
  <c r="J20" i="10" s="1"/>
  <c r="O20" i="10"/>
  <c r="K20" i="10" s="1"/>
  <c r="P20" i="10"/>
  <c r="L20" i="10" s="1"/>
  <c r="B21" i="10"/>
  <c r="C21" i="10"/>
  <c r="D21" i="10"/>
  <c r="T21" i="10" s="1"/>
  <c r="N21" i="10"/>
  <c r="J21" i="10" s="1"/>
  <c r="O21" i="10"/>
  <c r="K21" i="10" s="1"/>
  <c r="P21" i="10"/>
  <c r="L21" i="10" s="1"/>
  <c r="B22" i="10"/>
  <c r="C22" i="10"/>
  <c r="D22" i="10"/>
  <c r="N22" i="10"/>
  <c r="J22" i="10" s="1"/>
  <c r="O22" i="10"/>
  <c r="K22" i="10" s="1"/>
  <c r="P22" i="10"/>
  <c r="L22" i="10" s="1"/>
  <c r="B23" i="10"/>
  <c r="C23" i="10"/>
  <c r="D23" i="10"/>
  <c r="N23" i="10"/>
  <c r="J23" i="10" s="1"/>
  <c r="O23" i="10"/>
  <c r="K23" i="10" s="1"/>
  <c r="P23" i="10"/>
  <c r="L23" i="10" s="1"/>
  <c r="B24" i="10"/>
  <c r="C24" i="10"/>
  <c r="D24" i="10"/>
  <c r="N24" i="10"/>
  <c r="J24" i="10" s="1"/>
  <c r="O24" i="10"/>
  <c r="K24" i="10" s="1"/>
  <c r="P24" i="10"/>
  <c r="L24" i="10" s="1"/>
  <c r="B25" i="10"/>
  <c r="C25" i="10"/>
  <c r="D25" i="10"/>
  <c r="T25" i="10" s="1"/>
  <c r="N25" i="10"/>
  <c r="J25" i="10" s="1"/>
  <c r="O25" i="10"/>
  <c r="K25" i="10" s="1"/>
  <c r="P25" i="10"/>
  <c r="L25" i="10" s="1"/>
  <c r="B26" i="10"/>
  <c r="C26" i="10"/>
  <c r="D26" i="10"/>
  <c r="N26" i="10"/>
  <c r="J26" i="10" s="1"/>
  <c r="O26" i="10"/>
  <c r="K26" i="10" s="1"/>
  <c r="P26" i="10"/>
  <c r="L26" i="10" s="1"/>
  <c r="B27" i="10"/>
  <c r="C27" i="10"/>
  <c r="D27" i="10"/>
  <c r="N27" i="10"/>
  <c r="J27" i="10" s="1"/>
  <c r="O27" i="10"/>
  <c r="K27" i="10" s="1"/>
  <c r="P27" i="10"/>
  <c r="L27" i="10" s="1"/>
  <c r="B28" i="10"/>
  <c r="C28" i="10"/>
  <c r="D28" i="10"/>
  <c r="N28" i="10"/>
  <c r="J28" i="10" s="1"/>
  <c r="O28" i="10"/>
  <c r="K28" i="10" s="1"/>
  <c r="P28" i="10"/>
  <c r="L28" i="10" s="1"/>
  <c r="C3" i="10"/>
  <c r="T3" i="10" s="1"/>
  <c r="D3" i="10"/>
  <c r="N3" i="10"/>
  <c r="J3" i="10" s="1"/>
  <c r="O3" i="10"/>
  <c r="K3" i="10" s="1"/>
  <c r="P3" i="10"/>
  <c r="L3" i="10" s="1"/>
  <c r="B4" i="11"/>
  <c r="S4" i="11" s="1"/>
  <c r="C4" i="11"/>
  <c r="T4" i="11" s="1"/>
  <c r="D4" i="11"/>
  <c r="N4" i="11"/>
  <c r="J4" i="11" s="1"/>
  <c r="O4" i="11"/>
  <c r="K4" i="11" s="1"/>
  <c r="P4" i="11"/>
  <c r="L4" i="11" s="1"/>
  <c r="B5" i="11"/>
  <c r="C5" i="11"/>
  <c r="D5" i="11"/>
  <c r="N5" i="11"/>
  <c r="J5" i="11" s="1"/>
  <c r="O5" i="11"/>
  <c r="K5" i="11" s="1"/>
  <c r="P5" i="11"/>
  <c r="L5" i="11" s="1"/>
  <c r="B6" i="11"/>
  <c r="C6" i="11"/>
  <c r="T6" i="11" s="1"/>
  <c r="D6" i="11"/>
  <c r="N6" i="11"/>
  <c r="J6" i="11" s="1"/>
  <c r="O6" i="11"/>
  <c r="K6" i="11" s="1"/>
  <c r="P6" i="11"/>
  <c r="L6" i="11" s="1"/>
  <c r="B7" i="11"/>
  <c r="C7" i="11"/>
  <c r="D7" i="11"/>
  <c r="N7" i="11"/>
  <c r="J7" i="11" s="1"/>
  <c r="O7" i="11"/>
  <c r="K7" i="11" s="1"/>
  <c r="P7" i="11"/>
  <c r="L7" i="11" s="1"/>
  <c r="B8" i="11"/>
  <c r="S8" i="11" s="1"/>
  <c r="C8" i="11"/>
  <c r="T8" i="11" s="1"/>
  <c r="D8" i="11"/>
  <c r="N8" i="11"/>
  <c r="J8" i="11" s="1"/>
  <c r="O8" i="11"/>
  <c r="K8" i="11" s="1"/>
  <c r="P8" i="11"/>
  <c r="L8" i="11" s="1"/>
  <c r="B9" i="11"/>
  <c r="C9" i="11"/>
  <c r="D9" i="11"/>
  <c r="N9" i="11"/>
  <c r="J9" i="11" s="1"/>
  <c r="O9" i="11"/>
  <c r="K9" i="11" s="1"/>
  <c r="P9" i="11"/>
  <c r="L9" i="11" s="1"/>
  <c r="B10" i="11"/>
  <c r="C10" i="11"/>
  <c r="T10" i="11" s="1"/>
  <c r="D10" i="11"/>
  <c r="N10" i="11"/>
  <c r="J10" i="11" s="1"/>
  <c r="O10" i="11"/>
  <c r="K10" i="11" s="1"/>
  <c r="P10" i="11"/>
  <c r="L10" i="11" s="1"/>
  <c r="B11" i="11"/>
  <c r="C11" i="11"/>
  <c r="D11" i="11"/>
  <c r="N11" i="11"/>
  <c r="J11" i="11" s="1"/>
  <c r="O11" i="11"/>
  <c r="K11" i="11" s="1"/>
  <c r="P11" i="11"/>
  <c r="L11" i="11" s="1"/>
  <c r="B12" i="11"/>
  <c r="S12" i="11" s="1"/>
  <c r="C12" i="11"/>
  <c r="T12" i="11" s="1"/>
  <c r="D12" i="11"/>
  <c r="N12" i="11"/>
  <c r="J12" i="11" s="1"/>
  <c r="O12" i="11"/>
  <c r="K12" i="11" s="1"/>
  <c r="P12" i="11"/>
  <c r="L12" i="11" s="1"/>
  <c r="B13" i="11"/>
  <c r="C13" i="11"/>
  <c r="D13" i="11"/>
  <c r="N13" i="11"/>
  <c r="J13" i="11" s="1"/>
  <c r="O13" i="11"/>
  <c r="K13" i="11" s="1"/>
  <c r="P13" i="11"/>
  <c r="L13" i="11" s="1"/>
  <c r="B14" i="11"/>
  <c r="C14" i="11"/>
  <c r="T14" i="11" s="1"/>
  <c r="D14" i="11"/>
  <c r="N14" i="11"/>
  <c r="J14" i="11" s="1"/>
  <c r="O14" i="11"/>
  <c r="K14" i="11" s="1"/>
  <c r="P14" i="11"/>
  <c r="L14" i="11" s="1"/>
  <c r="B15" i="11"/>
  <c r="C15" i="11"/>
  <c r="D15" i="11"/>
  <c r="N15" i="11"/>
  <c r="J15" i="11" s="1"/>
  <c r="O15" i="11"/>
  <c r="K15" i="11" s="1"/>
  <c r="P15" i="11"/>
  <c r="L15" i="11" s="1"/>
  <c r="B16" i="11"/>
  <c r="S16" i="11" s="1"/>
  <c r="C16" i="11"/>
  <c r="T16" i="11" s="1"/>
  <c r="D16" i="11"/>
  <c r="N16" i="11"/>
  <c r="J16" i="11" s="1"/>
  <c r="O16" i="11"/>
  <c r="K16" i="11" s="1"/>
  <c r="P16" i="11"/>
  <c r="L16" i="11" s="1"/>
  <c r="B17" i="11"/>
  <c r="C17" i="11"/>
  <c r="D17" i="11"/>
  <c r="N17" i="11"/>
  <c r="J17" i="11" s="1"/>
  <c r="O17" i="11"/>
  <c r="K17" i="11" s="1"/>
  <c r="P17" i="11"/>
  <c r="L17" i="11" s="1"/>
  <c r="B18" i="11"/>
  <c r="C18" i="11"/>
  <c r="T18" i="11" s="1"/>
  <c r="D18" i="11"/>
  <c r="N18" i="11"/>
  <c r="J18" i="11" s="1"/>
  <c r="O18" i="11"/>
  <c r="K18" i="11" s="1"/>
  <c r="P18" i="11"/>
  <c r="L18" i="11" s="1"/>
  <c r="B19" i="11"/>
  <c r="C19" i="11"/>
  <c r="D19" i="11"/>
  <c r="N19" i="11"/>
  <c r="J19" i="11" s="1"/>
  <c r="O19" i="11"/>
  <c r="K19" i="11" s="1"/>
  <c r="P19" i="11"/>
  <c r="L19" i="11" s="1"/>
  <c r="B20" i="11"/>
  <c r="S20" i="11" s="1"/>
  <c r="C20" i="11"/>
  <c r="T20" i="11" s="1"/>
  <c r="D20" i="11"/>
  <c r="N20" i="11"/>
  <c r="J20" i="11" s="1"/>
  <c r="O20" i="11"/>
  <c r="K20" i="11" s="1"/>
  <c r="P20" i="11"/>
  <c r="L20" i="11" s="1"/>
  <c r="B21" i="11"/>
  <c r="C21" i="11"/>
  <c r="D21" i="11"/>
  <c r="N21" i="11"/>
  <c r="J21" i="11" s="1"/>
  <c r="O21" i="11"/>
  <c r="K21" i="11" s="1"/>
  <c r="P21" i="11"/>
  <c r="L21" i="11" s="1"/>
  <c r="B22" i="11"/>
  <c r="C22" i="11"/>
  <c r="T22" i="11" s="1"/>
  <c r="D22" i="11"/>
  <c r="N22" i="11"/>
  <c r="J22" i="11" s="1"/>
  <c r="O22" i="11"/>
  <c r="K22" i="11" s="1"/>
  <c r="P22" i="11"/>
  <c r="L22" i="11" s="1"/>
  <c r="B23" i="11"/>
  <c r="C23" i="11"/>
  <c r="D23" i="11"/>
  <c r="N23" i="11"/>
  <c r="J23" i="11" s="1"/>
  <c r="O23" i="11"/>
  <c r="K23" i="11" s="1"/>
  <c r="P23" i="11"/>
  <c r="L23" i="11" s="1"/>
  <c r="B24" i="11"/>
  <c r="S24" i="11" s="1"/>
  <c r="C24" i="11"/>
  <c r="T24" i="11" s="1"/>
  <c r="D24" i="11"/>
  <c r="N24" i="11"/>
  <c r="J24" i="11" s="1"/>
  <c r="O24" i="11"/>
  <c r="K24" i="11" s="1"/>
  <c r="P24" i="11"/>
  <c r="L24" i="11" s="1"/>
  <c r="B25" i="11"/>
  <c r="C25" i="11"/>
  <c r="D25" i="11"/>
  <c r="N25" i="11"/>
  <c r="J25" i="11" s="1"/>
  <c r="O25" i="11"/>
  <c r="K25" i="11" s="1"/>
  <c r="P25" i="11"/>
  <c r="L25" i="11" s="1"/>
  <c r="B26" i="11"/>
  <c r="C26" i="11"/>
  <c r="T26" i="11" s="1"/>
  <c r="D26" i="11"/>
  <c r="N26" i="11"/>
  <c r="J26" i="11" s="1"/>
  <c r="O26" i="11"/>
  <c r="K26" i="11" s="1"/>
  <c r="P26" i="11"/>
  <c r="L26" i="11" s="1"/>
  <c r="B27" i="11"/>
  <c r="C27" i="11"/>
  <c r="D27" i="11"/>
  <c r="N27" i="11"/>
  <c r="J27" i="11" s="1"/>
  <c r="O27" i="11"/>
  <c r="K27" i="11" s="1"/>
  <c r="P27" i="11"/>
  <c r="L27" i="11" s="1"/>
  <c r="B28" i="11"/>
  <c r="S28" i="11" s="1"/>
  <c r="C28" i="11"/>
  <c r="T28" i="11" s="1"/>
  <c r="D28" i="11"/>
  <c r="N28" i="11"/>
  <c r="J28" i="11" s="1"/>
  <c r="O28" i="11"/>
  <c r="K28" i="11" s="1"/>
  <c r="P28" i="11"/>
  <c r="L28" i="11" s="1"/>
  <c r="P4" i="8"/>
  <c r="L4" i="8" s="1"/>
  <c r="P5" i="8"/>
  <c r="L5" i="8" s="1"/>
  <c r="P6" i="8"/>
  <c r="L6" i="8" s="1"/>
  <c r="P7" i="8"/>
  <c r="L7" i="8" s="1"/>
  <c r="P8" i="8"/>
  <c r="L8" i="8" s="1"/>
  <c r="P9" i="8"/>
  <c r="L9" i="8" s="1"/>
  <c r="P10" i="8"/>
  <c r="L10" i="8" s="1"/>
  <c r="P11" i="8"/>
  <c r="L11" i="8" s="1"/>
  <c r="P12" i="8"/>
  <c r="L12" i="8" s="1"/>
  <c r="P13" i="8"/>
  <c r="L13" i="8" s="1"/>
  <c r="P14" i="8"/>
  <c r="L14" i="8" s="1"/>
  <c r="P15" i="8"/>
  <c r="L15" i="8" s="1"/>
  <c r="P16" i="8"/>
  <c r="L16" i="8" s="1"/>
  <c r="P17" i="8"/>
  <c r="L17" i="8" s="1"/>
  <c r="P18" i="8"/>
  <c r="L18" i="8" s="1"/>
  <c r="P19" i="8"/>
  <c r="L19" i="8" s="1"/>
  <c r="P20" i="8"/>
  <c r="L20" i="8" s="1"/>
  <c r="P21" i="8"/>
  <c r="L21" i="8" s="1"/>
  <c r="P22" i="8"/>
  <c r="L22" i="8" s="1"/>
  <c r="P23" i="8"/>
  <c r="L23" i="8" s="1"/>
  <c r="P24" i="8"/>
  <c r="L24" i="8" s="1"/>
  <c r="P25" i="8"/>
  <c r="L25" i="8" s="1"/>
  <c r="P26" i="8"/>
  <c r="L26" i="8" s="1"/>
  <c r="P27" i="8"/>
  <c r="L27" i="8" s="1"/>
  <c r="P28" i="8"/>
  <c r="L28" i="8" s="1"/>
  <c r="P3" i="8"/>
  <c r="L3" i="8" s="1"/>
  <c r="P4" i="7"/>
  <c r="L4" i="7" s="1"/>
  <c r="P5" i="7"/>
  <c r="L5" i="7" s="1"/>
  <c r="P6" i="7"/>
  <c r="L6" i="7" s="1"/>
  <c r="P7" i="7"/>
  <c r="L7" i="7" s="1"/>
  <c r="P8" i="7"/>
  <c r="L8" i="7" s="1"/>
  <c r="P9" i="7"/>
  <c r="L9" i="7" s="1"/>
  <c r="P10" i="7"/>
  <c r="L10" i="7" s="1"/>
  <c r="P11" i="7"/>
  <c r="L11" i="7" s="1"/>
  <c r="P12" i="7"/>
  <c r="L12" i="7" s="1"/>
  <c r="P13" i="7"/>
  <c r="L13" i="7" s="1"/>
  <c r="P14" i="7"/>
  <c r="L14" i="7" s="1"/>
  <c r="P15" i="7"/>
  <c r="L15" i="7" s="1"/>
  <c r="P16" i="7"/>
  <c r="L16" i="7" s="1"/>
  <c r="P17" i="7"/>
  <c r="L17" i="7" s="1"/>
  <c r="P18" i="7"/>
  <c r="L18" i="7" s="1"/>
  <c r="P19" i="7"/>
  <c r="L19" i="7" s="1"/>
  <c r="P20" i="7"/>
  <c r="L20" i="7" s="1"/>
  <c r="P21" i="7"/>
  <c r="L21" i="7" s="1"/>
  <c r="P22" i="7"/>
  <c r="L22" i="7" s="1"/>
  <c r="P23" i="7"/>
  <c r="L23" i="7" s="1"/>
  <c r="P24" i="7"/>
  <c r="L24" i="7" s="1"/>
  <c r="P25" i="7"/>
  <c r="L25" i="7" s="1"/>
  <c r="P26" i="7"/>
  <c r="L26" i="7" s="1"/>
  <c r="P27" i="7"/>
  <c r="L27" i="7" s="1"/>
  <c r="P28" i="7"/>
  <c r="L28" i="7" s="1"/>
  <c r="P3" i="7"/>
  <c r="L3" i="7" s="1"/>
  <c r="P4" i="9"/>
  <c r="L4" i="9" s="1"/>
  <c r="P5" i="9"/>
  <c r="L5" i="9" s="1"/>
  <c r="P6" i="9"/>
  <c r="L6" i="9" s="1"/>
  <c r="P7" i="9"/>
  <c r="L7" i="9" s="1"/>
  <c r="P8" i="9"/>
  <c r="L8" i="9" s="1"/>
  <c r="P9" i="9"/>
  <c r="L9" i="9" s="1"/>
  <c r="P10" i="9"/>
  <c r="L10" i="9" s="1"/>
  <c r="P11" i="9"/>
  <c r="L11" i="9" s="1"/>
  <c r="P12" i="9"/>
  <c r="L12" i="9" s="1"/>
  <c r="P13" i="9"/>
  <c r="L13" i="9" s="1"/>
  <c r="P14" i="9"/>
  <c r="L14" i="9" s="1"/>
  <c r="P15" i="9"/>
  <c r="L15" i="9" s="1"/>
  <c r="P16" i="9"/>
  <c r="L16" i="9" s="1"/>
  <c r="P17" i="9"/>
  <c r="L17" i="9" s="1"/>
  <c r="P18" i="9"/>
  <c r="L18" i="9" s="1"/>
  <c r="P19" i="9"/>
  <c r="L19" i="9" s="1"/>
  <c r="P20" i="9"/>
  <c r="L20" i="9" s="1"/>
  <c r="P21" i="9"/>
  <c r="L21" i="9" s="1"/>
  <c r="P22" i="9"/>
  <c r="L22" i="9" s="1"/>
  <c r="P23" i="9"/>
  <c r="L23" i="9" s="1"/>
  <c r="P24" i="9"/>
  <c r="L24" i="9" s="1"/>
  <c r="P25" i="9"/>
  <c r="L25" i="9" s="1"/>
  <c r="P26" i="9"/>
  <c r="L26" i="9" s="1"/>
  <c r="P27" i="9"/>
  <c r="L27" i="9" s="1"/>
  <c r="P28" i="9"/>
  <c r="L28" i="9" s="1"/>
  <c r="P3" i="9"/>
  <c r="L3" i="9" s="1"/>
  <c r="G29" i="21"/>
  <c r="C29" i="21"/>
  <c r="B29" i="21"/>
  <c r="P4" i="4"/>
  <c r="L4" i="4" s="1"/>
  <c r="P5" i="4"/>
  <c r="L5" i="4" s="1"/>
  <c r="P6" i="4"/>
  <c r="L6" i="4" s="1"/>
  <c r="P7" i="4"/>
  <c r="L7" i="4" s="1"/>
  <c r="P8" i="4"/>
  <c r="L8" i="4" s="1"/>
  <c r="P9" i="4"/>
  <c r="L9" i="4" s="1"/>
  <c r="P10" i="4"/>
  <c r="L10" i="4" s="1"/>
  <c r="P11" i="4"/>
  <c r="L11" i="4" s="1"/>
  <c r="P12" i="4"/>
  <c r="L12" i="4" s="1"/>
  <c r="P13" i="4"/>
  <c r="L13" i="4" s="1"/>
  <c r="P14" i="4"/>
  <c r="L14" i="4" s="1"/>
  <c r="P15" i="4"/>
  <c r="L15" i="4" s="1"/>
  <c r="P16" i="4"/>
  <c r="L16" i="4" s="1"/>
  <c r="P17" i="4"/>
  <c r="L17" i="4" s="1"/>
  <c r="P18" i="4"/>
  <c r="L18" i="4" s="1"/>
  <c r="P19" i="4"/>
  <c r="L19" i="4" s="1"/>
  <c r="P20" i="4"/>
  <c r="L20" i="4" s="1"/>
  <c r="P21" i="4"/>
  <c r="L21" i="4" s="1"/>
  <c r="P22" i="4"/>
  <c r="L22" i="4" s="1"/>
  <c r="P23" i="4"/>
  <c r="L23" i="4" s="1"/>
  <c r="P24" i="4"/>
  <c r="L24" i="4" s="1"/>
  <c r="P25" i="4"/>
  <c r="L25" i="4" s="1"/>
  <c r="P26" i="4"/>
  <c r="L26" i="4" s="1"/>
  <c r="P27" i="4"/>
  <c r="L27" i="4" s="1"/>
  <c r="P28" i="4"/>
  <c r="L28" i="4" s="1"/>
  <c r="P3" i="4"/>
  <c r="L3" i="4" s="1"/>
  <c r="N3" i="4"/>
  <c r="J3" i="4" s="1"/>
  <c r="E29" i="12"/>
  <c r="F29" i="12"/>
  <c r="D29" i="12"/>
  <c r="O28" i="9"/>
  <c r="K28" i="9" s="1"/>
  <c r="N28" i="9"/>
  <c r="J28" i="9" s="1"/>
  <c r="D28" i="9"/>
  <c r="C28" i="9"/>
  <c r="B28" i="9"/>
  <c r="O27" i="9"/>
  <c r="K27" i="9" s="1"/>
  <c r="N27" i="9"/>
  <c r="J27" i="9" s="1"/>
  <c r="D27" i="9"/>
  <c r="S27" i="9" s="1"/>
  <c r="C27" i="9"/>
  <c r="T27" i="9" s="1"/>
  <c r="B27" i="9"/>
  <c r="O26" i="9"/>
  <c r="K26" i="9" s="1"/>
  <c r="N26" i="9"/>
  <c r="J26" i="9" s="1"/>
  <c r="D26" i="9"/>
  <c r="C26" i="9"/>
  <c r="B26" i="9"/>
  <c r="O25" i="9"/>
  <c r="K25" i="9" s="1"/>
  <c r="N25" i="9"/>
  <c r="J25" i="9" s="1"/>
  <c r="D25" i="9"/>
  <c r="C25" i="9"/>
  <c r="B25" i="9"/>
  <c r="S25" i="9" s="1"/>
  <c r="O24" i="9"/>
  <c r="K24" i="9" s="1"/>
  <c r="N24" i="9"/>
  <c r="J24" i="9" s="1"/>
  <c r="D24" i="9"/>
  <c r="C24" i="9"/>
  <c r="B24" i="9"/>
  <c r="O23" i="9"/>
  <c r="K23" i="9" s="1"/>
  <c r="N23" i="9"/>
  <c r="J23" i="9" s="1"/>
  <c r="D23" i="9"/>
  <c r="S23" i="9" s="1"/>
  <c r="C23" i="9"/>
  <c r="B23" i="9"/>
  <c r="O22" i="9"/>
  <c r="K22" i="9" s="1"/>
  <c r="N22" i="9"/>
  <c r="J22" i="9" s="1"/>
  <c r="D22" i="9"/>
  <c r="C22" i="9"/>
  <c r="B22" i="9"/>
  <c r="O21" i="9"/>
  <c r="K21" i="9" s="1"/>
  <c r="N21" i="9"/>
  <c r="J21" i="9" s="1"/>
  <c r="D21" i="9"/>
  <c r="C21" i="9"/>
  <c r="B21" i="9"/>
  <c r="S21" i="9" s="1"/>
  <c r="O20" i="9"/>
  <c r="K20" i="9" s="1"/>
  <c r="N20" i="9"/>
  <c r="J20" i="9" s="1"/>
  <c r="D20" i="9"/>
  <c r="C20" i="9"/>
  <c r="B20" i="9"/>
  <c r="O19" i="9"/>
  <c r="K19" i="9" s="1"/>
  <c r="N19" i="9"/>
  <c r="J19" i="9" s="1"/>
  <c r="D19" i="9"/>
  <c r="S19" i="9" s="1"/>
  <c r="C19" i="9"/>
  <c r="B19" i="9"/>
  <c r="O18" i="9"/>
  <c r="K18" i="9" s="1"/>
  <c r="N18" i="9"/>
  <c r="J18" i="9" s="1"/>
  <c r="D18" i="9"/>
  <c r="C18" i="9"/>
  <c r="B18" i="9"/>
  <c r="O17" i="9"/>
  <c r="K17" i="9" s="1"/>
  <c r="N17" i="9"/>
  <c r="J17" i="9" s="1"/>
  <c r="D17" i="9"/>
  <c r="C17" i="9"/>
  <c r="T17" i="9" s="1"/>
  <c r="B17" i="9"/>
  <c r="S17" i="9" s="1"/>
  <c r="O16" i="9"/>
  <c r="K16" i="9" s="1"/>
  <c r="N16" i="9"/>
  <c r="J16" i="9" s="1"/>
  <c r="D16" i="9"/>
  <c r="C16" i="9"/>
  <c r="B16" i="9"/>
  <c r="O15" i="9"/>
  <c r="K15" i="9" s="1"/>
  <c r="N15" i="9"/>
  <c r="J15" i="9" s="1"/>
  <c r="D15" i="9"/>
  <c r="S15" i="9" s="1"/>
  <c r="C15" i="9"/>
  <c r="B15" i="9"/>
  <c r="O14" i="9"/>
  <c r="K14" i="9" s="1"/>
  <c r="N14" i="9"/>
  <c r="J14" i="9" s="1"/>
  <c r="D14" i="9"/>
  <c r="C14" i="9"/>
  <c r="B14" i="9"/>
  <c r="O13" i="9"/>
  <c r="K13" i="9" s="1"/>
  <c r="N13" i="9"/>
  <c r="J13" i="9" s="1"/>
  <c r="D13" i="9"/>
  <c r="C13" i="9"/>
  <c r="T13" i="9" s="1"/>
  <c r="B13" i="9"/>
  <c r="S13" i="9" s="1"/>
  <c r="O12" i="9"/>
  <c r="K12" i="9" s="1"/>
  <c r="N12" i="9"/>
  <c r="J12" i="9" s="1"/>
  <c r="D12" i="9"/>
  <c r="C12" i="9"/>
  <c r="B12" i="9"/>
  <c r="O11" i="9"/>
  <c r="K11" i="9" s="1"/>
  <c r="N11" i="9"/>
  <c r="J11" i="9" s="1"/>
  <c r="D11" i="9"/>
  <c r="S11" i="9" s="1"/>
  <c r="C11" i="9"/>
  <c r="B11" i="9"/>
  <c r="O10" i="9"/>
  <c r="K10" i="9" s="1"/>
  <c r="N10" i="9"/>
  <c r="J10" i="9" s="1"/>
  <c r="D10" i="9"/>
  <c r="C10" i="9"/>
  <c r="B10" i="9"/>
  <c r="O9" i="9"/>
  <c r="K9" i="9" s="1"/>
  <c r="N9" i="9"/>
  <c r="J9" i="9" s="1"/>
  <c r="D9" i="9"/>
  <c r="C9" i="9"/>
  <c r="T9" i="9" s="1"/>
  <c r="B9" i="9"/>
  <c r="S9" i="9" s="1"/>
  <c r="O8" i="9"/>
  <c r="K8" i="9" s="1"/>
  <c r="N8" i="9"/>
  <c r="J8" i="9" s="1"/>
  <c r="D8" i="9"/>
  <c r="C8" i="9"/>
  <c r="B8" i="9"/>
  <c r="O7" i="9"/>
  <c r="K7" i="9" s="1"/>
  <c r="N7" i="9"/>
  <c r="J7" i="9" s="1"/>
  <c r="D7" i="9"/>
  <c r="S7" i="9" s="1"/>
  <c r="C7" i="9"/>
  <c r="B7" i="9"/>
  <c r="O6" i="9"/>
  <c r="K6" i="9" s="1"/>
  <c r="N6" i="9"/>
  <c r="J6" i="9" s="1"/>
  <c r="D6" i="9"/>
  <c r="C6" i="9"/>
  <c r="B6" i="9"/>
  <c r="S6" i="9" s="1"/>
  <c r="O5" i="9"/>
  <c r="K5" i="9" s="1"/>
  <c r="N5" i="9"/>
  <c r="J5" i="9" s="1"/>
  <c r="D5" i="9"/>
  <c r="C5" i="9"/>
  <c r="T5" i="9" s="1"/>
  <c r="B5" i="9"/>
  <c r="S5" i="9" s="1"/>
  <c r="O4" i="9"/>
  <c r="K4" i="9" s="1"/>
  <c r="N4" i="9"/>
  <c r="J4" i="9" s="1"/>
  <c r="D4" i="9"/>
  <c r="C4" i="9"/>
  <c r="B4" i="9"/>
  <c r="O3" i="9"/>
  <c r="K3" i="9" s="1"/>
  <c r="N3" i="9"/>
  <c r="J3" i="9" s="1"/>
  <c r="D3" i="9"/>
  <c r="S3" i="9" s="1"/>
  <c r="C3" i="9"/>
  <c r="B3" i="9"/>
  <c r="P3" i="11"/>
  <c r="L3" i="11" s="1"/>
  <c r="O3" i="11"/>
  <c r="K3" i="11" s="1"/>
  <c r="N3" i="11"/>
  <c r="J3" i="11" s="1"/>
  <c r="D3" i="11"/>
  <c r="C3" i="11"/>
  <c r="T3" i="11" s="1"/>
  <c r="B3" i="11"/>
  <c r="S3" i="11" s="1"/>
  <c r="B3" i="10"/>
  <c r="O28" i="8"/>
  <c r="K28" i="8" s="1"/>
  <c r="N28" i="8"/>
  <c r="J28" i="8" s="1"/>
  <c r="D28" i="8"/>
  <c r="H27" i="26" s="1"/>
  <c r="C28" i="8"/>
  <c r="F27" i="26" s="1"/>
  <c r="B28" i="8"/>
  <c r="D27" i="26" s="1"/>
  <c r="O27" i="8"/>
  <c r="K27" i="8" s="1"/>
  <c r="N27" i="8"/>
  <c r="J27" i="8" s="1"/>
  <c r="D27" i="8"/>
  <c r="H26" i="26" s="1"/>
  <c r="C27" i="8"/>
  <c r="F26" i="26" s="1"/>
  <c r="B27" i="8"/>
  <c r="D26" i="26" s="1"/>
  <c r="O26" i="8"/>
  <c r="K26" i="8" s="1"/>
  <c r="N26" i="8"/>
  <c r="J26" i="8" s="1"/>
  <c r="D26" i="8"/>
  <c r="H25" i="26" s="1"/>
  <c r="C26" i="8"/>
  <c r="F25" i="26" s="1"/>
  <c r="B26" i="8"/>
  <c r="D25" i="26" s="1"/>
  <c r="O25" i="8"/>
  <c r="K25" i="8" s="1"/>
  <c r="N25" i="8"/>
  <c r="J25" i="8" s="1"/>
  <c r="D25" i="8"/>
  <c r="H24" i="26" s="1"/>
  <c r="C25" i="8"/>
  <c r="F24" i="26" s="1"/>
  <c r="B25" i="8"/>
  <c r="D24" i="26" s="1"/>
  <c r="O24" i="8"/>
  <c r="K24" i="8" s="1"/>
  <c r="N24" i="8"/>
  <c r="J24" i="8" s="1"/>
  <c r="D24" i="8"/>
  <c r="H23" i="26" s="1"/>
  <c r="C24" i="8"/>
  <c r="F23" i="26" s="1"/>
  <c r="B24" i="8"/>
  <c r="D23" i="26" s="1"/>
  <c r="O23" i="8"/>
  <c r="K23" i="8" s="1"/>
  <c r="N23" i="8"/>
  <c r="J23" i="8" s="1"/>
  <c r="D23" i="8"/>
  <c r="H22" i="26" s="1"/>
  <c r="C23" i="8"/>
  <c r="F22" i="26" s="1"/>
  <c r="B23" i="8"/>
  <c r="D22" i="26" s="1"/>
  <c r="O22" i="8"/>
  <c r="K22" i="8" s="1"/>
  <c r="N22" i="8"/>
  <c r="J22" i="8" s="1"/>
  <c r="D22" i="8"/>
  <c r="H21" i="26" s="1"/>
  <c r="C22" i="8"/>
  <c r="F21" i="26" s="1"/>
  <c r="B22" i="8"/>
  <c r="D21" i="26" s="1"/>
  <c r="O21" i="8"/>
  <c r="K21" i="8" s="1"/>
  <c r="N21" i="8"/>
  <c r="J21" i="8" s="1"/>
  <c r="D21" i="8"/>
  <c r="H20" i="26" s="1"/>
  <c r="C21" i="8"/>
  <c r="F20" i="26" s="1"/>
  <c r="B21" i="8"/>
  <c r="D20" i="26" s="1"/>
  <c r="O20" i="8"/>
  <c r="K20" i="8" s="1"/>
  <c r="N20" i="8"/>
  <c r="J20" i="8" s="1"/>
  <c r="D20" i="8"/>
  <c r="H19" i="26" s="1"/>
  <c r="C20" i="8"/>
  <c r="F19" i="26" s="1"/>
  <c r="B20" i="8"/>
  <c r="D19" i="26" s="1"/>
  <c r="O19" i="8"/>
  <c r="K19" i="8" s="1"/>
  <c r="N19" i="8"/>
  <c r="J19" i="8" s="1"/>
  <c r="D19" i="8"/>
  <c r="H18" i="26" s="1"/>
  <c r="C19" i="8"/>
  <c r="F18" i="26" s="1"/>
  <c r="B19" i="8"/>
  <c r="D18" i="26" s="1"/>
  <c r="O18" i="8"/>
  <c r="K18" i="8" s="1"/>
  <c r="N18" i="8"/>
  <c r="J18" i="8" s="1"/>
  <c r="D18" i="8"/>
  <c r="H17" i="26" s="1"/>
  <c r="C18" i="8"/>
  <c r="F17" i="26" s="1"/>
  <c r="B18" i="8"/>
  <c r="D17" i="26" s="1"/>
  <c r="O17" i="8"/>
  <c r="K17" i="8" s="1"/>
  <c r="N17" i="8"/>
  <c r="J17" i="8" s="1"/>
  <c r="D17" i="8"/>
  <c r="H16" i="26" s="1"/>
  <c r="C17" i="8"/>
  <c r="F16" i="26" s="1"/>
  <c r="B17" i="8"/>
  <c r="D16" i="26" s="1"/>
  <c r="O16" i="8"/>
  <c r="K16" i="8" s="1"/>
  <c r="N16" i="8"/>
  <c r="J16" i="8" s="1"/>
  <c r="D16" i="8"/>
  <c r="H15" i="26" s="1"/>
  <c r="C16" i="8"/>
  <c r="F15" i="26" s="1"/>
  <c r="B16" i="8"/>
  <c r="D15" i="26" s="1"/>
  <c r="O15" i="8"/>
  <c r="K15" i="8" s="1"/>
  <c r="N15" i="8"/>
  <c r="J15" i="8" s="1"/>
  <c r="D15" i="8"/>
  <c r="H14" i="26" s="1"/>
  <c r="C15" i="8"/>
  <c r="F14" i="26" s="1"/>
  <c r="B15" i="8"/>
  <c r="D14" i="26" s="1"/>
  <c r="O14" i="8"/>
  <c r="K14" i="8" s="1"/>
  <c r="N14" i="8"/>
  <c r="J14" i="8" s="1"/>
  <c r="D14" i="8"/>
  <c r="H13" i="26" s="1"/>
  <c r="C14" i="8"/>
  <c r="F13" i="26" s="1"/>
  <c r="B14" i="8"/>
  <c r="D13" i="26" s="1"/>
  <c r="O13" i="8"/>
  <c r="K13" i="8" s="1"/>
  <c r="N13" i="8"/>
  <c r="J13" i="8" s="1"/>
  <c r="D13" i="8"/>
  <c r="H12" i="26" s="1"/>
  <c r="C13" i="8"/>
  <c r="F12" i="26" s="1"/>
  <c r="B13" i="8"/>
  <c r="D12" i="26" s="1"/>
  <c r="O12" i="8"/>
  <c r="K12" i="8" s="1"/>
  <c r="N12" i="8"/>
  <c r="J12" i="8" s="1"/>
  <c r="D12" i="8"/>
  <c r="H11" i="26" s="1"/>
  <c r="C12" i="8"/>
  <c r="F11" i="26" s="1"/>
  <c r="B12" i="8"/>
  <c r="D11" i="26" s="1"/>
  <c r="O11" i="8"/>
  <c r="K11" i="8" s="1"/>
  <c r="N11" i="8"/>
  <c r="J11" i="8" s="1"/>
  <c r="D11" i="8"/>
  <c r="H10" i="26" s="1"/>
  <c r="C11" i="8"/>
  <c r="F10" i="26" s="1"/>
  <c r="B11" i="8"/>
  <c r="D10" i="26" s="1"/>
  <c r="O10" i="8"/>
  <c r="K10" i="8" s="1"/>
  <c r="N10" i="8"/>
  <c r="J10" i="8" s="1"/>
  <c r="D10" i="8"/>
  <c r="H9" i="26" s="1"/>
  <c r="C10" i="8"/>
  <c r="F9" i="26" s="1"/>
  <c r="B10" i="8"/>
  <c r="D9" i="26" s="1"/>
  <c r="O9" i="8"/>
  <c r="K9" i="8" s="1"/>
  <c r="N9" i="8"/>
  <c r="J9" i="8" s="1"/>
  <c r="D9" i="8"/>
  <c r="H8" i="26" s="1"/>
  <c r="C9" i="8"/>
  <c r="F8" i="26" s="1"/>
  <c r="B9" i="8"/>
  <c r="D8" i="26" s="1"/>
  <c r="O8" i="8"/>
  <c r="K8" i="8" s="1"/>
  <c r="N8" i="8"/>
  <c r="J8" i="8" s="1"/>
  <c r="D8" i="8"/>
  <c r="H7" i="26" s="1"/>
  <c r="C8" i="8"/>
  <c r="F7" i="26" s="1"/>
  <c r="B8" i="8"/>
  <c r="D7" i="26" s="1"/>
  <c r="O7" i="8"/>
  <c r="K7" i="8" s="1"/>
  <c r="N7" i="8"/>
  <c r="J7" i="8" s="1"/>
  <c r="D7" i="8"/>
  <c r="H6" i="26" s="1"/>
  <c r="C7" i="8"/>
  <c r="F6" i="26" s="1"/>
  <c r="B7" i="8"/>
  <c r="D6" i="26" s="1"/>
  <c r="O6" i="8"/>
  <c r="K6" i="8" s="1"/>
  <c r="N6" i="8"/>
  <c r="J6" i="8" s="1"/>
  <c r="D6" i="8"/>
  <c r="H5" i="26" s="1"/>
  <c r="C6" i="8"/>
  <c r="F5" i="26" s="1"/>
  <c r="B6" i="8"/>
  <c r="D5" i="26" s="1"/>
  <c r="O5" i="8"/>
  <c r="K5" i="8" s="1"/>
  <c r="N5" i="8"/>
  <c r="J5" i="8" s="1"/>
  <c r="D5" i="8"/>
  <c r="H4" i="26" s="1"/>
  <c r="C5" i="8"/>
  <c r="F4" i="26" s="1"/>
  <c r="B5" i="8"/>
  <c r="D4" i="26" s="1"/>
  <c r="O4" i="8"/>
  <c r="K4" i="8" s="1"/>
  <c r="N4" i="8"/>
  <c r="J4" i="8" s="1"/>
  <c r="D4" i="8"/>
  <c r="H3" i="26" s="1"/>
  <c r="C4" i="8"/>
  <c r="F3" i="26" s="1"/>
  <c r="B4" i="8"/>
  <c r="D3" i="26" s="1"/>
  <c r="O3" i="8"/>
  <c r="K3" i="8" s="1"/>
  <c r="N3" i="8"/>
  <c r="J3" i="8" s="1"/>
  <c r="D3" i="8"/>
  <c r="H2" i="26" s="1"/>
  <c r="C3" i="8"/>
  <c r="F2" i="26" s="1"/>
  <c r="B3" i="8"/>
  <c r="D2" i="26" s="1"/>
  <c r="O28" i="7"/>
  <c r="K28" i="7" s="1"/>
  <c r="N28" i="7"/>
  <c r="J28" i="7" s="1"/>
  <c r="D28" i="7"/>
  <c r="G27" i="26" s="1"/>
  <c r="C28" i="7"/>
  <c r="E27" i="26" s="1"/>
  <c r="B28" i="7"/>
  <c r="C27" i="26" s="1"/>
  <c r="O27" i="7"/>
  <c r="K27" i="7" s="1"/>
  <c r="N27" i="7"/>
  <c r="J27" i="7" s="1"/>
  <c r="D27" i="7"/>
  <c r="G26" i="26" s="1"/>
  <c r="C27" i="7"/>
  <c r="E26" i="26" s="1"/>
  <c r="B27" i="7"/>
  <c r="C26" i="26" s="1"/>
  <c r="O26" i="7"/>
  <c r="K26" i="7" s="1"/>
  <c r="N26" i="7"/>
  <c r="J26" i="7" s="1"/>
  <c r="D26" i="7"/>
  <c r="G25" i="26" s="1"/>
  <c r="C26" i="7"/>
  <c r="E25" i="26" s="1"/>
  <c r="B26" i="7"/>
  <c r="C25" i="26" s="1"/>
  <c r="O25" i="7"/>
  <c r="K25" i="7" s="1"/>
  <c r="N25" i="7"/>
  <c r="J25" i="7" s="1"/>
  <c r="D25" i="7"/>
  <c r="G24" i="26" s="1"/>
  <c r="C25" i="7"/>
  <c r="E24" i="26" s="1"/>
  <c r="B25" i="7"/>
  <c r="C24" i="26" s="1"/>
  <c r="O24" i="7"/>
  <c r="K24" i="7" s="1"/>
  <c r="N24" i="7"/>
  <c r="J24" i="7" s="1"/>
  <c r="D24" i="7"/>
  <c r="G23" i="26" s="1"/>
  <c r="C24" i="7"/>
  <c r="E23" i="26" s="1"/>
  <c r="B24" i="7"/>
  <c r="C23" i="26" s="1"/>
  <c r="O23" i="7"/>
  <c r="K23" i="7" s="1"/>
  <c r="N23" i="7"/>
  <c r="J23" i="7" s="1"/>
  <c r="D23" i="7"/>
  <c r="G22" i="26" s="1"/>
  <c r="C23" i="7"/>
  <c r="E22" i="26" s="1"/>
  <c r="B23" i="7"/>
  <c r="C22" i="26" s="1"/>
  <c r="O22" i="7"/>
  <c r="K22" i="7" s="1"/>
  <c r="N22" i="7"/>
  <c r="J22" i="7" s="1"/>
  <c r="D22" i="7"/>
  <c r="G21" i="26" s="1"/>
  <c r="C22" i="7"/>
  <c r="E21" i="26" s="1"/>
  <c r="B22" i="7"/>
  <c r="C21" i="26" s="1"/>
  <c r="O21" i="7"/>
  <c r="K21" i="7" s="1"/>
  <c r="N21" i="7"/>
  <c r="J21" i="7" s="1"/>
  <c r="D21" i="7"/>
  <c r="G20" i="26" s="1"/>
  <c r="C21" i="7"/>
  <c r="E20" i="26" s="1"/>
  <c r="B21" i="7"/>
  <c r="C20" i="26" s="1"/>
  <c r="O20" i="7"/>
  <c r="K20" i="7" s="1"/>
  <c r="N20" i="7"/>
  <c r="J20" i="7" s="1"/>
  <c r="D20" i="7"/>
  <c r="G19" i="26" s="1"/>
  <c r="C20" i="7"/>
  <c r="E19" i="26" s="1"/>
  <c r="B20" i="7"/>
  <c r="C19" i="26" s="1"/>
  <c r="O19" i="7"/>
  <c r="K19" i="7" s="1"/>
  <c r="N19" i="7"/>
  <c r="J19" i="7" s="1"/>
  <c r="D19" i="7"/>
  <c r="G18" i="26" s="1"/>
  <c r="C19" i="7"/>
  <c r="E18" i="26" s="1"/>
  <c r="B19" i="7"/>
  <c r="C18" i="26" s="1"/>
  <c r="O18" i="7"/>
  <c r="K18" i="7" s="1"/>
  <c r="N18" i="7"/>
  <c r="J18" i="7" s="1"/>
  <c r="D18" i="7"/>
  <c r="G17" i="26" s="1"/>
  <c r="C18" i="7"/>
  <c r="E17" i="26" s="1"/>
  <c r="B18" i="7"/>
  <c r="C17" i="26" s="1"/>
  <c r="O17" i="7"/>
  <c r="K17" i="7" s="1"/>
  <c r="N17" i="7"/>
  <c r="J17" i="7" s="1"/>
  <c r="D17" i="7"/>
  <c r="G16" i="26" s="1"/>
  <c r="C17" i="7"/>
  <c r="E16" i="26" s="1"/>
  <c r="B17" i="7"/>
  <c r="C16" i="26" s="1"/>
  <c r="O16" i="7"/>
  <c r="K16" i="7" s="1"/>
  <c r="N16" i="7"/>
  <c r="J16" i="7" s="1"/>
  <c r="D16" i="7"/>
  <c r="G15" i="26" s="1"/>
  <c r="C16" i="7"/>
  <c r="E15" i="26" s="1"/>
  <c r="B16" i="7"/>
  <c r="C15" i="26" s="1"/>
  <c r="O15" i="7"/>
  <c r="K15" i="7" s="1"/>
  <c r="N15" i="7"/>
  <c r="J15" i="7" s="1"/>
  <c r="D15" i="7"/>
  <c r="G14" i="26" s="1"/>
  <c r="C15" i="7"/>
  <c r="E14" i="26" s="1"/>
  <c r="B15" i="7"/>
  <c r="C14" i="26" s="1"/>
  <c r="O14" i="7"/>
  <c r="K14" i="7" s="1"/>
  <c r="N14" i="7"/>
  <c r="J14" i="7" s="1"/>
  <c r="D14" i="7"/>
  <c r="G13" i="26" s="1"/>
  <c r="C14" i="7"/>
  <c r="E13" i="26" s="1"/>
  <c r="B14" i="7"/>
  <c r="C13" i="26" s="1"/>
  <c r="O13" i="7"/>
  <c r="K13" i="7" s="1"/>
  <c r="N13" i="7"/>
  <c r="J13" i="7" s="1"/>
  <c r="D13" i="7"/>
  <c r="G12" i="26" s="1"/>
  <c r="C13" i="7"/>
  <c r="E12" i="26" s="1"/>
  <c r="B13" i="7"/>
  <c r="C12" i="26" s="1"/>
  <c r="O12" i="7"/>
  <c r="K12" i="7" s="1"/>
  <c r="N12" i="7"/>
  <c r="J12" i="7" s="1"/>
  <c r="D12" i="7"/>
  <c r="G11" i="26" s="1"/>
  <c r="C12" i="7"/>
  <c r="E11" i="26" s="1"/>
  <c r="B12" i="7"/>
  <c r="C11" i="26" s="1"/>
  <c r="O11" i="7"/>
  <c r="K11" i="7" s="1"/>
  <c r="N11" i="7"/>
  <c r="J11" i="7" s="1"/>
  <c r="D11" i="7"/>
  <c r="G10" i="26" s="1"/>
  <c r="C11" i="7"/>
  <c r="E10" i="26" s="1"/>
  <c r="B11" i="7"/>
  <c r="C10" i="26" s="1"/>
  <c r="O10" i="7"/>
  <c r="K10" i="7" s="1"/>
  <c r="N10" i="7"/>
  <c r="J10" i="7" s="1"/>
  <c r="D10" i="7"/>
  <c r="G9" i="26" s="1"/>
  <c r="C10" i="7"/>
  <c r="E9" i="26" s="1"/>
  <c r="B10" i="7"/>
  <c r="C9" i="26" s="1"/>
  <c r="D9" i="7"/>
  <c r="G8" i="26" s="1"/>
  <c r="C9" i="7"/>
  <c r="E8" i="26" s="1"/>
  <c r="B9" i="7"/>
  <c r="C8" i="26" s="1"/>
  <c r="D8" i="7"/>
  <c r="G7" i="26" s="1"/>
  <c r="C8" i="7"/>
  <c r="E7" i="26" s="1"/>
  <c r="B8" i="7"/>
  <c r="C7" i="26" s="1"/>
  <c r="O7" i="7"/>
  <c r="K7" i="7" s="1"/>
  <c r="N7" i="7"/>
  <c r="J7" i="7" s="1"/>
  <c r="D7" i="7"/>
  <c r="G6" i="26" s="1"/>
  <c r="C7" i="7"/>
  <c r="E6" i="26" s="1"/>
  <c r="B7" i="7"/>
  <c r="C6" i="26" s="1"/>
  <c r="O6" i="7"/>
  <c r="K6" i="7" s="1"/>
  <c r="N6" i="7"/>
  <c r="J6" i="7" s="1"/>
  <c r="D6" i="7"/>
  <c r="G5" i="26" s="1"/>
  <c r="C6" i="7"/>
  <c r="E5" i="26" s="1"/>
  <c r="B6" i="7"/>
  <c r="C5" i="26" s="1"/>
  <c r="O5" i="7"/>
  <c r="K5" i="7" s="1"/>
  <c r="N5" i="7"/>
  <c r="J5" i="7" s="1"/>
  <c r="D5" i="7"/>
  <c r="G4" i="26" s="1"/>
  <c r="C5" i="7"/>
  <c r="E4" i="26" s="1"/>
  <c r="B5" i="7"/>
  <c r="C4" i="26" s="1"/>
  <c r="O4" i="7"/>
  <c r="K4" i="7" s="1"/>
  <c r="N4" i="7"/>
  <c r="J4" i="7" s="1"/>
  <c r="C4" i="7"/>
  <c r="E3" i="26" s="1"/>
  <c r="B4" i="7"/>
  <c r="C3" i="26" s="1"/>
  <c r="O3" i="7"/>
  <c r="D3" i="7"/>
  <c r="G2" i="26" s="1"/>
  <c r="C3" i="7"/>
  <c r="E2" i="26" s="1"/>
  <c r="B3" i="7"/>
  <c r="C2" i="26" s="1"/>
  <c r="N4" i="4"/>
  <c r="J4" i="4" s="1"/>
  <c r="O4" i="4"/>
  <c r="K4" i="4" s="1"/>
  <c r="N5" i="4"/>
  <c r="J5" i="4" s="1"/>
  <c r="O5" i="4"/>
  <c r="K5" i="4" s="1"/>
  <c r="N6" i="4"/>
  <c r="J6" i="4" s="1"/>
  <c r="O6" i="4"/>
  <c r="K6" i="4" s="1"/>
  <c r="N7" i="4"/>
  <c r="J7" i="4" s="1"/>
  <c r="O7" i="4"/>
  <c r="K7" i="4" s="1"/>
  <c r="N8" i="4"/>
  <c r="J8" i="4" s="1"/>
  <c r="O8" i="4"/>
  <c r="K8" i="4" s="1"/>
  <c r="N9" i="4"/>
  <c r="J9" i="4" s="1"/>
  <c r="O9" i="4"/>
  <c r="K9" i="4" s="1"/>
  <c r="N10" i="4"/>
  <c r="J10" i="4" s="1"/>
  <c r="O10" i="4"/>
  <c r="K10" i="4" s="1"/>
  <c r="N11" i="4"/>
  <c r="J11" i="4" s="1"/>
  <c r="O11" i="4"/>
  <c r="K11" i="4" s="1"/>
  <c r="N12" i="4"/>
  <c r="J12" i="4" s="1"/>
  <c r="O12" i="4"/>
  <c r="K12" i="4" s="1"/>
  <c r="N13" i="4"/>
  <c r="J13" i="4" s="1"/>
  <c r="O13" i="4"/>
  <c r="K13" i="4" s="1"/>
  <c r="N14" i="4"/>
  <c r="J14" i="4" s="1"/>
  <c r="O14" i="4"/>
  <c r="K14" i="4" s="1"/>
  <c r="N15" i="4"/>
  <c r="J15" i="4" s="1"/>
  <c r="O15" i="4"/>
  <c r="K15" i="4" s="1"/>
  <c r="N16" i="4"/>
  <c r="J16" i="4" s="1"/>
  <c r="O16" i="4"/>
  <c r="K16" i="4" s="1"/>
  <c r="N17" i="4"/>
  <c r="J17" i="4" s="1"/>
  <c r="O17" i="4"/>
  <c r="K17" i="4" s="1"/>
  <c r="N18" i="4"/>
  <c r="J18" i="4" s="1"/>
  <c r="O18" i="4"/>
  <c r="K18" i="4" s="1"/>
  <c r="N19" i="4"/>
  <c r="J19" i="4" s="1"/>
  <c r="O19" i="4"/>
  <c r="K19" i="4" s="1"/>
  <c r="N20" i="4"/>
  <c r="J20" i="4" s="1"/>
  <c r="O20" i="4"/>
  <c r="K20" i="4" s="1"/>
  <c r="N21" i="4"/>
  <c r="J21" i="4" s="1"/>
  <c r="O21" i="4"/>
  <c r="K21" i="4" s="1"/>
  <c r="N22" i="4"/>
  <c r="J22" i="4" s="1"/>
  <c r="O22" i="4"/>
  <c r="K22" i="4" s="1"/>
  <c r="N23" i="4"/>
  <c r="J23" i="4" s="1"/>
  <c r="O23" i="4"/>
  <c r="K23" i="4" s="1"/>
  <c r="N24" i="4"/>
  <c r="J24" i="4" s="1"/>
  <c r="O24" i="4"/>
  <c r="K24" i="4" s="1"/>
  <c r="N25" i="4"/>
  <c r="J25" i="4" s="1"/>
  <c r="O25" i="4"/>
  <c r="K25" i="4" s="1"/>
  <c r="N26" i="4"/>
  <c r="J26" i="4" s="1"/>
  <c r="O26" i="4"/>
  <c r="K26" i="4" s="1"/>
  <c r="N27" i="4"/>
  <c r="J27" i="4" s="1"/>
  <c r="O27" i="4"/>
  <c r="K27" i="4" s="1"/>
  <c r="N28" i="4"/>
  <c r="J28" i="4" s="1"/>
  <c r="O28" i="4"/>
  <c r="K28" i="4" s="1"/>
  <c r="O3" i="4"/>
  <c r="K3" i="4" s="1"/>
  <c r="B4" i="4"/>
  <c r="C4" i="4"/>
  <c r="D4" i="4"/>
  <c r="B5" i="4"/>
  <c r="C5" i="4"/>
  <c r="T5" i="4" s="1"/>
  <c r="D5" i="4"/>
  <c r="B6" i="4"/>
  <c r="C6" i="4"/>
  <c r="D6" i="4"/>
  <c r="B7" i="4"/>
  <c r="C7" i="4"/>
  <c r="D7" i="4"/>
  <c r="B8" i="4"/>
  <c r="C8" i="4"/>
  <c r="D8" i="4"/>
  <c r="B9" i="4"/>
  <c r="C9" i="4"/>
  <c r="T9" i="4" s="1"/>
  <c r="D9" i="4"/>
  <c r="B10" i="4"/>
  <c r="C10" i="4"/>
  <c r="D10" i="4"/>
  <c r="B11" i="4"/>
  <c r="C11" i="4"/>
  <c r="D11" i="4"/>
  <c r="B12" i="4"/>
  <c r="C12" i="4"/>
  <c r="D12" i="4"/>
  <c r="B13" i="4"/>
  <c r="C13" i="4"/>
  <c r="T13" i="4" s="1"/>
  <c r="D13" i="4"/>
  <c r="B14" i="4"/>
  <c r="C14" i="4"/>
  <c r="D14" i="4"/>
  <c r="B15" i="4"/>
  <c r="C15" i="4"/>
  <c r="D15" i="4"/>
  <c r="B16" i="4"/>
  <c r="C16" i="4"/>
  <c r="D16" i="4"/>
  <c r="B17" i="4"/>
  <c r="C17" i="4"/>
  <c r="T17" i="4" s="1"/>
  <c r="D17" i="4"/>
  <c r="B18" i="4"/>
  <c r="C18" i="4"/>
  <c r="D18" i="4"/>
  <c r="B19" i="4"/>
  <c r="C19" i="4"/>
  <c r="T19" i="4" s="1"/>
  <c r="D19" i="4"/>
  <c r="B20" i="4"/>
  <c r="C20" i="4"/>
  <c r="D20" i="4"/>
  <c r="B21" i="4"/>
  <c r="C21" i="4"/>
  <c r="T21" i="4" s="1"/>
  <c r="D21" i="4"/>
  <c r="B22" i="4"/>
  <c r="C22" i="4"/>
  <c r="D22" i="4"/>
  <c r="B23" i="4"/>
  <c r="C23" i="4"/>
  <c r="T23" i="4" s="1"/>
  <c r="D23" i="4"/>
  <c r="B24" i="4"/>
  <c r="C24" i="4"/>
  <c r="D24" i="4"/>
  <c r="B25" i="4"/>
  <c r="C25" i="4"/>
  <c r="T25" i="4" s="1"/>
  <c r="D25" i="4"/>
  <c r="B26" i="4"/>
  <c r="C26" i="4"/>
  <c r="D26" i="4"/>
  <c r="B27" i="4"/>
  <c r="C27" i="4"/>
  <c r="T27" i="4" s="1"/>
  <c r="D27" i="4"/>
  <c r="B28" i="4"/>
  <c r="C28" i="4"/>
  <c r="D28" i="4"/>
  <c r="C3" i="4"/>
  <c r="D3" i="4"/>
  <c r="B3" i="4"/>
  <c r="R3" i="4" s="1"/>
  <c r="S26" i="4" l="1"/>
  <c r="T15" i="4"/>
  <c r="T3" i="4"/>
  <c r="S22" i="4"/>
  <c r="S18" i="4"/>
  <c r="S14" i="4"/>
  <c r="T11" i="4"/>
  <c r="S10" i="4"/>
  <c r="T7" i="4"/>
  <c r="S6" i="4"/>
  <c r="S10" i="9"/>
  <c r="S16" i="9"/>
  <c r="S20" i="9"/>
  <c r="S24" i="9"/>
  <c r="S28" i="9"/>
  <c r="T4" i="9"/>
  <c r="T8" i="9"/>
  <c r="T12" i="9"/>
  <c r="T16" i="9"/>
  <c r="T20" i="9"/>
  <c r="T24" i="9"/>
  <c r="T28" i="9"/>
  <c r="V25" i="34"/>
  <c r="W25" i="34" s="1"/>
  <c r="V21" i="34"/>
  <c r="W21" i="34" s="1"/>
  <c r="V17" i="34"/>
  <c r="W17" i="34" s="1"/>
  <c r="V15" i="34"/>
  <c r="W15" i="34" s="1"/>
  <c r="V13" i="34"/>
  <c r="W13" i="34" s="1"/>
  <c r="V5" i="34"/>
  <c r="W5" i="34" s="1"/>
  <c r="V10" i="34"/>
  <c r="W10" i="34" s="1"/>
  <c r="T3" i="7"/>
  <c r="T29" i="38"/>
  <c r="B38" i="38" s="1"/>
  <c r="F10" i="25" s="1"/>
  <c r="D12" i="24"/>
  <c r="T29" i="35"/>
  <c r="D11" i="24"/>
  <c r="S29" i="35"/>
  <c r="B35" i="35" s="1"/>
  <c r="S29" i="34"/>
  <c r="R29" i="34"/>
  <c r="R27" i="10"/>
  <c r="V27" i="34"/>
  <c r="W27" i="34" s="1"/>
  <c r="R23" i="10"/>
  <c r="V23" i="34"/>
  <c r="W23" i="34" s="1"/>
  <c r="R19" i="10"/>
  <c r="V19" i="34"/>
  <c r="W19" i="34" s="1"/>
  <c r="R11" i="10"/>
  <c r="V11" i="34"/>
  <c r="W11" i="34" s="1"/>
  <c r="S9" i="10"/>
  <c r="V9" i="34"/>
  <c r="W9" i="34" s="1"/>
  <c r="R7" i="10"/>
  <c r="V7" i="34"/>
  <c r="W7" i="34" s="1"/>
  <c r="R3" i="10"/>
  <c r="V3" i="34"/>
  <c r="W3" i="34" s="1"/>
  <c r="R28" i="10"/>
  <c r="V28" i="34"/>
  <c r="W28" i="34" s="1"/>
  <c r="S26" i="10"/>
  <c r="V26" i="34"/>
  <c r="W26" i="34" s="1"/>
  <c r="R24" i="10"/>
  <c r="V24" i="34"/>
  <c r="W24" i="34" s="1"/>
  <c r="S22" i="10"/>
  <c r="V22" i="34"/>
  <c r="W22" i="34" s="1"/>
  <c r="R20" i="10"/>
  <c r="V20" i="34"/>
  <c r="W20" i="34" s="1"/>
  <c r="S18" i="10"/>
  <c r="V18" i="34"/>
  <c r="W18" i="34" s="1"/>
  <c r="R16" i="10"/>
  <c r="V16" i="34"/>
  <c r="W16" i="34" s="1"/>
  <c r="S14" i="10"/>
  <c r="V14" i="34"/>
  <c r="W14" i="34" s="1"/>
  <c r="R12" i="10"/>
  <c r="V12" i="34"/>
  <c r="W12" i="34" s="1"/>
  <c r="R8" i="10"/>
  <c r="V8" i="34"/>
  <c r="W8" i="34" s="1"/>
  <c r="S6" i="10"/>
  <c r="V6" i="34"/>
  <c r="W6" i="34" s="1"/>
  <c r="R4" i="10"/>
  <c r="V4" i="34"/>
  <c r="W4" i="34" s="1"/>
  <c r="B37" i="27"/>
  <c r="T29" i="27"/>
  <c r="E9" i="24"/>
  <c r="R29" i="27"/>
  <c r="B31" i="27" s="1"/>
  <c r="C9" i="24"/>
  <c r="R26" i="11"/>
  <c r="R22" i="11"/>
  <c r="R18" i="11"/>
  <c r="R14" i="11"/>
  <c r="R10" i="11"/>
  <c r="R6" i="11"/>
  <c r="B37" i="38"/>
  <c r="F9" i="25" s="1"/>
  <c r="B32" i="38"/>
  <c r="F4" i="25" s="1"/>
  <c r="B31" i="38"/>
  <c r="F3" i="25" s="1"/>
  <c r="R29" i="38"/>
  <c r="S29" i="38"/>
  <c r="B34" i="38" s="1"/>
  <c r="F6" i="25" s="1"/>
  <c r="B35" i="38"/>
  <c r="F7" i="25" s="1"/>
  <c r="B38" i="35"/>
  <c r="B37" i="35"/>
  <c r="R29" i="35"/>
  <c r="B37" i="34"/>
  <c r="B32" i="35"/>
  <c r="B31" i="35"/>
  <c r="B34" i="34"/>
  <c r="B35" i="34"/>
  <c r="B32" i="34"/>
  <c r="B31" i="34"/>
  <c r="O29" i="7"/>
  <c r="K29" i="7" s="1"/>
  <c r="L3" i="24" s="1"/>
  <c r="K3" i="7"/>
  <c r="S14" i="9"/>
  <c r="S18" i="9"/>
  <c r="T21" i="9"/>
  <c r="S22" i="9"/>
  <c r="T25" i="9"/>
  <c r="S26" i="9"/>
  <c r="R14" i="9"/>
  <c r="R3" i="9"/>
  <c r="T6" i="9"/>
  <c r="R7" i="9"/>
  <c r="T10" i="9"/>
  <c r="R11" i="9"/>
  <c r="T14" i="9"/>
  <c r="R15" i="9"/>
  <c r="T18" i="9"/>
  <c r="R19" i="9"/>
  <c r="T22" i="9"/>
  <c r="R23" i="9"/>
  <c r="T26" i="9"/>
  <c r="R27" i="9"/>
  <c r="R18" i="9"/>
  <c r="T3" i="9"/>
  <c r="S4" i="9"/>
  <c r="T7" i="9"/>
  <c r="S8" i="9"/>
  <c r="T11" i="9"/>
  <c r="S12" i="9"/>
  <c r="T15" i="9"/>
  <c r="T19" i="9"/>
  <c r="T23" i="9"/>
  <c r="R6" i="9"/>
  <c r="R22" i="9"/>
  <c r="R10" i="9"/>
  <c r="R26" i="9"/>
  <c r="R5" i="9"/>
  <c r="R9" i="9"/>
  <c r="R13" i="9"/>
  <c r="R17" i="9"/>
  <c r="R21" i="9"/>
  <c r="R25" i="9"/>
  <c r="R4" i="9"/>
  <c r="R8" i="9"/>
  <c r="R12" i="9"/>
  <c r="R16" i="9"/>
  <c r="R20" i="9"/>
  <c r="R24" i="9"/>
  <c r="R28" i="9"/>
  <c r="R6" i="4"/>
  <c r="T28" i="4"/>
  <c r="R27" i="4"/>
  <c r="T24" i="4"/>
  <c r="R23" i="4"/>
  <c r="T20" i="4"/>
  <c r="R19" i="4"/>
  <c r="T16" i="4"/>
  <c r="R15" i="4"/>
  <c r="T12" i="4"/>
  <c r="R11" i="4"/>
  <c r="T8" i="4"/>
  <c r="R7" i="4"/>
  <c r="T4" i="4"/>
  <c r="R10" i="4"/>
  <c r="R26" i="4"/>
  <c r="R22" i="4"/>
  <c r="S28" i="4"/>
  <c r="S24" i="4"/>
  <c r="S20" i="4"/>
  <c r="S16" i="4"/>
  <c r="S12" i="4"/>
  <c r="S8" i="4"/>
  <c r="S4" i="4"/>
  <c r="R14" i="4"/>
  <c r="T26" i="4"/>
  <c r="S25" i="4"/>
  <c r="T22" i="4"/>
  <c r="S21" i="4"/>
  <c r="T18" i="4"/>
  <c r="S17" i="4"/>
  <c r="T14" i="4"/>
  <c r="S13" i="4"/>
  <c r="T10" i="4"/>
  <c r="S9" i="4"/>
  <c r="T6" i="4"/>
  <c r="S5" i="4"/>
  <c r="R18" i="4"/>
  <c r="R5" i="4"/>
  <c r="R9" i="4"/>
  <c r="R13" i="4"/>
  <c r="R17" i="4"/>
  <c r="R21" i="4"/>
  <c r="R25" i="4"/>
  <c r="R4" i="4"/>
  <c r="R8" i="4"/>
  <c r="R12" i="4"/>
  <c r="R16" i="4"/>
  <c r="R20" i="4"/>
  <c r="R24" i="4"/>
  <c r="R28" i="4"/>
  <c r="S3" i="4"/>
  <c r="S7" i="4"/>
  <c r="S11" i="4"/>
  <c r="S15" i="4"/>
  <c r="S19" i="4"/>
  <c r="S23" i="4"/>
  <c r="S27" i="4"/>
  <c r="T28" i="10"/>
  <c r="T26" i="10"/>
  <c r="T24" i="10"/>
  <c r="T22" i="10"/>
  <c r="T20" i="10"/>
  <c r="T18" i="10"/>
  <c r="T16" i="10"/>
  <c r="T14" i="10"/>
  <c r="T12" i="10"/>
  <c r="T10" i="10"/>
  <c r="T8" i="10"/>
  <c r="T6" i="10"/>
  <c r="S10" i="10"/>
  <c r="T27" i="10"/>
  <c r="T23" i="10"/>
  <c r="T19" i="10"/>
  <c r="T15" i="10"/>
  <c r="T11" i="10"/>
  <c r="T7" i="10"/>
  <c r="S27" i="10"/>
  <c r="S25" i="10"/>
  <c r="S23" i="10"/>
  <c r="S21" i="10"/>
  <c r="S19" i="10"/>
  <c r="S17" i="10"/>
  <c r="S15" i="10"/>
  <c r="S13" i="10"/>
  <c r="S11" i="10"/>
  <c r="S7" i="10"/>
  <c r="S5" i="10"/>
  <c r="R15" i="10"/>
  <c r="S3" i="10"/>
  <c r="R6" i="10"/>
  <c r="R10" i="10"/>
  <c r="R14" i="10"/>
  <c r="R18" i="10"/>
  <c r="R22" i="10"/>
  <c r="R26" i="10"/>
  <c r="S4" i="10"/>
  <c r="S12" i="10"/>
  <c r="S16" i="10"/>
  <c r="S20" i="10"/>
  <c r="S24" i="10"/>
  <c r="S28" i="10"/>
  <c r="R5" i="10"/>
  <c r="R9" i="10"/>
  <c r="R13" i="10"/>
  <c r="R17" i="10"/>
  <c r="R21" i="10"/>
  <c r="R25" i="10"/>
  <c r="S8" i="10"/>
  <c r="D29" i="10"/>
  <c r="E5" i="24" s="1"/>
  <c r="S17" i="8"/>
  <c r="S5" i="8"/>
  <c r="S21" i="8"/>
  <c r="S13" i="8"/>
  <c r="S9" i="8"/>
  <c r="S25" i="8"/>
  <c r="R4" i="8"/>
  <c r="T6" i="8"/>
  <c r="T10" i="8"/>
  <c r="R16" i="8"/>
  <c r="T18" i="8"/>
  <c r="T22" i="8"/>
  <c r="R24" i="8"/>
  <c r="R28" i="8"/>
  <c r="R3" i="8"/>
  <c r="S4" i="8"/>
  <c r="T5" i="8"/>
  <c r="R7" i="8"/>
  <c r="S8" i="8"/>
  <c r="T9" i="8"/>
  <c r="R11" i="8"/>
  <c r="S12" i="8"/>
  <c r="T13" i="8"/>
  <c r="R15" i="8"/>
  <c r="S16" i="8"/>
  <c r="T17" i="8"/>
  <c r="R19" i="8"/>
  <c r="S20" i="8"/>
  <c r="T21" i="8"/>
  <c r="R23" i="8"/>
  <c r="S24" i="8"/>
  <c r="T25" i="8"/>
  <c r="R27" i="8"/>
  <c r="S28" i="8"/>
  <c r="R12" i="8"/>
  <c r="T14" i="8"/>
  <c r="R20" i="8"/>
  <c r="S3" i="8"/>
  <c r="T4" i="8"/>
  <c r="R6" i="8"/>
  <c r="S7" i="8"/>
  <c r="T8" i="8"/>
  <c r="R10" i="8"/>
  <c r="S11" i="8"/>
  <c r="T12" i="8"/>
  <c r="R14" i="8"/>
  <c r="S15" i="8"/>
  <c r="T16" i="8"/>
  <c r="R18" i="8"/>
  <c r="S19" i="8"/>
  <c r="T20" i="8"/>
  <c r="R22" i="8"/>
  <c r="S23" i="8"/>
  <c r="T24" i="8"/>
  <c r="R26" i="8"/>
  <c r="S27" i="8"/>
  <c r="T28" i="8"/>
  <c r="R8" i="8"/>
  <c r="T26" i="8"/>
  <c r="T3" i="8"/>
  <c r="R5" i="8"/>
  <c r="S6" i="8"/>
  <c r="T7" i="8"/>
  <c r="R9" i="8"/>
  <c r="S10" i="8"/>
  <c r="T11" i="8"/>
  <c r="R13" i="8"/>
  <c r="S14" i="8"/>
  <c r="T15" i="8"/>
  <c r="R17" i="8"/>
  <c r="S18" i="8"/>
  <c r="T19" i="8"/>
  <c r="R21" i="8"/>
  <c r="S22" i="8"/>
  <c r="T23" i="8"/>
  <c r="R25" i="8"/>
  <c r="S26" i="8"/>
  <c r="T27" i="8"/>
  <c r="R4" i="7"/>
  <c r="S27" i="7"/>
  <c r="S11" i="7"/>
  <c r="S19" i="7"/>
  <c r="S15" i="7"/>
  <c r="S23" i="7"/>
  <c r="S7" i="7"/>
  <c r="R28" i="7"/>
  <c r="R16" i="7"/>
  <c r="R8" i="7"/>
  <c r="T26" i="7"/>
  <c r="T22" i="7"/>
  <c r="T18" i="7"/>
  <c r="T14" i="7"/>
  <c r="T6" i="7"/>
  <c r="R27" i="7"/>
  <c r="R23" i="7"/>
  <c r="R19" i="7"/>
  <c r="R15" i="7"/>
  <c r="R11" i="7"/>
  <c r="R7" i="7"/>
  <c r="S3" i="7"/>
  <c r="S26" i="7"/>
  <c r="S22" i="7"/>
  <c r="S18" i="7"/>
  <c r="S14" i="7"/>
  <c r="S10" i="7"/>
  <c r="S6" i="7"/>
  <c r="T25" i="7"/>
  <c r="T21" i="7"/>
  <c r="T17" i="7"/>
  <c r="T13" i="7"/>
  <c r="T9" i="7"/>
  <c r="T5" i="7"/>
  <c r="R24" i="7"/>
  <c r="R12" i="7"/>
  <c r="T10" i="7"/>
  <c r="R3" i="7"/>
  <c r="R26" i="7"/>
  <c r="R22" i="7"/>
  <c r="R18" i="7"/>
  <c r="R14" i="7"/>
  <c r="R10" i="7"/>
  <c r="R6" i="7"/>
  <c r="S25" i="7"/>
  <c r="S21" i="7"/>
  <c r="S17" i="7"/>
  <c r="S13" i="7"/>
  <c r="S9" i="7"/>
  <c r="S5" i="7"/>
  <c r="T28" i="7"/>
  <c r="T24" i="7"/>
  <c r="T20" i="7"/>
  <c r="T16" i="7"/>
  <c r="T12" i="7"/>
  <c r="T8" i="7"/>
  <c r="T4" i="7"/>
  <c r="R20" i="7"/>
  <c r="R25" i="7"/>
  <c r="R21" i="7"/>
  <c r="R17" i="7"/>
  <c r="R13" i="7"/>
  <c r="R9" i="7"/>
  <c r="R5" i="7"/>
  <c r="S28" i="7"/>
  <c r="S24" i="7"/>
  <c r="S20" i="7"/>
  <c r="S16" i="7"/>
  <c r="S12" i="7"/>
  <c r="S8" i="7"/>
  <c r="S4" i="7"/>
  <c r="T27" i="7"/>
  <c r="T23" i="7"/>
  <c r="T19" i="7"/>
  <c r="T15" i="7"/>
  <c r="T11" i="7"/>
  <c r="T7" i="7"/>
  <c r="T27" i="11"/>
  <c r="T25" i="11"/>
  <c r="T23" i="11"/>
  <c r="T21" i="11"/>
  <c r="T19" i="11"/>
  <c r="T17" i="11"/>
  <c r="T15" i="11"/>
  <c r="T13" i="11"/>
  <c r="T11" i="11"/>
  <c r="T9" i="11"/>
  <c r="T7" i="11"/>
  <c r="T5" i="11"/>
  <c r="S27" i="11"/>
  <c r="S25" i="11"/>
  <c r="S23" i="11"/>
  <c r="S21" i="11"/>
  <c r="S19" i="11"/>
  <c r="S17" i="11"/>
  <c r="S15" i="11"/>
  <c r="S13" i="11"/>
  <c r="S11" i="11"/>
  <c r="S9" i="11"/>
  <c r="S7" i="11"/>
  <c r="S5" i="11"/>
  <c r="R5" i="11"/>
  <c r="S6" i="11"/>
  <c r="R9" i="11"/>
  <c r="S10" i="11"/>
  <c r="R13" i="11"/>
  <c r="S14" i="11"/>
  <c r="R17" i="11"/>
  <c r="S18" i="11"/>
  <c r="R21" i="11"/>
  <c r="S22" i="11"/>
  <c r="R25" i="11"/>
  <c r="S26" i="11"/>
  <c r="R4" i="11"/>
  <c r="R8" i="11"/>
  <c r="R12" i="11"/>
  <c r="R16" i="11"/>
  <c r="R20" i="11"/>
  <c r="R24" i="11"/>
  <c r="R28" i="11"/>
  <c r="R3" i="11"/>
  <c r="R7" i="11"/>
  <c r="R11" i="11"/>
  <c r="R15" i="11"/>
  <c r="R19" i="11"/>
  <c r="R23" i="11"/>
  <c r="R27" i="11"/>
  <c r="B38" i="27"/>
  <c r="S29" i="27"/>
  <c r="B35" i="27" s="1"/>
  <c r="B32" i="27"/>
  <c r="B34" i="27"/>
  <c r="G29" i="8"/>
  <c r="H4" i="24" s="1"/>
  <c r="F29" i="10"/>
  <c r="G29" i="9"/>
  <c r="C29" i="9"/>
  <c r="F29" i="9"/>
  <c r="G8" i="24" s="1"/>
  <c r="H29" i="9"/>
  <c r="I8" i="24" s="1"/>
  <c r="P29" i="9"/>
  <c r="L29" i="9" s="1"/>
  <c r="M8" i="24" s="1"/>
  <c r="H29" i="4"/>
  <c r="F29" i="4"/>
  <c r="G29" i="4"/>
  <c r="H7" i="24" s="1"/>
  <c r="C29" i="4"/>
  <c r="F29" i="11"/>
  <c r="G6" i="24" s="1"/>
  <c r="G29" i="11"/>
  <c r="H6" i="24" s="1"/>
  <c r="H29" i="11"/>
  <c r="I6" i="24" s="1"/>
  <c r="H29" i="10"/>
  <c r="B29" i="10"/>
  <c r="G29" i="10"/>
  <c r="G5" i="24"/>
  <c r="O29" i="8"/>
  <c r="K29" i="8" s="1"/>
  <c r="L4" i="24" s="1"/>
  <c r="F29" i="8"/>
  <c r="G4" i="24" s="1"/>
  <c r="H29" i="8"/>
  <c r="D29" i="8"/>
  <c r="E4" i="24" s="1"/>
  <c r="G29" i="7"/>
  <c r="F29" i="7"/>
  <c r="G3" i="24" s="1"/>
  <c r="H29" i="7"/>
  <c r="C29" i="8"/>
  <c r="D29" i="7"/>
  <c r="E3" i="24" s="1"/>
  <c r="P29" i="11"/>
  <c r="L29" i="11" s="1"/>
  <c r="M6" i="24" s="1"/>
  <c r="O29" i="11"/>
  <c r="K29" i="11" s="1"/>
  <c r="L6" i="24" s="1"/>
  <c r="P29" i="7"/>
  <c r="L29" i="7" s="1"/>
  <c r="M3" i="24" s="1"/>
  <c r="N29" i="7"/>
  <c r="J29" i="7" s="1"/>
  <c r="K3" i="24" s="1"/>
  <c r="P29" i="8"/>
  <c r="L29" i="8" s="1"/>
  <c r="M4" i="24" s="1"/>
  <c r="N29" i="8"/>
  <c r="J29" i="8" s="1"/>
  <c r="K4" i="24" s="1"/>
  <c r="O29" i="9"/>
  <c r="K29" i="9" s="1"/>
  <c r="L8" i="24" s="1"/>
  <c r="C29" i="11"/>
  <c r="D29" i="4"/>
  <c r="E7" i="24" s="1"/>
  <c r="D29" i="9"/>
  <c r="E8" i="24" s="1"/>
  <c r="D29" i="11"/>
  <c r="E6" i="24" s="1"/>
  <c r="B29" i="4"/>
  <c r="C7" i="24" s="1"/>
  <c r="C29" i="10"/>
  <c r="B29" i="9"/>
  <c r="B29" i="11"/>
  <c r="C6" i="24" s="1"/>
  <c r="B29" i="8"/>
  <c r="C29" i="7"/>
  <c r="B29" i="7"/>
  <c r="N29" i="4"/>
  <c r="J29" i="4" s="1"/>
  <c r="K7" i="24" s="1"/>
  <c r="O29" i="4"/>
  <c r="K29" i="4" s="1"/>
  <c r="L7" i="24" s="1"/>
  <c r="P29" i="4"/>
  <c r="L29" i="4" s="1"/>
  <c r="M7" i="24" s="1"/>
  <c r="N29" i="9"/>
  <c r="J29" i="9" s="1"/>
  <c r="K8" i="24" s="1"/>
  <c r="N29" i="11"/>
  <c r="J29" i="11" s="1"/>
  <c r="K6" i="24" s="1"/>
  <c r="P29" i="10"/>
  <c r="L29" i="10" s="1"/>
  <c r="M5" i="24" s="1"/>
  <c r="N29" i="10"/>
  <c r="J29" i="10" s="1"/>
  <c r="K5" i="24" s="1"/>
  <c r="O29" i="10"/>
  <c r="K29" i="10" s="1"/>
  <c r="L5" i="24" s="1"/>
  <c r="V29" i="34" l="1"/>
  <c r="W29" i="34" s="1"/>
  <c r="B34" i="35"/>
  <c r="T29" i="11"/>
  <c r="B38" i="11" s="1"/>
  <c r="D6" i="24"/>
  <c r="C8" i="24"/>
  <c r="S29" i="9"/>
  <c r="B35" i="9" s="1"/>
  <c r="F17" i="25" s="1"/>
  <c r="R29" i="9"/>
  <c r="B31" i="9" s="1"/>
  <c r="F13" i="25" s="1"/>
  <c r="D8" i="24"/>
  <c r="T29" i="9"/>
  <c r="B38" i="9" s="1"/>
  <c r="F20" i="25" s="1"/>
  <c r="B34" i="9"/>
  <c r="F16" i="25" s="1"/>
  <c r="B37" i="9"/>
  <c r="F19" i="25" s="1"/>
  <c r="D7" i="24"/>
  <c r="T29" i="4"/>
  <c r="B35" i="4"/>
  <c r="E7" i="25" s="1"/>
  <c r="E17" i="25" s="1"/>
  <c r="S29" i="4"/>
  <c r="B34" i="4" s="1"/>
  <c r="E6" i="25" s="1"/>
  <c r="E16" i="25" s="1"/>
  <c r="R29" i="4"/>
  <c r="B31" i="4" s="1"/>
  <c r="E3" i="25" s="1"/>
  <c r="E13" i="25" s="1"/>
  <c r="D5" i="24"/>
  <c r="T29" i="10"/>
  <c r="B32" i="10"/>
  <c r="D4" i="25" s="1"/>
  <c r="D14" i="25" s="1"/>
  <c r="C5" i="24"/>
  <c r="S29" i="10"/>
  <c r="R29" i="10"/>
  <c r="B31" i="10" s="1"/>
  <c r="D3" i="25" s="1"/>
  <c r="D13" i="25" s="1"/>
  <c r="C4" i="24"/>
  <c r="R29" i="8"/>
  <c r="B32" i="8" s="1"/>
  <c r="C3" i="25" s="1"/>
  <c r="C13" i="25" s="1"/>
  <c r="S29" i="8"/>
  <c r="B39" i="8"/>
  <c r="C10" i="25" s="1"/>
  <c r="C20" i="25" s="1"/>
  <c r="B38" i="8"/>
  <c r="C9" i="25" s="1"/>
  <c r="C19" i="25" s="1"/>
  <c r="D4" i="24"/>
  <c r="T29" i="8"/>
  <c r="B35" i="8"/>
  <c r="C6" i="25" s="1"/>
  <c r="C16" i="25" s="1"/>
  <c r="B36" i="8"/>
  <c r="C7" i="25" s="1"/>
  <c r="C17" i="25" s="1"/>
  <c r="B33" i="8"/>
  <c r="C4" i="25" s="1"/>
  <c r="C14" i="25" s="1"/>
  <c r="C3" i="24"/>
  <c r="R29" i="7"/>
  <c r="S29" i="7"/>
  <c r="B35" i="7" s="1"/>
  <c r="B7" i="25" s="1"/>
  <c r="B17" i="25" s="1"/>
  <c r="D3" i="24"/>
  <c r="T29" i="7"/>
  <c r="B38" i="7" s="1"/>
  <c r="B10" i="25" s="1"/>
  <c r="B20" i="25" s="1"/>
  <c r="B31" i="7"/>
  <c r="B3" i="25" s="1"/>
  <c r="B13" i="25" s="1"/>
  <c r="B32" i="7"/>
  <c r="B4" i="25" s="1"/>
  <c r="B14" i="25" s="1"/>
  <c r="B37" i="11"/>
  <c r="S29" i="11"/>
  <c r="B35" i="11" s="1"/>
  <c r="R29" i="11"/>
  <c r="B32" i="11" s="1"/>
  <c r="H8" i="24"/>
  <c r="I7" i="24"/>
  <c r="G7" i="24"/>
  <c r="H5" i="24"/>
  <c r="I5" i="24"/>
  <c r="I4" i="24"/>
  <c r="H3" i="24"/>
  <c r="I3" i="24"/>
  <c r="B32" i="9" l="1"/>
  <c r="F14" i="25" s="1"/>
  <c r="B38" i="4"/>
  <c r="E10" i="25" s="1"/>
  <c r="E20" i="25" s="1"/>
  <c r="B37" i="4"/>
  <c r="E9" i="25" s="1"/>
  <c r="E19" i="25" s="1"/>
  <c r="B32" i="4"/>
  <c r="E4" i="25" s="1"/>
  <c r="E14" i="25" s="1"/>
  <c r="B38" i="10"/>
  <c r="D10" i="25" s="1"/>
  <c r="D20" i="25" s="1"/>
  <c r="B37" i="10"/>
  <c r="D9" i="25" s="1"/>
  <c r="D19" i="25" s="1"/>
  <c r="B35" i="10"/>
  <c r="D7" i="25" s="1"/>
  <c r="D17" i="25" s="1"/>
  <c r="B34" i="10"/>
  <c r="D6" i="25" s="1"/>
  <c r="D16" i="25" s="1"/>
  <c r="B34" i="7"/>
  <c r="B6" i="25" s="1"/>
  <c r="B16" i="25" s="1"/>
  <c r="B37" i="7"/>
  <c r="B9" i="25" s="1"/>
  <c r="B19" i="25" s="1"/>
  <c r="B31" i="11"/>
  <c r="B3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2F23F-5FE5-4A2F-95DB-CED798B6CD77}" keepAlive="1" name="Query - mean and std_auc" description="Connection to the 'mean and std_auc' query in the workbook." type="5" refreshedVersion="7" background="1" saveData="1">
    <dbPr connection="Provider=Microsoft.Mashup.OleDb.1;Data Source=$Workbook$;Location=&quot;mean and std_auc&quot;;Extended Properties=&quot;&quot;" command="SELECT * FROM [mean and std_auc]"/>
  </connection>
  <connection id="2" xr16:uid="{EB6A2390-A2B8-4937-82F0-CB7986850A42}" keepAlive="1" name="Query - mean and std_errorF" description="Connection to the 'mean and std_errorF' query in the workbook." type="5" refreshedVersion="7" background="1" saveData="1">
    <dbPr connection="Provider=Microsoft.Mashup.OleDb.1;Data Source=$Workbook$;Location=&quot;mean and std_errorF&quot;;Extended Properties=&quot;&quot;" command="SELECT * FROM [mean and std_errorF]"/>
  </connection>
  <connection id="3" xr16:uid="{4CF24B02-B721-4571-895E-10AAE3693C6E}" keepAlive="1" name="Query - mean and std_errp prec" description="Connection to the 'mean and std_errp prec' query in the workbook." type="5" refreshedVersion="7" background="1" saveData="1">
    <dbPr connection="Provider=Microsoft.Mashup.OleDb.1;Data Source=$Workbook$;Location=&quot;mean and std_errp prec&quot;;Extended Properties=&quot;&quot;" command="SELECT * FROM [mean and std_errp prec]"/>
  </connection>
  <connection id="4" xr16:uid="{B2EE57D5-C7AD-4691-A5C4-EE0561DA2B10}" keepAlive="1" name="Query - mean and std_mcc" description="Connection to the 'mean and std_mcc' query in the workbook." type="5" refreshedVersion="7" background="1" saveData="1">
    <dbPr connection="Provider=Microsoft.Mashup.OleDb.1;Data Source=$Workbook$;Location=&quot;mean and std_mcc&quot;;Extended Properties=&quot;&quot;" command="SELECT * FROM [mean and std_mcc]"/>
  </connection>
  <connection id="5" xr16:uid="{16D8E522-3A11-4C31-B044-7A8E6B378A96}" keepAlive="1" name="Query - mean and std_non errp prec" description="Connection to the 'mean and std_non errp prec' query in the workbook." type="5" refreshedVersion="7" background="1" saveData="1">
    <dbPr connection="Provider=Microsoft.Mashup.OleDb.1;Data Source=$Workbook$;Location=&quot;mean and std_non errp prec&quot;;Extended Properties=&quot;&quot;" command="SELECT * FROM [mean and std_non errp prec]"/>
  </connection>
  <connection id="6" xr16:uid="{E41687F4-FE0D-4C0D-9CF4-97F51778D92A}" keepAlive="1" name="Query - mean and std_nonerrorF" description="Connection to the 'mean and std_nonerrorF' query in the workbook." type="5" refreshedVersion="7" background="1" saveData="1">
    <dbPr connection="Provider=Microsoft.Mashup.OleDb.1;Data Source=$Workbook$;Location=&quot;mean and std_nonerrorF&quot;;Extended Properties=&quot;&quot;" command="SELECT * FROM [mean and std_nonerrorF]"/>
  </connection>
  <connection id="7" xr16:uid="{AFA2ABEA-23BE-4127-91A0-88C1CA501632}" keepAlive="1" name="Query - mean and std_sens" description="Connection to the 'mean and std_sens' query in the workbook." type="5" refreshedVersion="7" background="1" saveData="1">
    <dbPr connection="Provider=Microsoft.Mashup.OleDb.1;Data Source=$Workbook$;Location=&quot;mean and std_sens&quot;;Extended Properties=&quot;&quot;" command="SELECT * FROM [mean and std_sens]"/>
  </connection>
  <connection id="8" xr16:uid="{8CE08A49-1EC0-4C57-BA40-28189D681D72}" keepAlive="1" name="Query - mean and std_spec" description="Connection to the 'mean and std_spec' query in the workbook." type="5" refreshedVersion="7" background="1" saveData="1">
    <dbPr connection="Provider=Microsoft.Mashup.OleDb.1;Data Source=$Workbook$;Location=&quot;mean and std_spec&quot;;Extended Properties=&quot;&quot;" command="SELECT * FROM [mean and std_spec]"/>
  </connection>
  <connection id="9" xr16:uid="{A6C37CCB-A5EA-4771-99A9-8DAD1986FCCB}" keepAlive="1" name="Query - mean and std_weightF" description="Connection to the 'mean and std_weightF' query in the workbook." type="5" refreshedVersion="7" background="1" saveData="1">
    <dbPr connection="Provider=Microsoft.Mashup.OleDb.1;Data Source=$Workbook$;Location=&quot;mean and std_weightF&quot;;Extended Properties=&quot;&quot;" command="SELECT * FROM [mean and std_weightF]"/>
  </connection>
  <connection id="10" xr16:uid="{898C7C16-163E-4029-921C-1E999D8D2A6A}" keepAlive="1" name="Query - mean and std_youden" description="Connection to the 'mean and std_youden' query in the workbook." type="5" refreshedVersion="7" background="1" saveData="1">
    <dbPr connection="Provider=Microsoft.Mashup.OleDb.1;Data Source=$Workbook$;Location=&quot;mean and std_youden&quot;;Extended Properties=&quot;&quot;" command="SELECT * FROM [mean and std_youden]"/>
  </connection>
  <connection id="11" xr16:uid="{9C3A3733-6B05-4E15-9A66-6241E7B87D11}" keepAlive="1" name="Query - ttest_auc" description="Connection to the 'ttest_auc' query in the workbook." type="5" refreshedVersion="7" background="1" saveData="1">
    <dbPr connection="Provider=Microsoft.Mashup.OleDb.1;Data Source=$Workbook$;Location=ttest_auc;Extended Properties=&quot;&quot;" command="SELECT * FROM [ttest_auc]"/>
  </connection>
  <connection id="12" xr16:uid="{766ECE1E-6FD0-4141-AC57-E79553A69D25}" keepAlive="1" name="Query - ttest_errorF" description="Connection to the 'ttest_errorF' query in the workbook." type="5" refreshedVersion="7" background="1" saveData="1">
    <dbPr connection="Provider=Microsoft.Mashup.OleDb.1;Data Source=$Workbook$;Location=ttest_errorF;Extended Properties=&quot;&quot;" command="SELECT * FROM [ttest_errorF]"/>
  </connection>
  <connection id="13" xr16:uid="{DE0E756A-6001-46D0-B7C4-051E7C4C0AB5}" keepAlive="1" name="Query - ttest_errp prec" description="Connection to the 'ttest_errp prec' query in the workbook." type="5" refreshedVersion="7" background="1" saveData="1">
    <dbPr connection="Provider=Microsoft.Mashup.OleDb.1;Data Source=$Workbook$;Location=&quot;ttest_errp prec&quot;;Extended Properties=&quot;&quot;" command="SELECT * FROM [ttest_errp prec]"/>
  </connection>
  <connection id="14" xr16:uid="{F3E80BC6-7FFA-4B62-8A68-3C42D4CC9F11}" keepAlive="1" name="Query - ttest_mcc" description="Connection to the 'ttest_mcc' query in the workbook." type="5" refreshedVersion="7" background="1" saveData="1">
    <dbPr connection="Provider=Microsoft.Mashup.OleDb.1;Data Source=$Workbook$;Location=ttest_mcc;Extended Properties=&quot;&quot;" command="SELECT * FROM [ttest_mcc]"/>
  </connection>
  <connection id="15" xr16:uid="{41FAC094-A6E0-4212-81D5-8A95B73160BF}" keepAlive="1" name="Query - ttest_non errp prec" description="Connection to the 'ttest_non errp prec' query in the workbook." type="5" refreshedVersion="7" background="1" saveData="1">
    <dbPr connection="Provider=Microsoft.Mashup.OleDb.1;Data Source=$Workbook$;Location=&quot;ttest_non errp prec&quot;;Extended Properties=&quot;&quot;" command="SELECT * FROM [ttest_non errp prec]"/>
  </connection>
  <connection id="16" xr16:uid="{3C7854F9-ECBE-4CDB-9893-7C77DE416846}" keepAlive="1" name="Query - ttest_nonerrorF" description="Connection to the 'ttest_nonerrorF' query in the workbook." type="5" refreshedVersion="7" background="1" saveData="1">
    <dbPr connection="Provider=Microsoft.Mashup.OleDb.1;Data Source=$Workbook$;Location=ttest_nonerrorF;Extended Properties=&quot;&quot;" command="SELECT * FROM [ttest_nonerrorF]"/>
  </connection>
  <connection id="17" xr16:uid="{97159CF5-0354-40A0-ADAF-1E9D4335FAE7}" keepAlive="1" name="Query - ttest_sens" description="Connection to the 'ttest_sens' query in the workbook." type="5" refreshedVersion="7" background="1" saveData="1">
    <dbPr connection="Provider=Microsoft.Mashup.OleDb.1;Data Source=$Workbook$;Location=ttest_sens;Extended Properties=&quot;&quot;" command="SELECT * FROM [ttest_sens]"/>
  </connection>
  <connection id="18" xr16:uid="{AD174C6A-CE04-48F4-9F1D-BDB27D9916A3}" keepAlive="1" name="Query - ttest_spec" description="Connection to the 'ttest_spec' query in the workbook." type="5" refreshedVersion="7" background="1" saveData="1">
    <dbPr connection="Provider=Microsoft.Mashup.OleDb.1;Data Source=$Workbook$;Location=ttest_spec;Extended Properties=&quot;&quot;" command="SELECT * FROM [ttest_spec]"/>
  </connection>
  <connection id="19" xr16:uid="{2ECEAB92-C748-4BC2-A543-DFFFC50CACDE}" keepAlive="1" name="Query - ttest_weightF" description="Connection to the 'ttest_weightF' query in the workbook." type="5" refreshedVersion="7" background="1" saveData="1">
    <dbPr connection="Provider=Microsoft.Mashup.OleDb.1;Data Source=$Workbook$;Location=ttest_weightF;Extended Properties=&quot;&quot;" command="SELECT * FROM [ttest_weightF]"/>
  </connection>
  <connection id="20" xr16:uid="{F6CE4D25-69B6-4F34-B63C-82B9A97AC7AC}" keepAlive="1" name="Query - ttest_youden" description="Connection to the 'ttest_youden' query in the workbook." type="5" refreshedVersion="7" background="1" saveData="1">
    <dbPr connection="Provider=Microsoft.Mashup.OleDb.1;Data Source=$Workbook$;Location=ttest_youden;Extended Properties=&quot;&quot;" command="SELECT * FROM [ttest_youden]"/>
  </connection>
</connections>
</file>

<file path=xl/sharedStrings.xml><?xml version="1.0" encoding="utf-8"?>
<sst xmlns="http://schemas.openxmlformats.org/spreadsheetml/2006/main" count="845" uniqueCount="141">
  <si>
    <t>subject</t>
  </si>
  <si>
    <t>lda</t>
  </si>
  <si>
    <t>unet</t>
  </si>
  <si>
    <t>LDA</t>
  </si>
  <si>
    <t>CNN-LSTM</t>
  </si>
  <si>
    <t>UNET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</si>
  <si>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</si>
  <si>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</si>
  <si>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</si>
  <si>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</si>
  <si>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</si>
  <si>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</si>
  <si>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</si>
  <si>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</si>
  <si>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</si>
  <si>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</si>
  <si>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</si>
  <si>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</si>
  <si>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</si>
  <si>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</si>
  <si>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</si>
  <si>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</si>
  <si>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</si>
  <si>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</si>
  <si>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</si>
  <si>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</si>
  <si>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</si>
  <si>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</si>
  <si>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</si>
  <si>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</si>
  <si>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</si>
  <si>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</si>
  <si>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Means</t>
  </si>
  <si>
    <t>Means of AUC</t>
  </si>
  <si>
    <t>Cross validated score</t>
  </si>
  <si>
    <t>LDA vs CNN-LSTM</t>
  </si>
  <si>
    <t>LDA vs UNET</t>
  </si>
  <si>
    <t>CNN-LSTM vs UNET</t>
  </si>
  <si>
    <t>P value</t>
  </si>
  <si>
    <t>uni</t>
  </si>
  <si>
    <t>mostf</t>
  </si>
  <si>
    <t>cnn</t>
  </si>
  <si>
    <t>uni_std</t>
  </si>
  <si>
    <t>mostf_stf</t>
  </si>
  <si>
    <t>lda_std</t>
  </si>
  <si>
    <t>cnn_std</t>
  </si>
  <si>
    <t>unet_std</t>
  </si>
  <si>
    <t>Column1</t>
  </si>
  <si>
    <t>lda_cnn</t>
  </si>
  <si>
    <t>lda_unet</t>
  </si>
  <si>
    <t>lda_uni</t>
  </si>
  <si>
    <t>lda_mostf</t>
  </si>
  <si>
    <t>cnn_unet</t>
  </si>
  <si>
    <t>cnn_uni</t>
  </si>
  <si>
    <t>cnn_mostf</t>
  </si>
  <si>
    <t>unet_uni</t>
  </si>
  <si>
    <t>unet_mostf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</si>
  <si>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</si>
  <si>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</si>
  <si>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</si>
  <si>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</si>
  <si>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</si>
  <si>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</si>
  <si>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</si>
  <si>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</si>
  <si>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</si>
  <si>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</si>
  <si>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</si>
  <si>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</si>
  <si>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</si>
  <si>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</si>
  <si>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</si>
  <si>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</si>
  <si>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</si>
  <si>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</si>
  <si>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</si>
  <si>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</si>
  <si>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</si>
  <si>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</si>
  <si>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</si>
  <si>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</si>
  <si>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</si>
  <si>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</si>
  <si>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Sensitivity</t>
  </si>
  <si>
    <t>Specificity</t>
  </si>
  <si>
    <t>AUC</t>
  </si>
  <si>
    <t>Youden</t>
  </si>
  <si>
    <t>Err P precision</t>
  </si>
  <si>
    <t>Sigma</t>
  </si>
  <si>
    <t>LDA vs. CNN-LSTM</t>
  </si>
  <si>
    <t>LDA vs. UNET</t>
  </si>
  <si>
    <t>CNN-LSTM vs. UNET</t>
  </si>
  <si>
    <t>std sigma</t>
  </si>
  <si>
    <t>P-value (mann whitney test) with berforreni</t>
  </si>
  <si>
    <t>Mann-Whitney U test with Bonferroni Corr.</t>
  </si>
  <si>
    <t>LDA significantly better than CNN-LSTM</t>
  </si>
  <si>
    <t>LDA significantly better than UNET</t>
  </si>
  <si>
    <t>LDA significantly worse than CNN-LSTM</t>
  </si>
  <si>
    <t>LDA significantly Worse than UNET</t>
  </si>
  <si>
    <t>CNN-LSTM significantly better than UNET</t>
  </si>
  <si>
    <t>CNN-LSTM significantly worse than UNET</t>
  </si>
  <si>
    <t>Error Precision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</si>
  <si>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</si>
  <si>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</si>
  <si>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</si>
  <si>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</si>
  <si>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</si>
  <si>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</si>
  <si>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</si>
  <si>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</si>
  <si>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</si>
  <si>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</si>
  <si>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</si>
  <si>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</si>
  <si>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13</t>
  </si>
  <si>
    <t>Sub 14</t>
  </si>
  <si>
    <t>Sub 15</t>
  </si>
  <si>
    <t>Sub 16</t>
  </si>
  <si>
    <t>Sub 17</t>
  </si>
  <si>
    <t>Sub 18</t>
  </si>
  <si>
    <t>Sub 19</t>
  </si>
  <si>
    <t>Sub 20</t>
  </si>
  <si>
    <t>Sub 21</t>
  </si>
  <si>
    <t>Sub 22</t>
  </si>
  <si>
    <t>Sub 23</t>
  </si>
  <si>
    <t>Sub 24</t>
  </si>
  <si>
    <t>Sub 25</t>
  </si>
  <si>
    <t>Sub 26</t>
  </si>
  <si>
    <t>Spelling acc (sess 1-4)</t>
  </si>
  <si>
    <t>LDA sensitivity</t>
  </si>
  <si>
    <t>LDA specificity</t>
  </si>
  <si>
    <t>CNN-LSTM sensitivity</t>
  </si>
  <si>
    <t>CNN-LSTM specificity</t>
  </si>
  <si>
    <t>UNET sensitivity</t>
  </si>
  <si>
    <t>UNET specificity</t>
  </si>
  <si>
    <t>MCC</t>
  </si>
  <si>
    <t>Error F1</t>
  </si>
  <si>
    <t>Non Error F1</t>
  </si>
  <si>
    <t>Non-ErrP precision</t>
  </si>
  <si>
    <t>Weighted F1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</si>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</sst>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#,##0.000_ ;\-#,##0.000\ "/>
    <numFmt numFmtId="166" formatCode="_-* #,##0.000_-;\-* #,##0.000_-;_-* &quot;-&quot;??_-;_-@_-"/>
    <numFmt numFmtId="167" formatCode="#,##0.000000_ ;\-#,##0.000000\ 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1" fontId="0" fillId="0" borderId="0" xfId="1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2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1" applyNumberFormat="1" applyFont="1" applyBorder="1" applyAlignment="1">
      <alignment horizontal="right"/>
    </xf>
    <xf numFmtId="0" fontId="0" fillId="0" borderId="0" xfId="1" applyNumberFormat="1" applyFont="1"/>
    <xf numFmtId="9" fontId="0" fillId="0" borderId="0" xfId="2" applyFont="1" applyBorder="1" applyAlignment="1">
      <alignment horizontal="right"/>
    </xf>
    <xf numFmtId="9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9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theme="9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fill>
        <patternFill patternType="solid">
          <fgColor indexed="64"/>
          <bgColor theme="9"/>
        </patternFill>
      </fill>
    </dxf>
    <dxf>
      <numFmt numFmtId="164" formatCode="0.000"/>
      <fill>
        <patternFill patternType="solid">
          <fgColor indexed="64"/>
          <bgColor theme="9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7" formatCode="#,##0.000000_ ;\-#,##0.000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  <dxf>
      <numFmt numFmtId="165" formatCode="#,##0.000_ ;\-#,##0.0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'spelling acc'!$C$1</c:f>
              <c:strCache>
                <c:ptCount val="1"/>
                <c:pt idx="0">
                  <c:v>LDA sensitivity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409802788341896"/>
                  <c:y val="-0.26898366870807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'spelling acc'!$B$2:$B$27</c:f>
              <c:numCache>
                <c:formatCode>0%</c:formatCode>
                <c:ptCount val="26"/>
                <c:pt idx="0">
                  <c:v>0.8</c:v>
                </c:pt>
                <c:pt idx="1">
                  <c:v>0.56000000000000005</c:v>
                </c:pt>
                <c:pt idx="2">
                  <c:v>0.36</c:v>
                </c:pt>
                <c:pt idx="3">
                  <c:v>0.72</c:v>
                </c:pt>
                <c:pt idx="4">
                  <c:v>0.31</c:v>
                </c:pt>
                <c:pt idx="5">
                  <c:v>0.89</c:v>
                </c:pt>
                <c:pt idx="6">
                  <c:v>0.88</c:v>
                </c:pt>
                <c:pt idx="7">
                  <c:v>0.65</c:v>
                </c:pt>
                <c:pt idx="8">
                  <c:v>0.79</c:v>
                </c:pt>
                <c:pt idx="9">
                  <c:v>0.88</c:v>
                </c:pt>
                <c:pt idx="10">
                  <c:v>0.56000000000000005</c:v>
                </c:pt>
                <c:pt idx="11">
                  <c:v>0.41</c:v>
                </c:pt>
                <c:pt idx="12">
                  <c:v>0.5</c:v>
                </c:pt>
                <c:pt idx="13">
                  <c:v>0.5</c:v>
                </c:pt>
                <c:pt idx="14">
                  <c:v>0.91</c:v>
                </c:pt>
                <c:pt idx="15">
                  <c:v>0.53</c:v>
                </c:pt>
                <c:pt idx="16">
                  <c:v>0.59</c:v>
                </c:pt>
                <c:pt idx="17">
                  <c:v>0.73</c:v>
                </c:pt>
                <c:pt idx="18">
                  <c:v>0.54</c:v>
                </c:pt>
                <c:pt idx="19">
                  <c:v>0.64</c:v>
                </c:pt>
                <c:pt idx="20">
                  <c:v>0.85</c:v>
                </c:pt>
                <c:pt idx="21">
                  <c:v>0.91</c:v>
                </c:pt>
                <c:pt idx="22">
                  <c:v>0.61</c:v>
                </c:pt>
                <c:pt idx="23">
                  <c:v>0.51</c:v>
                </c:pt>
                <c:pt idx="24">
                  <c:v>0.54</c:v>
                </c:pt>
                <c:pt idx="25">
                  <c:v>0.4</c:v>
                </c:pt>
              </c:numCache>
            </c:numRef>
          </c:xVal>
          <c:yVal>
            <c:numRef>
              <c:f>'spelling acc'!$C$2:$C$27</c:f>
              <c:numCache>
                <c:formatCode>0.00</c:formatCode>
                <c:ptCount val="26"/>
                <c:pt idx="0">
                  <c:v>0.58636363636363631</c:v>
                </c:pt>
                <c:pt idx="1">
                  <c:v>0.12727272727272726</c:v>
                </c:pt>
                <c:pt idx="2">
                  <c:v>0.78333333333333344</c:v>
                </c:pt>
                <c:pt idx="3">
                  <c:v>0.41818181818181815</c:v>
                </c:pt>
                <c:pt idx="4">
                  <c:v>0.4813559322033899</c:v>
                </c:pt>
                <c:pt idx="5">
                  <c:v>0.67600000000000005</c:v>
                </c:pt>
                <c:pt idx="6">
                  <c:v>0.48799999999999999</c:v>
                </c:pt>
                <c:pt idx="7">
                  <c:v>0.48510638297872344</c:v>
                </c:pt>
                <c:pt idx="8">
                  <c:v>0.60487804878048779</c:v>
                </c:pt>
                <c:pt idx="9">
                  <c:v>0.3037037037037037</c:v>
                </c:pt>
                <c:pt idx="10">
                  <c:v>0.39444444444444449</c:v>
                </c:pt>
                <c:pt idx="11">
                  <c:v>0.38666666666666666</c:v>
                </c:pt>
                <c:pt idx="12">
                  <c:v>0.26666666666666666</c:v>
                </c:pt>
                <c:pt idx="13">
                  <c:v>0.62564102564102553</c:v>
                </c:pt>
                <c:pt idx="14">
                  <c:v>0.33469387755102037</c:v>
                </c:pt>
                <c:pt idx="15">
                  <c:v>0.44666666666666666</c:v>
                </c:pt>
                <c:pt idx="16">
                  <c:v>0.19</c:v>
                </c:pt>
                <c:pt idx="17">
                  <c:v>0.67812499999999998</c:v>
                </c:pt>
                <c:pt idx="18">
                  <c:v>0.26428571428571429</c:v>
                </c:pt>
                <c:pt idx="19">
                  <c:v>0.81449275362318851</c:v>
                </c:pt>
                <c:pt idx="20">
                  <c:v>0.45714285714285713</c:v>
                </c:pt>
                <c:pt idx="21">
                  <c:v>0.68571428571428572</c:v>
                </c:pt>
                <c:pt idx="22">
                  <c:v>0.35</c:v>
                </c:pt>
                <c:pt idx="23">
                  <c:v>0.51111111111111107</c:v>
                </c:pt>
                <c:pt idx="24">
                  <c:v>0.33913043478260868</c:v>
                </c:pt>
                <c:pt idx="25">
                  <c:v>0.43043478260869561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A2B-9903-A101BFAF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3456"/>
        <c:axId val="70214288"/>
      </c:scatterChart>
      <c:valAx>
        <c:axId val="702134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Spelling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4288"/>
        <c:crosses val="autoZero"/>
        <c:crossBetween val="midCat"/>
      </c:valAx>
      <c:valAx>
        <c:axId val="70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LDA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'spelling acc'!$E$1</c:f>
              <c:strCache>
                <c:ptCount val="1"/>
                <c:pt idx="0">
                  <c:v>CNN-LSTM sensitivity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62653988742917"/>
                  <c:y val="-0.2401308690580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'spelling acc'!$B$2:$B$27</c:f>
              <c:numCache>
                <c:formatCode>0%</c:formatCode>
                <c:ptCount val="26"/>
                <c:pt idx="0">
                  <c:v>0.8</c:v>
                </c:pt>
                <c:pt idx="1">
                  <c:v>0.56000000000000005</c:v>
                </c:pt>
                <c:pt idx="2">
                  <c:v>0.36</c:v>
                </c:pt>
                <c:pt idx="3">
                  <c:v>0.72</c:v>
                </c:pt>
                <c:pt idx="4">
                  <c:v>0.31</c:v>
                </c:pt>
                <c:pt idx="5">
                  <c:v>0.89</c:v>
                </c:pt>
                <c:pt idx="6">
                  <c:v>0.88</c:v>
                </c:pt>
                <c:pt idx="7">
                  <c:v>0.65</c:v>
                </c:pt>
                <c:pt idx="8">
                  <c:v>0.79</c:v>
                </c:pt>
                <c:pt idx="9">
                  <c:v>0.88</c:v>
                </c:pt>
                <c:pt idx="10">
                  <c:v>0.56000000000000005</c:v>
                </c:pt>
                <c:pt idx="11">
                  <c:v>0.41</c:v>
                </c:pt>
                <c:pt idx="12">
                  <c:v>0.5</c:v>
                </c:pt>
                <c:pt idx="13">
                  <c:v>0.5</c:v>
                </c:pt>
                <c:pt idx="14">
                  <c:v>0.91</c:v>
                </c:pt>
                <c:pt idx="15">
                  <c:v>0.53</c:v>
                </c:pt>
                <c:pt idx="16">
                  <c:v>0.59</c:v>
                </c:pt>
                <c:pt idx="17">
                  <c:v>0.73</c:v>
                </c:pt>
                <c:pt idx="18">
                  <c:v>0.54</c:v>
                </c:pt>
                <c:pt idx="19">
                  <c:v>0.64</c:v>
                </c:pt>
                <c:pt idx="20">
                  <c:v>0.85</c:v>
                </c:pt>
                <c:pt idx="21">
                  <c:v>0.91</c:v>
                </c:pt>
                <c:pt idx="22">
                  <c:v>0.61</c:v>
                </c:pt>
                <c:pt idx="23">
                  <c:v>0.51</c:v>
                </c:pt>
                <c:pt idx="24">
                  <c:v>0.54</c:v>
                </c:pt>
                <c:pt idx="25">
                  <c:v>0.4</c:v>
                </c:pt>
              </c:numCache>
            </c:numRef>
          </c:xVal>
          <c:yVal>
            <c:numRef>
              <c:f>'spelling acc'!$E$2:$E$27</c:f>
              <c:numCache>
                <c:formatCode>0.00</c:formatCode>
                <c:ptCount val="26"/>
                <c:pt idx="0">
                  <c:v>0.69090909090909103</c:v>
                </c:pt>
                <c:pt idx="1">
                  <c:v>0.30909090909090908</c:v>
                </c:pt>
                <c:pt idx="2">
                  <c:v>0.66666666666666663</c:v>
                </c:pt>
                <c:pt idx="3">
                  <c:v>0.37272727272727274</c:v>
                </c:pt>
                <c:pt idx="4">
                  <c:v>0.55932203389830515</c:v>
                </c:pt>
                <c:pt idx="5">
                  <c:v>0.68800000000000006</c:v>
                </c:pt>
                <c:pt idx="6">
                  <c:v>0.50800000000000001</c:v>
                </c:pt>
                <c:pt idx="7">
                  <c:v>0.6</c:v>
                </c:pt>
                <c:pt idx="8">
                  <c:v>0.63414634146341464</c:v>
                </c:pt>
                <c:pt idx="9">
                  <c:v>0.31851851851851853</c:v>
                </c:pt>
                <c:pt idx="10">
                  <c:v>0.41666666666666663</c:v>
                </c:pt>
                <c:pt idx="11">
                  <c:v>0.30666666666666664</c:v>
                </c:pt>
                <c:pt idx="12">
                  <c:v>0.17777777777777776</c:v>
                </c:pt>
                <c:pt idx="13">
                  <c:v>0.63589743589743597</c:v>
                </c:pt>
                <c:pt idx="14">
                  <c:v>0.35918367346938773</c:v>
                </c:pt>
                <c:pt idx="15">
                  <c:v>0.4966666666666667</c:v>
                </c:pt>
                <c:pt idx="16">
                  <c:v>0.25999999999999995</c:v>
                </c:pt>
                <c:pt idx="17">
                  <c:v>0.81562500000000004</c:v>
                </c:pt>
                <c:pt idx="18">
                  <c:v>0.51428571428571423</c:v>
                </c:pt>
                <c:pt idx="19">
                  <c:v>0.80579710144927541</c:v>
                </c:pt>
                <c:pt idx="20">
                  <c:v>0.50857142857142856</c:v>
                </c:pt>
                <c:pt idx="21">
                  <c:v>0.65714285714285714</c:v>
                </c:pt>
                <c:pt idx="22">
                  <c:v>9.9999999999999992E-2</c:v>
                </c:pt>
                <c:pt idx="23">
                  <c:v>0.51111111111111107</c:v>
                </c:pt>
                <c:pt idx="24">
                  <c:v>0.41739130434782606</c:v>
                </c:pt>
                <c:pt idx="25">
                  <c:v>0.39130434782608697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6D2-947F-63D2E811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3456"/>
        <c:axId val="70214288"/>
      </c:scatterChart>
      <c:valAx>
        <c:axId val="702134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Spelling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4288"/>
        <c:crosses val="autoZero"/>
        <c:crossBetween val="midCat"/>
      </c:valAx>
      <c:valAx>
        <c:axId val="70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CNN-LSTM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'spelling acc'!$G$1</c:f>
              <c:strCache>
                <c:ptCount val="1"/>
                <c:pt idx="0">
                  <c:v>UNET sensitivity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00435784308942"/>
                  <c:y val="-0.42953885972586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'spelling acc'!$B$2:$B$27</c:f>
              <c:numCache>
                <c:formatCode>0%</c:formatCode>
                <c:ptCount val="26"/>
                <c:pt idx="0">
                  <c:v>0.8</c:v>
                </c:pt>
                <c:pt idx="1">
                  <c:v>0.56000000000000005</c:v>
                </c:pt>
                <c:pt idx="2">
                  <c:v>0.36</c:v>
                </c:pt>
                <c:pt idx="3">
                  <c:v>0.72</c:v>
                </c:pt>
                <c:pt idx="4">
                  <c:v>0.31</c:v>
                </c:pt>
                <c:pt idx="5">
                  <c:v>0.89</c:v>
                </c:pt>
                <c:pt idx="6">
                  <c:v>0.88</c:v>
                </c:pt>
                <c:pt idx="7">
                  <c:v>0.65</c:v>
                </c:pt>
                <c:pt idx="8">
                  <c:v>0.79</c:v>
                </c:pt>
                <c:pt idx="9">
                  <c:v>0.88</c:v>
                </c:pt>
                <c:pt idx="10">
                  <c:v>0.56000000000000005</c:v>
                </c:pt>
                <c:pt idx="11">
                  <c:v>0.41</c:v>
                </c:pt>
                <c:pt idx="12">
                  <c:v>0.5</c:v>
                </c:pt>
                <c:pt idx="13">
                  <c:v>0.5</c:v>
                </c:pt>
                <c:pt idx="14">
                  <c:v>0.91</c:v>
                </c:pt>
                <c:pt idx="15">
                  <c:v>0.53</c:v>
                </c:pt>
                <c:pt idx="16">
                  <c:v>0.59</c:v>
                </c:pt>
                <c:pt idx="17">
                  <c:v>0.73</c:v>
                </c:pt>
                <c:pt idx="18">
                  <c:v>0.54</c:v>
                </c:pt>
                <c:pt idx="19">
                  <c:v>0.64</c:v>
                </c:pt>
                <c:pt idx="20">
                  <c:v>0.85</c:v>
                </c:pt>
                <c:pt idx="21">
                  <c:v>0.91</c:v>
                </c:pt>
                <c:pt idx="22">
                  <c:v>0.61</c:v>
                </c:pt>
                <c:pt idx="23">
                  <c:v>0.51</c:v>
                </c:pt>
                <c:pt idx="24">
                  <c:v>0.54</c:v>
                </c:pt>
                <c:pt idx="25">
                  <c:v>0.4</c:v>
                </c:pt>
              </c:numCache>
            </c:numRef>
          </c:xVal>
          <c:yVal>
            <c:numRef>
              <c:f>'spelling acc'!$G$2:$G$27</c:f>
              <c:numCache>
                <c:formatCode>0.00</c:formatCode>
                <c:ptCount val="26"/>
                <c:pt idx="0">
                  <c:v>0.37272727272727274</c:v>
                </c:pt>
                <c:pt idx="1">
                  <c:v>0</c:v>
                </c:pt>
                <c:pt idx="2">
                  <c:v>0.19999999999999998</c:v>
                </c:pt>
                <c:pt idx="3">
                  <c:v>0.1772727272727273</c:v>
                </c:pt>
                <c:pt idx="4">
                  <c:v>0.35932203389830508</c:v>
                </c:pt>
                <c:pt idx="5">
                  <c:v>0.628</c:v>
                </c:pt>
                <c:pt idx="6">
                  <c:v>0.38</c:v>
                </c:pt>
                <c:pt idx="7">
                  <c:v>0.22553191489361701</c:v>
                </c:pt>
                <c:pt idx="8">
                  <c:v>0.41951219512195126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2.6666666666666665E-2</c:v>
                </c:pt>
                <c:pt idx="12">
                  <c:v>0</c:v>
                </c:pt>
                <c:pt idx="13">
                  <c:v>0.22564102564102564</c:v>
                </c:pt>
                <c:pt idx="14">
                  <c:v>8.9795918367346947E-2</c:v>
                </c:pt>
                <c:pt idx="15">
                  <c:v>0.24666666666666667</c:v>
                </c:pt>
                <c:pt idx="16">
                  <c:v>0</c:v>
                </c:pt>
                <c:pt idx="17">
                  <c:v>0.88749999999999996</c:v>
                </c:pt>
                <c:pt idx="18">
                  <c:v>0.13571428571428573</c:v>
                </c:pt>
                <c:pt idx="19">
                  <c:v>0.8231884057971014</c:v>
                </c:pt>
                <c:pt idx="20">
                  <c:v>0.29714285714285715</c:v>
                </c:pt>
                <c:pt idx="21">
                  <c:v>0.47619047619047616</c:v>
                </c:pt>
                <c:pt idx="22">
                  <c:v>3.3333333333333333E-2</c:v>
                </c:pt>
                <c:pt idx="23">
                  <c:v>0.31111111111111106</c:v>
                </c:pt>
                <c:pt idx="24">
                  <c:v>0.12608695652173912</c:v>
                </c:pt>
                <c:pt idx="25">
                  <c:v>0.32608695652173914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F-4998-B483-1EFFBD04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3456"/>
        <c:axId val="70214288"/>
      </c:scatterChart>
      <c:valAx>
        <c:axId val="702134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Spelling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4288"/>
        <c:crosses val="autoZero"/>
        <c:crossBetween val="midCat"/>
      </c:valAx>
      <c:valAx>
        <c:axId val="70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UNET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'spelling acc'!$D$1</c:f>
              <c:strCache>
                <c:ptCount val="1"/>
                <c:pt idx="0">
                  <c:v>LDA specificity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62653988742917"/>
                  <c:y val="-0.2401308690580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'spelling acc'!$B$2:$B$27</c:f>
              <c:numCache>
                <c:formatCode>0%</c:formatCode>
                <c:ptCount val="26"/>
                <c:pt idx="0">
                  <c:v>0.8</c:v>
                </c:pt>
                <c:pt idx="1">
                  <c:v>0.56000000000000005</c:v>
                </c:pt>
                <c:pt idx="2">
                  <c:v>0.36</c:v>
                </c:pt>
                <c:pt idx="3">
                  <c:v>0.72</c:v>
                </c:pt>
                <c:pt idx="4">
                  <c:v>0.31</c:v>
                </c:pt>
                <c:pt idx="5">
                  <c:v>0.89</c:v>
                </c:pt>
                <c:pt idx="6">
                  <c:v>0.88</c:v>
                </c:pt>
                <c:pt idx="7">
                  <c:v>0.65</c:v>
                </c:pt>
                <c:pt idx="8">
                  <c:v>0.79</c:v>
                </c:pt>
                <c:pt idx="9">
                  <c:v>0.88</c:v>
                </c:pt>
                <c:pt idx="10">
                  <c:v>0.56000000000000005</c:v>
                </c:pt>
                <c:pt idx="11">
                  <c:v>0.41</c:v>
                </c:pt>
                <c:pt idx="12">
                  <c:v>0.5</c:v>
                </c:pt>
                <c:pt idx="13">
                  <c:v>0.5</c:v>
                </c:pt>
                <c:pt idx="14">
                  <c:v>0.91</c:v>
                </c:pt>
                <c:pt idx="15">
                  <c:v>0.53</c:v>
                </c:pt>
                <c:pt idx="16">
                  <c:v>0.59</c:v>
                </c:pt>
                <c:pt idx="17">
                  <c:v>0.73</c:v>
                </c:pt>
                <c:pt idx="18">
                  <c:v>0.54</c:v>
                </c:pt>
                <c:pt idx="19">
                  <c:v>0.64</c:v>
                </c:pt>
                <c:pt idx="20">
                  <c:v>0.85</c:v>
                </c:pt>
                <c:pt idx="21">
                  <c:v>0.91</c:v>
                </c:pt>
                <c:pt idx="22">
                  <c:v>0.61</c:v>
                </c:pt>
                <c:pt idx="23">
                  <c:v>0.51</c:v>
                </c:pt>
                <c:pt idx="24">
                  <c:v>0.54</c:v>
                </c:pt>
                <c:pt idx="25">
                  <c:v>0.4</c:v>
                </c:pt>
              </c:numCache>
            </c:numRef>
          </c:xVal>
          <c:yVal>
            <c:numRef>
              <c:f>'spelling acc'!$D$2:$D$27</c:f>
              <c:numCache>
                <c:formatCode>0.00</c:formatCode>
                <c:ptCount val="26"/>
                <c:pt idx="0">
                  <c:v>0.92142857142857137</c:v>
                </c:pt>
                <c:pt idx="1">
                  <c:v>0.94606741573033715</c:v>
                </c:pt>
                <c:pt idx="2">
                  <c:v>0.96363636363636362</c:v>
                </c:pt>
                <c:pt idx="3">
                  <c:v>0.79642857142857137</c:v>
                </c:pt>
                <c:pt idx="4">
                  <c:v>0.775609756097561</c:v>
                </c:pt>
                <c:pt idx="5">
                  <c:v>0.83999999999999986</c:v>
                </c:pt>
                <c:pt idx="6">
                  <c:v>0.84800000000000009</c:v>
                </c:pt>
                <c:pt idx="7">
                  <c:v>0.71320754716981138</c:v>
                </c:pt>
                <c:pt idx="8">
                  <c:v>0.78983050847457625</c:v>
                </c:pt>
                <c:pt idx="9">
                  <c:v>0.90136986301369859</c:v>
                </c:pt>
                <c:pt idx="10">
                  <c:v>0.84375</c:v>
                </c:pt>
                <c:pt idx="11">
                  <c:v>0.99058823529411766</c:v>
                </c:pt>
                <c:pt idx="12">
                  <c:v>0.99340659340659343</c:v>
                </c:pt>
                <c:pt idx="13">
                  <c:v>0.65901639344262297</c:v>
                </c:pt>
                <c:pt idx="14">
                  <c:v>0.85490196078431369</c:v>
                </c:pt>
                <c:pt idx="15">
                  <c:v>0.67999999999999994</c:v>
                </c:pt>
                <c:pt idx="16">
                  <c:v>0.84749999999999992</c:v>
                </c:pt>
                <c:pt idx="17">
                  <c:v>0.5</c:v>
                </c:pt>
                <c:pt idx="18">
                  <c:v>0.94444444444444442</c:v>
                </c:pt>
                <c:pt idx="19">
                  <c:v>0.69032258064516128</c:v>
                </c:pt>
                <c:pt idx="20">
                  <c:v>0.93230769230769239</c:v>
                </c:pt>
                <c:pt idx="21">
                  <c:v>0.98227848101265836</c:v>
                </c:pt>
                <c:pt idx="22">
                  <c:v>0.97499999999999998</c:v>
                </c:pt>
                <c:pt idx="23">
                  <c:v>0.98461538461538467</c:v>
                </c:pt>
                <c:pt idx="24">
                  <c:v>0.81111111111111112</c:v>
                </c:pt>
                <c:pt idx="25">
                  <c:v>0.64444444444444449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0-42FC-A71E-9494F9EA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3456"/>
        <c:axId val="70214288"/>
      </c:scatterChart>
      <c:valAx>
        <c:axId val="7021345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Spelling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4288"/>
        <c:crosses val="autoZero"/>
        <c:crossBetween val="midCat"/>
      </c:valAx>
      <c:valAx>
        <c:axId val="70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CNN-LSTM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27</xdr:row>
      <xdr:rowOff>104775</xdr:rowOff>
    </xdr:from>
    <xdr:to>
      <xdr:col>4</xdr:col>
      <xdr:colOff>900112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5F75-F672-4442-8F51-6DD4F1EF8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1086970</xdr:colOff>
      <xdr:row>27</xdr:row>
      <xdr:rowOff>67236</xdr:rowOff>
    </xdr:from>
    <xdr:to>
      <xdr:col>9</xdr:col>
      <xdr:colOff>318807</xdr:colOff>
      <xdr:row>41</xdr:row>
      <xdr:rowOff>143436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36580A-FC69-4D42-B306-CB660295B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17</xdr:col>
      <xdr:colOff>330013</xdr:colOff>
      <xdr:row>41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EC0CA1-33CD-4384-935F-F568B8F5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9</xdr:col>
      <xdr:colOff>573620</xdr:colOff>
      <xdr:row>57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925701-4CA1-40B5-8435-4431A5A8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6235187-1BA7-4E2B-B9BC-0D9F71E463B3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700EAE1-889F-4372-9DCC-E60C6F3FD20C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0" xr16:uid="{12980019-6673-4BB3-997A-6763C73016A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BF90FF10-6621-456A-8A51-02A148F1723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6DA49022-E25F-4938-A9A8-ADCB921603C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4C7C8F36-99F6-4E60-B5AE-4F226299BB2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8076209A-F3BC-426A-8374-99004662C04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97F277A-19FF-44B6-8708-3A4A1F3B672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84DE63D-D6B7-4EC4-9125-EA3B847EB9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C4592C6-D43E-4877-A379-152F448DDB5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1940D1C-6606-4FE1-8191-A3B2D858754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865DA25-DCEF-4672-AD2D-0644C4680E9A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787D390D-5FB1-48BD-A428-5D232CCED4A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lda_cnn" tableColumnId="2"/>
      <queryTableField id="3" name="lda_unet" tableColumnId="3"/>
      <queryTableField id="4" name="lda_uni" tableColumnId="4"/>
      <queryTableField id="5" name="lda_mostf" tableColumnId="5"/>
      <queryTableField id="6" name="cnn_unet" tableColumnId="6"/>
      <queryTableField id="7" name="cnn_uni" tableColumnId="7"/>
      <queryTableField id="8" name="cnn_mostf" tableColumnId="8"/>
      <queryTableField id="9" name="unet_uni" tableColumnId="9"/>
      <queryTableField id="10" name="unet_mostf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E00AA8A7-10B8-4D6F-B2F4-EB9CE3501DE1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454E3B7F-BFB6-4C61-A607-DDB3CEC376FA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284A7AF5-AF05-41AE-888D-D2526A57E794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A699AF-59B9-41F6-956C-248FEFF0AB65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6B884AA-DFB3-4DCA-A0BD-81307EE9C2EA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A852AA-4370-4072-AB80-3788409446DD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11DE3-19ED-4659-BE84-D4B005F7CC89}" autoFormatId="16" applyNumberFormats="0" applyBorderFormats="0" applyFontFormats="0" applyPatternFormats="0" applyAlignmentFormats="0" applyWidthHeightFormats="0">
  <queryTableRefresh nextId="12">
    <queryTableFields count="11">
      <queryTableField id="1" name="subject" tableColumnId="1"/>
      <queryTableField id="2" name="uni" tableColumnId="2"/>
      <queryTableField id="3" name="mostf" tableColumnId="3"/>
      <queryTableField id="4" name="lda" tableColumnId="4"/>
      <queryTableField id="5" name="cnn" tableColumnId="5"/>
      <queryTableField id="6" name="unet" tableColumnId="6"/>
      <queryTableField id="7" name="uni_std" tableColumnId="7"/>
      <queryTableField id="8" name="mostf_stf" tableColumnId="8"/>
      <queryTableField id="9" name="lda_std" tableColumnId="9"/>
      <queryTableField id="10" name="cnn_std" tableColumnId="10"/>
      <queryTableField id="11" name="unet_st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36003F-1D48-4059-A8E2-31AD82FDD288}" name="mean_and_std_non_errp_prec" displayName="mean_and_std_non_errp_prec" ref="A1:K27" tableType="queryTable" totalsRowShown="0">
  <autoFilter ref="A1:K27" xr:uid="{19C5D0B7-AD2C-418A-8C69-E1282F6AB02D}"/>
  <tableColumns count="11">
    <tableColumn id="1" xr3:uid="{ED671465-C062-42E6-ABE4-3B489DE2EDCB}" uniqueName="1" name="subject" queryTableFieldId="1"/>
    <tableColumn id="2" xr3:uid="{ACA571C3-FD24-438F-BC4D-C65BFDAAC5B1}" uniqueName="2" name="uni" queryTableFieldId="2" dataDxfId="190" dataCellStyle="Comma"/>
    <tableColumn id="3" xr3:uid="{70989154-4BC4-4A08-B93F-0154F4955419}" uniqueName="3" name="mostf" queryTableFieldId="3" dataDxfId="189" dataCellStyle="Comma"/>
    <tableColumn id="4" xr3:uid="{7427C398-DD80-459F-BFFB-17D93F6B83A4}" uniqueName="4" name="lda" queryTableFieldId="4" dataDxfId="188" dataCellStyle="Comma"/>
    <tableColumn id="5" xr3:uid="{7E93F819-3256-41D2-B653-8C93CA31C423}" uniqueName="5" name="cnn" queryTableFieldId="5" dataDxfId="187" dataCellStyle="Comma"/>
    <tableColumn id="6" xr3:uid="{5F2C85F9-C968-4644-9318-4FD0AFEFBA45}" uniqueName="6" name="unet" queryTableFieldId="6" dataDxfId="186" dataCellStyle="Comma"/>
    <tableColumn id="7" xr3:uid="{6E810037-5B55-492A-9615-87C0D9CE9C13}" uniqueName="7" name="uni_std" queryTableFieldId="7" dataDxfId="185" dataCellStyle="Comma"/>
    <tableColumn id="8" xr3:uid="{732E1F44-99DB-45DA-9DC8-F722E09F808F}" uniqueName="8" name="mostf_stf" queryTableFieldId="8" dataDxfId="184" dataCellStyle="Comma"/>
    <tableColumn id="9" xr3:uid="{03BAD3F6-1759-44FD-A462-3F8F6245EC55}" uniqueName="9" name="lda_std" queryTableFieldId="9" dataDxfId="183" dataCellStyle="Comma"/>
    <tableColumn id="10" xr3:uid="{6F578D6F-98CE-4DEA-B804-0F8E5CD8782E}" uniqueName="10" name="cnn_std" queryTableFieldId="10" dataDxfId="182" dataCellStyle="Comma"/>
    <tableColumn id="11" xr3:uid="{CC7C4DD4-2658-4645-9902-353F470FFE61}" uniqueName="11" name="unet_std" queryTableFieldId="11" dataDxfId="181" dataCellStyle="Comma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9CAC97-471F-4BDA-A35B-4BA1C91CFBD3}" name="mean_and_std_weightF" displayName="mean_and_std_weightF" ref="A1:K27" tableType="queryTable" totalsRowShown="0">
  <autoFilter ref="A1:K27" xr:uid="{FFEB8F2F-D6B8-4D30-9C04-D6BC62664731}"/>
  <tableColumns count="11">
    <tableColumn id="1" xr3:uid="{BFC1F34E-5C75-462E-ACC6-F965A1F358B5}" uniqueName="1" name="subject" queryTableFieldId="1"/>
    <tableColumn id="2" xr3:uid="{B2AFD300-AC76-4D10-B195-44D2E847BB72}" uniqueName="2" name="uni" queryTableFieldId="2" dataDxfId="140" dataCellStyle="Comma"/>
    <tableColumn id="3" xr3:uid="{B9742BAA-A51E-47AC-B450-BAE75E8ABF95}" uniqueName="3" name="mostf" queryTableFieldId="3" dataDxfId="139" dataCellStyle="Comma"/>
    <tableColumn id="4" xr3:uid="{BA65445D-CF8F-4147-A822-FA5ECA473DA6}" uniqueName="4" name="lda" queryTableFieldId="4" dataDxfId="138" dataCellStyle="Comma"/>
    <tableColumn id="5" xr3:uid="{223A4077-A0D2-4F50-862F-FC872D330C59}" uniqueName="5" name="cnn" queryTableFieldId="5" dataDxfId="137" dataCellStyle="Comma"/>
    <tableColumn id="6" xr3:uid="{26DFC4D3-C3F1-4F44-882E-041048D297CF}" uniqueName="6" name="unet" queryTableFieldId="6" dataDxfId="136" dataCellStyle="Comma"/>
    <tableColumn id="7" xr3:uid="{FEC105A6-F05E-4F67-9ABE-1F5AADCEF6F3}" uniqueName="7" name="uni_std" queryTableFieldId="7" dataDxfId="135" dataCellStyle="Comma"/>
    <tableColumn id="8" xr3:uid="{54CD051F-6045-4182-B0A8-EFB0C5068C58}" uniqueName="8" name="mostf_stf" queryTableFieldId="8" dataDxfId="134" dataCellStyle="Comma"/>
    <tableColumn id="9" xr3:uid="{36A0FCB5-0D94-4064-8AB5-7B4FC6365D33}" uniqueName="9" name="lda_std" queryTableFieldId="9" dataDxfId="133" dataCellStyle="Comma"/>
    <tableColumn id="10" xr3:uid="{2E2CCF37-85C5-4A35-9269-D49D2578AD25}" uniqueName="10" name="cnn_std" queryTableFieldId="10" dataDxfId="132" dataCellStyle="Comma"/>
    <tableColumn id="11" xr3:uid="{2336B8D7-E2A7-4758-BCBE-DD79B1E2FF98}" uniqueName="11" name="unet_std" queryTableFieldId="11" dataDxfId="131" dataCellStyle="Comma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2A35DB-9FC2-40D3-AE63-53A3B26A8A82}" name="ttest_youden" displayName="ttest_youden" ref="A1:J27" tableType="queryTable" totalsRowShown="0">
  <autoFilter ref="A1:J27" xr:uid="{6EC9F293-559D-4D5B-B683-3D59B03AFFEF}"/>
  <tableColumns count="10">
    <tableColumn id="1" xr3:uid="{64CF6E0F-4B60-43A8-975F-46EA4D3C55D4}" uniqueName="1" name="Column1" queryTableFieldId="1" dataDxfId="120"/>
    <tableColumn id="2" xr3:uid="{BE7FF695-BB09-42CA-85FA-D0ED570DBC3A}" uniqueName="2" name="lda_cnn" queryTableFieldId="2" dataDxfId="119"/>
    <tableColumn id="3" xr3:uid="{30232452-CEDF-44FE-8737-E3D9E18FD56F}" uniqueName="3" name="lda_unet" queryTableFieldId="3" dataDxfId="118"/>
    <tableColumn id="4" xr3:uid="{18134E4A-41B3-4C98-BCF0-0CC0E973C166}" uniqueName="4" name="lda_uni" queryTableFieldId="4" dataDxfId="117"/>
    <tableColumn id="5" xr3:uid="{A7F29008-5665-4574-B3A5-8CC94BD49C59}" uniqueName="5" name="lda_mostf" queryTableFieldId="5" dataDxfId="116"/>
    <tableColumn id="6" xr3:uid="{FC278D29-7B20-4914-8D7D-A8FD028D326A}" uniqueName="6" name="cnn_unet" queryTableFieldId="6" dataDxfId="115"/>
    <tableColumn id="7" xr3:uid="{90C96D80-C64A-4AD0-931B-E8E6108D9C8B}" uniqueName="7" name="cnn_uni" queryTableFieldId="7" dataDxfId="114"/>
    <tableColumn id="8" xr3:uid="{4DB05604-0BEB-48DE-BAB0-C8183AA31D62}" uniqueName="8" name="cnn_mostf" queryTableFieldId="8" dataDxfId="113"/>
    <tableColumn id="9" xr3:uid="{B4BC36CC-4AA6-4F6D-9200-379AB377CEF0}" uniqueName="9" name="unet_uni" queryTableFieldId="9" dataDxfId="112"/>
    <tableColumn id="10" xr3:uid="{B0C57FAC-05F0-4C1A-83D9-CD8B3ADE0DD2}" uniqueName="10" name="unet_mostf" queryTableFieldId="10" dataDxfId="1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FE8D61-3D39-418E-AF97-71D713318D6A}" name="ttest_spec" displayName="ttest_spec" ref="A1:J27" tableType="queryTable" totalsRowShown="0">
  <autoFilter ref="A1:J27" xr:uid="{D1B3234E-3966-4A96-B398-C5F6A48C7FBD}"/>
  <tableColumns count="10">
    <tableColumn id="1" xr3:uid="{A8DD94EE-83B2-4536-9A85-96FE4DA85FB2}" uniqueName="1" name="Column1" queryTableFieldId="1"/>
    <tableColumn id="2" xr3:uid="{57044C6A-402F-4F04-BC9F-2D373EE6B3FB}" uniqueName="2" name="lda_cnn" queryTableFieldId="2" dataDxfId="80" dataCellStyle="Comma"/>
    <tableColumn id="3" xr3:uid="{FBB0571A-E9BA-49B2-A74E-09AC71462DEE}" uniqueName="3" name="lda_unet" queryTableFieldId="3" dataDxfId="79" dataCellStyle="Comma"/>
    <tableColumn id="4" xr3:uid="{65865C45-86F1-4499-8E7E-5A4A72D8105F}" uniqueName="4" name="lda_uni" queryTableFieldId="4" dataDxfId="78" dataCellStyle="Comma"/>
    <tableColumn id="5" xr3:uid="{19C00096-A5B4-4D72-ADF6-94226F47D9F9}" uniqueName="5" name="lda_mostf" queryTableFieldId="5" dataDxfId="77" dataCellStyle="Comma"/>
    <tableColumn id="6" xr3:uid="{CA473144-EB43-4B0A-9696-6CE8CCEABBA1}" uniqueName="6" name="cnn_unet" queryTableFieldId="6" dataDxfId="76" dataCellStyle="Comma"/>
    <tableColumn id="7" xr3:uid="{836FA842-ABD4-49AF-9EC2-0840D450A669}" uniqueName="7" name="cnn_uni" queryTableFieldId="7" dataDxfId="75" dataCellStyle="Comma"/>
    <tableColumn id="8" xr3:uid="{6433A25A-C2DC-4A2E-9E0B-4DC3F9D092FC}" uniqueName="8" name="cnn_mostf" queryTableFieldId="8" dataDxfId="74" dataCellStyle="Comma"/>
    <tableColumn id="9" xr3:uid="{589B551B-B4FD-44BC-A4CA-665CD77A4A26}" uniqueName="9" name="unet_uni" queryTableFieldId="9" dataDxfId="73" dataCellStyle="Comma"/>
    <tableColumn id="10" xr3:uid="{F0F9956D-6F68-40AF-AFC7-5D356C4436E3}" uniqueName="10" name="unet_mostf" queryTableFieldId="10" dataDxfId="72" dataCellStyle="Comma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C063A4-B405-4BE3-B10E-F00DDD197FF8}" name="ttest_sens" displayName="ttest_sens" ref="A1:J27" tableType="queryTable" totalsRowShown="0">
  <autoFilter ref="A1:J27" xr:uid="{FA673682-3791-4FCD-A465-F4781743D96D}"/>
  <tableColumns count="10">
    <tableColumn id="1" xr3:uid="{3CC99024-17D7-4A19-9D90-5F07F3DAF1F9}" uniqueName="1" name="Column1" queryTableFieldId="1"/>
    <tableColumn id="2" xr3:uid="{7659E1D9-CF4A-4145-B311-F43A9333949A}" uniqueName="2" name="lda_cnn" queryTableFieldId="2" dataDxfId="71" dataCellStyle="Comma"/>
    <tableColumn id="3" xr3:uid="{4367E21F-CECE-411D-99D7-B350A7955A06}" uniqueName="3" name="lda_unet" queryTableFieldId="3" dataDxfId="70" dataCellStyle="Comma"/>
    <tableColumn id="4" xr3:uid="{0E931654-F16F-4C13-AF94-322F56830EB2}" uniqueName="4" name="lda_uni" queryTableFieldId="4" dataDxfId="69" dataCellStyle="Comma"/>
    <tableColumn id="5" xr3:uid="{BBE525F6-A136-4D49-883A-C63D01620383}" uniqueName="5" name="lda_mostf" queryTableFieldId="5" dataDxfId="68" dataCellStyle="Comma"/>
    <tableColumn id="6" xr3:uid="{F5D8BC2E-CBF1-4C39-8C35-2D27C1944055}" uniqueName="6" name="cnn_unet" queryTableFieldId="6" dataDxfId="67" dataCellStyle="Comma"/>
    <tableColumn id="7" xr3:uid="{46D6F218-B44D-469D-82B6-337316A2CEA2}" uniqueName="7" name="cnn_uni" queryTableFieldId="7" dataDxfId="66" dataCellStyle="Comma"/>
    <tableColumn id="8" xr3:uid="{7269263F-127E-4578-8DD3-F7D1E6ED498E}" uniqueName="8" name="cnn_mostf" queryTableFieldId="8" dataDxfId="65" dataCellStyle="Comma"/>
    <tableColumn id="9" xr3:uid="{92481496-78C6-417B-9FDE-7025E97042F7}" uniqueName="9" name="unet_uni" queryTableFieldId="9" dataDxfId="64" dataCellStyle="Comma"/>
    <tableColumn id="10" xr3:uid="{16BEA0B6-E5B7-4C9B-946E-F5D6D1708D0A}" uniqueName="10" name="unet_mostf" queryTableFieldId="10" dataDxfId="63" dataCellStyle="Comma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D50EBF-FCC3-48DE-A75D-7A28D8B54A36}" name="ttest_non_errp_prec" displayName="ttest_non_errp_prec" ref="A1:J27" tableType="queryTable" totalsRowShown="0">
  <autoFilter ref="A1:J27" xr:uid="{A0B8A4E3-84D2-4798-88C0-D0A47DB87089}"/>
  <tableColumns count="10">
    <tableColumn id="1" xr3:uid="{D57FA1BB-BFF0-4E52-BA1D-56A14A19B0F7}" uniqueName="1" name="Column1" queryTableFieldId="1"/>
    <tableColumn id="2" xr3:uid="{2857B25B-BAA7-4EB7-BDD4-9434B4D54D49}" uniqueName="2" name="lda_cnn" queryTableFieldId="2" dataDxfId="62"/>
    <tableColumn id="3" xr3:uid="{3E34F206-0F8B-4971-BD09-DA3D91549502}" uniqueName="3" name="lda_unet" queryTableFieldId="3" dataDxfId="61"/>
    <tableColumn id="4" xr3:uid="{7DC5BC27-9B29-4CCB-84A8-AF7BE252E16A}" uniqueName="4" name="lda_uni" queryTableFieldId="4" dataDxfId="60"/>
    <tableColumn id="5" xr3:uid="{52732485-0E40-4BF4-8856-C25F4C12271F}" uniqueName="5" name="lda_mostf" queryTableFieldId="5" dataDxfId="59"/>
    <tableColumn id="6" xr3:uid="{10E7D93D-4F97-48DC-80DB-994FAFA06944}" uniqueName="6" name="cnn_unet" queryTableFieldId="6" dataDxfId="58"/>
    <tableColumn id="7" xr3:uid="{07BF9B52-18AF-49B2-B8F9-F3E7ADF51FEC}" uniqueName="7" name="cnn_uni" queryTableFieldId="7" dataDxfId="57"/>
    <tableColumn id="8" xr3:uid="{B79B29D7-CDAB-4403-B9F2-2DF0761CC259}" uniqueName="8" name="cnn_mostf" queryTableFieldId="8" dataDxfId="56"/>
    <tableColumn id="9" xr3:uid="{7E406ACF-FE37-404C-A994-A7AEA7D70226}" uniqueName="9" name="unet_uni" queryTableFieldId="9" dataDxfId="55"/>
    <tableColumn id="10" xr3:uid="{0BCAED7D-F34B-48C3-ACEF-B1FA63BBE701}" uniqueName="10" name="unet_mostf" queryTableFieldId="10" dataDxfId="5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680EC1-5171-4FF7-A56C-55563AB6BA16}" name="ttest_errp_prec" displayName="ttest_errp_prec" ref="A1:J27" tableType="queryTable" totalsRowShown="0">
  <autoFilter ref="A1:J27" xr:uid="{9108862D-C855-474A-8C84-23ED15260D67}"/>
  <tableColumns count="10">
    <tableColumn id="1" xr3:uid="{32721A4F-3D46-4C76-B560-D902C30994C2}" uniqueName="1" name="Column1" queryTableFieldId="1"/>
    <tableColumn id="2" xr3:uid="{8378413C-2839-4C71-BF67-7811DB96476D}" uniqueName="2" name="lda_cnn" queryTableFieldId="2" dataDxfId="53"/>
    <tableColumn id="3" xr3:uid="{5706D445-974B-44A5-A41C-9DD13A32658B}" uniqueName="3" name="lda_unet" queryTableFieldId="3" dataDxfId="52"/>
    <tableColumn id="4" xr3:uid="{C7C28FBD-59DF-4CA5-8585-694565A5D833}" uniqueName="4" name="lda_uni" queryTableFieldId="4" dataDxfId="51"/>
    <tableColumn id="5" xr3:uid="{16C149E4-5E06-4788-BA09-8F5F265C7BC1}" uniqueName="5" name="lda_mostf" queryTableFieldId="5" dataDxfId="50"/>
    <tableColumn id="6" xr3:uid="{4710040B-E5E0-4E30-987C-82BDDC580FED}" uniqueName="6" name="cnn_unet" queryTableFieldId="6" dataDxfId="49"/>
    <tableColumn id="7" xr3:uid="{A7A343D2-138A-498D-88C9-CD0800F908FF}" uniqueName="7" name="cnn_uni" queryTableFieldId="7" dataDxfId="48"/>
    <tableColumn id="8" xr3:uid="{3902AF41-DE69-4691-A7B7-CB4C434C7574}" uniqueName="8" name="cnn_mostf" queryTableFieldId="8" dataDxfId="47"/>
    <tableColumn id="9" xr3:uid="{A1B80AB7-F40B-41CA-9619-A8FC0828990D}" uniqueName="9" name="unet_uni" queryTableFieldId="9" dataDxfId="46"/>
    <tableColumn id="10" xr3:uid="{5508EA1D-9117-488D-82D9-49251EB991D5}" uniqueName="10" name="unet_mostf" queryTableFieldId="10" dataDxfId="4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02CACA-7AB4-4B26-934B-411EB7320237}" name="ttest_auc" displayName="ttest_auc" ref="A1:J27" tableType="queryTable" totalsRowShown="0">
  <autoFilter ref="A1:J27" xr:uid="{864BDF39-62E4-426A-87C7-13B79459431D}"/>
  <tableColumns count="10">
    <tableColumn id="1" xr3:uid="{038EFF07-9779-4196-822F-05CE923BEE44}" uniqueName="1" name="Column1" queryTableFieldId="1"/>
    <tableColumn id="2" xr3:uid="{70313426-7D67-4F76-B2D4-2DA0F6B51394}" uniqueName="2" name="lda_cnn" queryTableFieldId="2" dataDxfId="44"/>
    <tableColumn id="3" xr3:uid="{7D019782-BE2C-4CEE-BAFC-4D7636D5F034}" uniqueName="3" name="lda_unet" queryTableFieldId="3" dataDxfId="43"/>
    <tableColumn id="4" xr3:uid="{7EE21666-32FC-4FC4-91C3-922EFCC5BC3E}" uniqueName="4" name="lda_uni" queryTableFieldId="4" dataDxfId="42" dataCellStyle="Comma"/>
    <tableColumn id="5" xr3:uid="{5ABE9B46-E0CC-4617-A68F-C0E271F195BA}" uniqueName="5" name="lda_mostf" queryTableFieldId="5" dataDxfId="41" dataCellStyle="Comma"/>
    <tableColumn id="6" xr3:uid="{2835486A-55FE-4371-AA61-D701F63E9F7E}" uniqueName="6" name="cnn_unet" queryTableFieldId="6" dataDxfId="40" dataCellStyle="Comma"/>
    <tableColumn id="7" xr3:uid="{A733EB8F-DE0E-4938-B769-1467F20AF777}" uniqueName="7" name="cnn_uni" queryTableFieldId="7" dataDxfId="39" dataCellStyle="Comma"/>
    <tableColumn id="8" xr3:uid="{0506F706-6FDA-4AD4-A2F2-E66B805CE119}" uniqueName="8" name="cnn_mostf" queryTableFieldId="8" dataDxfId="38" dataCellStyle="Comma"/>
    <tableColumn id="9" xr3:uid="{0B630711-3F58-43A1-B985-00F8E2EFC78D}" uniqueName="9" name="unet_uni" queryTableFieldId="9" dataDxfId="37" dataCellStyle="Comma"/>
    <tableColumn id="10" xr3:uid="{10DDB437-F0E1-4723-BB55-3D0EA76E67A1}" uniqueName="10" name="unet_mostf" queryTableFieldId="10" dataDxfId="36" dataCellStyle="Comma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CEB163-80DF-48A8-83F6-BC00DB2EEFA9}" name="ttest_mcc" displayName="ttest_mcc" ref="A1:J27" tableType="queryTable" totalsRowShown="0">
  <autoFilter ref="A1:J27" xr:uid="{864BDF39-62E4-426A-87C7-13B79459431D}"/>
  <tableColumns count="10">
    <tableColumn id="1" xr3:uid="{6B6613DC-0F17-480D-BCE7-D65CD7F4E41A}" uniqueName="1" name="Column1" queryTableFieldId="1"/>
    <tableColumn id="2" xr3:uid="{8878CD36-6F8C-4719-8096-22E8BB9012CD}" uniqueName="2" name="lda_cnn" queryTableFieldId="2" dataDxfId="35"/>
    <tableColumn id="3" xr3:uid="{34587952-40AF-4B61-B823-BE4DB031266D}" uniqueName="3" name="lda_unet" queryTableFieldId="3" dataDxfId="34"/>
    <tableColumn id="4" xr3:uid="{5675A970-1B21-4F5D-B2B8-785DE6AA68A8}" uniqueName="4" name="lda_uni" queryTableFieldId="4" dataDxfId="33" dataCellStyle="Comma"/>
    <tableColumn id="5" xr3:uid="{ECFDB1FB-500F-459A-B249-54A9F69285F0}" uniqueName="5" name="lda_mostf" queryTableFieldId="5" dataDxfId="32" dataCellStyle="Comma"/>
    <tableColumn id="6" xr3:uid="{339FBD56-BDA4-4CA8-9383-C508FF19D3CF}" uniqueName="6" name="cnn_unet" queryTableFieldId="6" dataDxfId="31" dataCellStyle="Comma"/>
    <tableColumn id="7" xr3:uid="{2A56143D-640E-448E-B07D-E6E4F63A4F61}" uniqueName="7" name="cnn_uni" queryTableFieldId="7" dataDxfId="30" dataCellStyle="Comma"/>
    <tableColumn id="8" xr3:uid="{BCB5DBED-879B-4D6A-83F8-FFF2633B6EF6}" uniqueName="8" name="cnn_mostf" queryTableFieldId="8" dataDxfId="29" dataCellStyle="Comma"/>
    <tableColumn id="9" xr3:uid="{DB12418F-9742-46C6-8681-91926533DBCB}" uniqueName="9" name="unet_uni" queryTableFieldId="9" dataDxfId="28" dataCellStyle="Comma"/>
    <tableColumn id="10" xr3:uid="{B6D86021-93C1-4293-BCA2-50361DDFD09C}" uniqueName="10" name="unet_mostf" queryTableFieldId="10" dataDxfId="27" dataCellStyle="Comma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B3A6A2-CBA5-4B58-8743-B7DE8F831564}" name="ttest_errorF" displayName="ttest_errorF" ref="A1:J27" tableType="queryTable" totalsRowShown="0">
  <autoFilter ref="A1:J27" xr:uid="{864BDF39-62E4-426A-87C7-13B79459431D}"/>
  <tableColumns count="10">
    <tableColumn id="1" xr3:uid="{C334BAB4-8EA2-4DEA-8C07-8F7EB5E88258}" uniqueName="1" name="Column1" queryTableFieldId="1"/>
    <tableColumn id="2" xr3:uid="{FBBBA490-898D-44B7-B2DD-CA1DDC69D9D6}" uniqueName="2" name="lda_cnn" queryTableFieldId="2" dataDxfId="26"/>
    <tableColumn id="3" xr3:uid="{64AFC916-F59D-4D32-A49D-5B0C3186DB8E}" uniqueName="3" name="lda_unet" queryTableFieldId="3" dataDxfId="25"/>
    <tableColumn id="4" xr3:uid="{6386218D-52A5-4668-B018-0BAF810878EE}" uniqueName="4" name="lda_uni" queryTableFieldId="4" dataDxfId="24" dataCellStyle="Comma"/>
    <tableColumn id="5" xr3:uid="{C6DD0F96-7C49-4278-841D-7FF5C340DAEF}" uniqueName="5" name="lda_mostf" queryTableFieldId="5" dataDxfId="23" dataCellStyle="Comma"/>
    <tableColumn id="6" xr3:uid="{BB7E393B-2BB2-4545-9E6F-32A76E5F141F}" uniqueName="6" name="cnn_unet" queryTableFieldId="6" dataDxfId="22" dataCellStyle="Comma"/>
    <tableColumn id="7" xr3:uid="{C8DD0F4A-1405-40C0-8556-F1DA18B49306}" uniqueName="7" name="cnn_uni" queryTableFieldId="7" dataDxfId="21" dataCellStyle="Comma"/>
    <tableColumn id="8" xr3:uid="{B94118CA-3080-43DB-8E2A-61286D9380CD}" uniqueName="8" name="cnn_mostf" queryTableFieldId="8" dataDxfId="20" dataCellStyle="Comma"/>
    <tableColumn id="9" xr3:uid="{4EADA590-8C42-421C-9310-4675F612E9C1}" uniqueName="9" name="unet_uni" queryTableFieldId="9" dataDxfId="19" dataCellStyle="Comma"/>
    <tableColumn id="10" xr3:uid="{42756FF0-100E-44E2-8C57-36EFA3D1E68E}" uniqueName="10" name="unet_mostf" queryTableFieldId="10" dataDxfId="18" dataCellStyle="Comma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52FAB5-CFAC-4975-8F6B-816E994A2B3C}" name="ttest_nonerrorF" displayName="ttest_nonerrorF" ref="A1:J27" tableType="queryTable" totalsRowShown="0">
  <autoFilter ref="A1:J27" xr:uid="{864BDF39-62E4-426A-87C7-13B79459431D}"/>
  <tableColumns count="10">
    <tableColumn id="1" xr3:uid="{3A892965-42A9-44FF-B54E-AC174FA87058}" uniqueName="1" name="Column1" queryTableFieldId="1"/>
    <tableColumn id="2" xr3:uid="{FD5BDF07-45A7-4471-BDC3-63F3473B0307}" uniqueName="2" name="lda_cnn" queryTableFieldId="2" dataDxfId="17"/>
    <tableColumn id="3" xr3:uid="{14AF72BE-A69A-478D-ADF2-D11DD385ED15}" uniqueName="3" name="lda_unet" queryTableFieldId="3" dataDxfId="16"/>
    <tableColumn id="4" xr3:uid="{0300B119-6435-42E0-8689-986E076EA925}" uniqueName="4" name="lda_uni" queryTableFieldId="4" dataDxfId="15" dataCellStyle="Comma"/>
    <tableColumn id="5" xr3:uid="{560B7488-8070-470A-B9B7-5E532667E88E}" uniqueName="5" name="lda_mostf" queryTableFieldId="5" dataDxfId="14" dataCellStyle="Comma"/>
    <tableColumn id="6" xr3:uid="{AD7C6B30-BC91-41E7-828E-A3141B8C32E6}" uniqueName="6" name="cnn_unet" queryTableFieldId="6" dataDxfId="13" dataCellStyle="Comma"/>
    <tableColumn id="7" xr3:uid="{42B9835B-3611-44DC-83FD-B066C38370AE}" uniqueName="7" name="cnn_uni" queryTableFieldId="7" dataDxfId="12" dataCellStyle="Comma"/>
    <tableColumn id="8" xr3:uid="{76489C5B-D9EF-473C-B32B-8D5AC9535EE5}" uniqueName="8" name="cnn_mostf" queryTableFieldId="8" dataDxfId="11" dataCellStyle="Comma"/>
    <tableColumn id="9" xr3:uid="{4A5E73E5-9F2C-4D98-BE14-D52238779110}" uniqueName="9" name="unet_uni" queryTableFieldId="9" dataDxfId="10" dataCellStyle="Comma"/>
    <tableColumn id="10" xr3:uid="{04BD69EB-1F5D-40E9-9740-2F0AB651DA4D}" uniqueName="10" name="unet_mostf" queryTableFieldId="10" dataDxfId="9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11432-71DA-47A8-BC12-40CB473828B3}" name="mean_and_std_errp_prec" displayName="mean_and_std_errp_prec" ref="A1:K27" tableType="queryTable" totalsRowShown="0">
  <autoFilter ref="A1:K27" xr:uid="{3EE2570F-BAEE-4B5D-9CD8-F48EAAA7D9A6}"/>
  <tableColumns count="11">
    <tableColumn id="1" xr3:uid="{6DA51299-D787-44F8-9E48-D7D7BDEABF0F}" uniqueName="1" name="subject" queryTableFieldId="1"/>
    <tableColumn id="2" xr3:uid="{A681BFE9-A0F3-4050-820F-197DA5CBA132}" uniqueName="2" name="uni" queryTableFieldId="2" dataDxfId="170" dataCellStyle="Comma"/>
    <tableColumn id="3" xr3:uid="{B06605F7-B4F0-4E52-BD75-53FF6021FBC8}" uniqueName="3" name="mostf" queryTableFieldId="3" dataDxfId="169" dataCellStyle="Comma"/>
    <tableColumn id="4" xr3:uid="{AF933B95-2EC4-498A-B235-CB8EF584F991}" uniqueName="4" name="lda" queryTableFieldId="4" dataDxfId="168" dataCellStyle="Comma"/>
    <tableColumn id="5" xr3:uid="{90630F0C-D14D-4958-9358-8C920F26AA42}" uniqueName="5" name="cnn" queryTableFieldId="5" dataDxfId="167" dataCellStyle="Comma"/>
    <tableColumn id="6" xr3:uid="{C578C924-0A58-4D60-B177-ED5B538CAE19}" uniqueName="6" name="unet" queryTableFieldId="6" dataDxfId="166" dataCellStyle="Comma"/>
    <tableColumn id="7" xr3:uid="{1B0303E6-AB25-496C-94FE-3D94F4998297}" uniqueName="7" name="uni_std" queryTableFieldId="7" dataDxfId="165" dataCellStyle="Comma"/>
    <tableColumn id="8" xr3:uid="{EC75D2C8-43B7-4104-B611-08318F4D23A2}" uniqueName="8" name="mostf_stf" queryTableFieldId="8" dataDxfId="164" dataCellStyle="Comma"/>
    <tableColumn id="9" xr3:uid="{EFA14D1B-80A4-42DB-8D70-DAF1B695B48F}" uniqueName="9" name="lda_std" queryTableFieldId="9" dataDxfId="163" dataCellStyle="Comma"/>
    <tableColumn id="10" xr3:uid="{8893F340-76B4-4464-9E57-10F10EC75C0B}" uniqueName="10" name="cnn_std" queryTableFieldId="10" dataDxfId="162" dataCellStyle="Comma"/>
    <tableColumn id="11" xr3:uid="{DC7796EB-48F4-40A9-8321-40C2EBC5ADB0}" uniqueName="11" name="unet_std" queryTableFieldId="11" dataDxfId="161" dataCellStyle="Comma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E088568-9014-45D4-BB4C-DE3850FBCE26}" name="ttest_weightF" displayName="ttest_weightF" ref="A1:J27" tableType="queryTable" totalsRowShown="0">
  <autoFilter ref="A1:J27" xr:uid="{864BDF39-62E4-426A-87C7-13B79459431D}"/>
  <tableColumns count="10">
    <tableColumn id="1" xr3:uid="{FE6C8426-BE16-45ED-833D-EF4352E9AFB8}" uniqueName="1" name="Column1" queryTableFieldId="1"/>
    <tableColumn id="2" xr3:uid="{BD1A24AE-CEDC-495D-BFFD-7713A4F8DA87}" uniqueName="2" name="lda_cnn" queryTableFieldId="2" dataDxfId="8"/>
    <tableColumn id="3" xr3:uid="{318B82A5-F2C7-4761-B339-ECE879055DB9}" uniqueName="3" name="lda_unet" queryTableFieldId="3" dataDxfId="7"/>
    <tableColumn id="4" xr3:uid="{A6B5905A-8EEA-4C2A-8B00-2B9420409946}" uniqueName="4" name="lda_uni" queryTableFieldId="4" dataDxfId="6" dataCellStyle="Comma"/>
    <tableColumn id="5" xr3:uid="{743C7FB3-F66C-4E5F-A474-13CF452A7364}" uniqueName="5" name="lda_mostf" queryTableFieldId="5" dataDxfId="5" dataCellStyle="Comma"/>
    <tableColumn id="6" xr3:uid="{439E364D-6A69-4CB7-A93D-6F0CD82226C1}" uniqueName="6" name="cnn_unet" queryTableFieldId="6" dataDxfId="4" dataCellStyle="Comma"/>
    <tableColumn id="7" xr3:uid="{EE5F1DFC-DD62-438C-B1F1-32C1CB729CF8}" uniqueName="7" name="cnn_uni" queryTableFieldId="7" dataDxfId="3" dataCellStyle="Comma"/>
    <tableColumn id="8" xr3:uid="{4598A00D-9885-4E6A-9C11-F438CD5EF2BB}" uniqueName="8" name="cnn_mostf" queryTableFieldId="8" dataDxfId="2" dataCellStyle="Comma"/>
    <tableColumn id="9" xr3:uid="{3DDA1B88-A94A-44EC-8C72-8C8F5F8EF18B}" uniqueName="9" name="unet_uni" queryTableFieldId="9" dataDxfId="1" dataCellStyle="Comma"/>
    <tableColumn id="10" xr3:uid="{C94A0C36-4BDC-4D15-BFD1-49786E6E1D2E}" uniqueName="10" name="unet_mostf" queryTableFieldId="10" dataDxfId="0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8DD2A2-427C-413B-BB0A-9BF0EF699455}" name="mean_and_std_sens" displayName="mean_and_std_sens" ref="A1:K27" tableType="queryTable" totalsRowShown="0">
  <autoFilter ref="A1:K27" xr:uid="{C39797E3-195E-4988-9431-E1D68CDCBF9B}"/>
  <tableColumns count="11">
    <tableColumn id="1" xr3:uid="{1830F0C2-FB6F-4D49-9B34-8DB0507F5754}" uniqueName="1" name="subject" queryTableFieldId="1"/>
    <tableColumn id="2" xr3:uid="{D291357A-2CAE-4688-A96F-7D1CB3534550}" uniqueName="2" name="uni" queryTableFieldId="2" dataDxfId="130" dataCellStyle="Comma"/>
    <tableColumn id="3" xr3:uid="{FF72D43E-533F-4BCE-862C-03CFFE82CFB5}" uniqueName="3" name="mostf" queryTableFieldId="3" dataDxfId="129" dataCellStyle="Comma"/>
    <tableColumn id="4" xr3:uid="{F94D4EA7-6DE6-430E-A07B-A3FC337C8D8E}" uniqueName="4" name="lda" queryTableFieldId="4" dataDxfId="128" dataCellStyle="Comma"/>
    <tableColumn id="5" xr3:uid="{45B38052-3526-4497-8095-02A9D7A7415E}" uniqueName="5" name="cnn" queryTableFieldId="5" dataDxfId="127" dataCellStyle="Comma"/>
    <tableColumn id="6" xr3:uid="{F5FF39D4-D67E-4906-BCB4-AD51E3376573}" uniqueName="6" name="unet" queryTableFieldId="6" dataDxfId="126" dataCellStyle="Comma"/>
    <tableColumn id="7" xr3:uid="{0F741C9A-782B-4B9F-A66C-A6DDDFA8BF5B}" uniqueName="7" name="uni_std" queryTableFieldId="7" dataDxfId="125" dataCellStyle="Comma"/>
    <tableColumn id="8" xr3:uid="{89D02F7E-6455-42D5-994B-3FF20D27C26C}" uniqueName="8" name="mostf_stf" queryTableFieldId="8" dataDxfId="124" dataCellStyle="Comma"/>
    <tableColumn id="9" xr3:uid="{EFAFD066-8F78-47B9-B516-C9FA94281A06}" uniqueName="9" name="lda_std" queryTableFieldId="9" dataDxfId="123" dataCellStyle="Comma"/>
    <tableColumn id="10" xr3:uid="{0BFC7B66-87F4-4709-9916-1D3A016B38C2}" uniqueName="10" name="cnn_std" queryTableFieldId="10" dataDxfId="122" dataCellStyle="Comma"/>
    <tableColumn id="11" xr3:uid="{DF184F84-DFAC-492A-80AC-4E70B0BF4A45}" uniqueName="11" name="unet_std" queryTableFieldId="11" dataDxfId="121" dataCellStyle="Comm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94434-9A21-4A8E-AEF3-008C295532B3}" name="mean_and_std_youden" displayName="mean_and_std_youden" ref="A1:K27" tableType="queryTable" totalsRowShown="0">
  <autoFilter ref="A1:K27" xr:uid="{D8ABE89B-85ED-4CD1-9581-865B1A4807B3}"/>
  <tableColumns count="11">
    <tableColumn id="1" xr3:uid="{CAD1D3AC-4248-48CA-81C9-86C6D4EA3C64}" uniqueName="1" name="subject" queryTableFieldId="1"/>
    <tableColumn id="2" xr3:uid="{6B30D1E9-78D6-48E5-ACDC-DF6DDA6C266C}" uniqueName="2" name="uni" queryTableFieldId="2" dataDxfId="110" dataCellStyle="Comma"/>
    <tableColumn id="3" xr3:uid="{5171ED07-A346-4CBF-9C0E-107A711A12C4}" uniqueName="3" name="mostf" queryTableFieldId="3" dataDxfId="109" dataCellStyle="Comma"/>
    <tableColumn id="4" xr3:uid="{A996DEEC-9808-410D-B12E-43B811029736}" uniqueName="4" name="lda" queryTableFieldId="4" dataDxfId="108" dataCellStyle="Comma"/>
    <tableColumn id="5" xr3:uid="{F4C10E1F-A270-47B1-86EF-DCA5D956FB6F}" uniqueName="5" name="cnn" queryTableFieldId="5" dataDxfId="107" dataCellStyle="Comma"/>
    <tableColumn id="6" xr3:uid="{AAA8F4F5-6228-42C2-A27D-2B498DE9DC68}" uniqueName="6" name="unet" queryTableFieldId="6" dataDxfId="106" dataCellStyle="Comma"/>
    <tableColumn id="7" xr3:uid="{67992560-1442-480B-8F03-D82DF0DCC994}" uniqueName="7" name="uni_std" queryTableFieldId="7" dataDxfId="105" dataCellStyle="Comma"/>
    <tableColumn id="8" xr3:uid="{2E060714-EB18-447E-B42C-1DE750AB4E67}" uniqueName="8" name="mostf_stf" queryTableFieldId="8" dataDxfId="104" dataCellStyle="Comma"/>
    <tableColumn id="9" xr3:uid="{1C20156E-774F-4CE5-B1A1-9D2B44BA4208}" uniqueName="9" name="lda_std" queryTableFieldId="9" dataDxfId="103" dataCellStyle="Comma"/>
    <tableColumn id="10" xr3:uid="{C2B3B5C4-D0B4-4612-AA75-FC9972945D46}" uniqueName="10" name="cnn_std" queryTableFieldId="10" dataDxfId="102" dataCellStyle="Comma"/>
    <tableColumn id="11" xr3:uid="{BB8F9448-35FC-4A36-AECE-63DE13E4A6FC}" uniqueName="11" name="unet_std" queryTableFieldId="11" dataDxfId="101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C0609-CEEA-4870-AD17-32A307343787}" name="mean_and_std_spec" displayName="mean_and_std_spec" ref="A1:K27" tableType="queryTable" totalsRowShown="0">
  <autoFilter ref="A1:K27" xr:uid="{180B17D6-69BB-43E8-91A0-A181557E7E89}"/>
  <tableColumns count="11">
    <tableColumn id="1" xr3:uid="{07BD3E8C-CBD5-4B4C-A43A-15F00F4157F3}" uniqueName="1" name="subject" queryTableFieldId="1"/>
    <tableColumn id="2" xr3:uid="{5872C1A5-E531-4E25-898E-48AFC11E911A}" uniqueName="2" name="uni" queryTableFieldId="2" dataDxfId="100" dataCellStyle="Comma"/>
    <tableColumn id="3" xr3:uid="{A36F553C-58E3-420C-A50F-209CB710B352}" uniqueName="3" name="mostf" queryTableFieldId="3" dataDxfId="99" dataCellStyle="Comma"/>
    <tableColumn id="4" xr3:uid="{36D9B399-CAC4-439A-92C6-CBB99683A33B}" uniqueName="4" name="lda" queryTableFieldId="4" dataDxfId="98" dataCellStyle="Comma"/>
    <tableColumn id="5" xr3:uid="{67A3B98A-790F-4EB3-ACFB-E3C5548BF7AD}" uniqueName="5" name="cnn" queryTableFieldId="5" dataDxfId="97" dataCellStyle="Comma"/>
    <tableColumn id="6" xr3:uid="{844383DB-7040-4481-A2DB-9DB25E8EF95B}" uniqueName="6" name="unet" queryTableFieldId="6" dataDxfId="96" dataCellStyle="Comma"/>
    <tableColumn id="7" xr3:uid="{727703A2-86B9-497C-AB4C-0456B0D05162}" uniqueName="7" name="uni_std" queryTableFieldId="7" dataDxfId="95" dataCellStyle="Comma"/>
    <tableColumn id="8" xr3:uid="{85EF551A-B7C8-4E8F-8E03-BD0218504B7D}" uniqueName="8" name="mostf_stf" queryTableFieldId="8" dataDxfId="94" dataCellStyle="Comma"/>
    <tableColumn id="9" xr3:uid="{14ABFF28-42F4-4493-B4E0-B901427AE31B}" uniqueName="9" name="lda_std" queryTableFieldId="9" dataDxfId="93" dataCellStyle="Comma"/>
    <tableColumn id="10" xr3:uid="{40988E78-C820-46DD-9245-6A90FCF506F6}" uniqueName="10" name="cnn_std" queryTableFieldId="10" dataDxfId="92" dataCellStyle="Comma"/>
    <tableColumn id="11" xr3:uid="{31BC9753-16A8-4A07-AE8B-D4C86772EE3D}" uniqueName="11" name="unet_std" queryTableFieldId="11" dataDxfId="91" dataCellStyle="Comm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C2C36-4529-4CDA-8E35-6D3AB55B9069}" name="mean_and_std_auc" displayName="mean_and_std_auc" ref="A1:K27" tableType="queryTable" totalsRowShown="0">
  <autoFilter ref="A1:K27" xr:uid="{FFEB8F2F-D6B8-4D30-9C04-D6BC62664731}"/>
  <tableColumns count="11">
    <tableColumn id="1" xr3:uid="{5FA74A64-B96C-4949-B788-36E4B27C6172}" uniqueName="1" name="subject" queryTableFieldId="1"/>
    <tableColumn id="2" xr3:uid="{DBD113B4-3EFA-4C0F-8BB0-681FF994A356}" uniqueName="2" name="uni" queryTableFieldId="2" dataDxfId="90" dataCellStyle="Comma"/>
    <tableColumn id="3" xr3:uid="{1A9DD22D-FF33-4601-B77A-9406487F5DD3}" uniqueName="3" name="mostf" queryTableFieldId="3" dataDxfId="89" dataCellStyle="Comma"/>
    <tableColumn id="4" xr3:uid="{D70B5EEE-CDFD-4C19-A981-72DDD0D9BEA7}" uniqueName="4" name="lda" queryTableFieldId="4" dataDxfId="88" dataCellStyle="Comma"/>
    <tableColumn id="5" xr3:uid="{E6EADCD7-451F-40A3-9745-93B7D8B184DF}" uniqueName="5" name="cnn" queryTableFieldId="5" dataDxfId="87" dataCellStyle="Comma"/>
    <tableColumn id="6" xr3:uid="{67537FF7-391F-4666-9010-382948CF75A6}" uniqueName="6" name="unet" queryTableFieldId="6" dataDxfId="86" dataCellStyle="Comma"/>
    <tableColumn id="7" xr3:uid="{14A31223-E0CD-4463-A6A4-2E390AFEC536}" uniqueName="7" name="uni_std" queryTableFieldId="7" dataDxfId="85" dataCellStyle="Comma"/>
    <tableColumn id="8" xr3:uid="{76277406-26B5-4D6E-9811-6C2A8ED8D05D}" uniqueName="8" name="mostf_stf" queryTableFieldId="8" dataDxfId="84" dataCellStyle="Comma"/>
    <tableColumn id="9" xr3:uid="{AA49469B-5C73-4FB3-9F20-EBE0398B6A85}" uniqueName="9" name="lda_std" queryTableFieldId="9" dataDxfId="83" dataCellStyle="Comma"/>
    <tableColumn id="10" xr3:uid="{F501AD60-3EA7-4A87-AC6B-BB2E006E25E3}" uniqueName="10" name="cnn_std" queryTableFieldId="10" dataDxfId="82" dataCellStyle="Comma"/>
    <tableColumn id="11" xr3:uid="{A3B84AEB-8CC9-484D-8846-47198DA01EA5}" uniqueName="11" name="unet_std" queryTableFieldId="11" dataDxfId="81" dataCellStyle="Comm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D82D23-62F2-49CA-BA71-B3C1CD4BF70E}" name="mean_and_std_mcc" displayName="mean_and_std_mcc" ref="A1:K27" tableType="queryTable" totalsRowShown="0">
  <autoFilter ref="A1:K27" xr:uid="{FFEB8F2F-D6B8-4D30-9C04-D6BC62664731}"/>
  <tableColumns count="11">
    <tableColumn id="1" xr3:uid="{CCBD49FC-7E4A-49B7-96C5-8F52933317E4}" uniqueName="1" name="subject" queryTableFieldId="1"/>
    <tableColumn id="2" xr3:uid="{DC33E6CE-1D42-427E-B13C-222B7AB46AC6}" uniqueName="2" name="uni" queryTableFieldId="2" dataDxfId="180" dataCellStyle="Comma"/>
    <tableColumn id="3" xr3:uid="{D2680C2E-32E5-427A-BE85-43C9B5A574BD}" uniqueName="3" name="mostf" queryTableFieldId="3" dataDxfId="179" dataCellStyle="Comma"/>
    <tableColumn id="4" xr3:uid="{70003671-C9E6-4A1E-A93A-8CBE413B4762}" uniqueName="4" name="lda" queryTableFieldId="4" dataDxfId="178" dataCellStyle="Comma"/>
    <tableColumn id="5" xr3:uid="{CBEB1ACE-6572-4AA0-956D-76FC4EAB3118}" uniqueName="5" name="cnn" queryTableFieldId="5" dataDxfId="177" dataCellStyle="Comma"/>
    <tableColumn id="6" xr3:uid="{D06C06E8-B7E0-443F-9043-9FB1A149C46A}" uniqueName="6" name="unet" queryTableFieldId="6" dataDxfId="176" dataCellStyle="Comma"/>
    <tableColumn id="7" xr3:uid="{F9C74965-1EFF-47C5-A495-241DFD8FEF6C}" uniqueName="7" name="uni_std" queryTableFieldId="7" dataDxfId="175" dataCellStyle="Comma"/>
    <tableColumn id="8" xr3:uid="{5D5BF632-E6E4-4F92-ADC2-04A0AD4A5173}" uniqueName="8" name="mostf_stf" queryTableFieldId="8" dataDxfId="174" dataCellStyle="Comma"/>
    <tableColumn id="9" xr3:uid="{B98B80B8-A4B1-40E8-8A56-B13B4C531DFF}" uniqueName="9" name="lda_std" queryTableFieldId="9" dataDxfId="173" dataCellStyle="Comma"/>
    <tableColumn id="10" xr3:uid="{BBA00CE5-4BF9-4F87-9172-8F0593FD9D30}" uniqueName="10" name="cnn_std" queryTableFieldId="10" dataDxfId="172" dataCellStyle="Comma"/>
    <tableColumn id="11" xr3:uid="{1FEFC9CC-5A0B-492C-8F2E-3E8DDD7C9F82}" uniqueName="11" name="unet_std" queryTableFieldId="11" dataDxfId="171" dataCellStyle="Comm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C830A9-0EE3-4628-8AFE-8292F3AF7F1D}" name="mean_and_std_errorF" displayName="mean_and_std_errorF" ref="A1:K27" tableType="queryTable" totalsRowShown="0">
  <autoFilter ref="A1:K27" xr:uid="{FFEB8F2F-D6B8-4D30-9C04-D6BC62664731}"/>
  <tableColumns count="11">
    <tableColumn id="1" xr3:uid="{C9941903-C541-4FC8-94DB-591BBF706A17}" uniqueName="1" name="subject" queryTableFieldId="1"/>
    <tableColumn id="2" xr3:uid="{1529111A-F1D4-43F6-91FC-225F2AC5DA11}" uniqueName="2" name="uni" queryTableFieldId="2" dataDxfId="160" dataCellStyle="Comma"/>
    <tableColumn id="3" xr3:uid="{BF7B9F54-932A-4A2B-868E-4E32F4081C32}" uniqueName="3" name="mostf" queryTableFieldId="3" dataDxfId="159" dataCellStyle="Comma"/>
    <tableColumn id="4" xr3:uid="{2ECE6E26-DDD7-4B82-A51F-986F19E1781C}" uniqueName="4" name="lda" queryTableFieldId="4" dataDxfId="158" dataCellStyle="Comma"/>
    <tableColumn id="5" xr3:uid="{B9A5C657-C413-446F-8C01-D482444F2770}" uniqueName="5" name="cnn" queryTableFieldId="5" dataDxfId="157" dataCellStyle="Comma"/>
    <tableColumn id="6" xr3:uid="{C1182AF2-4714-490F-A50D-D71C4F05D222}" uniqueName="6" name="unet" queryTableFieldId="6" dataDxfId="156" dataCellStyle="Comma"/>
    <tableColumn id="7" xr3:uid="{62DB0E04-16BF-49E9-AECC-908448865C9A}" uniqueName="7" name="uni_std" queryTableFieldId="7" dataDxfId="155" dataCellStyle="Comma"/>
    <tableColumn id="8" xr3:uid="{733B7A3B-4832-46E9-8C41-C4FB3FAED131}" uniqueName="8" name="mostf_stf" queryTableFieldId="8" dataDxfId="154" dataCellStyle="Comma"/>
    <tableColumn id="9" xr3:uid="{F688E192-B7F5-4887-B8C8-4242C6BB0DF0}" uniqueName="9" name="lda_std" queryTableFieldId="9" dataDxfId="153" dataCellStyle="Comma"/>
    <tableColumn id="10" xr3:uid="{7B55AD58-19DF-48F2-BF75-92A919E85F81}" uniqueName="10" name="cnn_std" queryTableFieldId="10" dataDxfId="152" dataCellStyle="Comma"/>
    <tableColumn id="11" xr3:uid="{B9115CFF-4CEB-4C42-BEEE-C5E7BFB83ED4}" uniqueName="11" name="unet_std" queryTableFieldId="11" dataDxfId="151" dataCellStyle="Comm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52BFDC-C139-4024-8286-03883806B9ED}" name="mean_and_std_nonerrorF" displayName="mean_and_std_nonerrorF" ref="A1:K27" tableType="queryTable" totalsRowShown="0">
  <autoFilter ref="A1:K27" xr:uid="{FFEB8F2F-D6B8-4D30-9C04-D6BC62664731}"/>
  <tableColumns count="11">
    <tableColumn id="1" xr3:uid="{D1A9D277-5E54-4B52-81C6-A94DDF407A19}" uniqueName="1" name="subject" queryTableFieldId="1"/>
    <tableColumn id="2" xr3:uid="{63A470F1-0CAF-45F7-BEAE-0F39DEA4A1DE}" uniqueName="2" name="uni" queryTableFieldId="2" dataDxfId="150" dataCellStyle="Comma"/>
    <tableColumn id="3" xr3:uid="{C68BEA3C-E93D-414B-AB85-ED9796D10174}" uniqueName="3" name="mostf" queryTableFieldId="3" dataDxfId="149" dataCellStyle="Comma"/>
    <tableColumn id="4" xr3:uid="{B5CD6AFE-92EE-41D1-98AD-DC4E2C95C277}" uniqueName="4" name="lda" queryTableFieldId="4" dataDxfId="148" dataCellStyle="Comma"/>
    <tableColumn id="5" xr3:uid="{8CC3CB12-7982-443B-8B44-70ABA45D85D8}" uniqueName="5" name="cnn" queryTableFieldId="5" dataDxfId="147" dataCellStyle="Comma"/>
    <tableColumn id="6" xr3:uid="{B32CAFC8-D2CB-446B-962D-EA81477CEBB8}" uniqueName="6" name="unet" queryTableFieldId="6" dataDxfId="146" dataCellStyle="Comma"/>
    <tableColumn id="7" xr3:uid="{CA805D5E-22EC-4602-9C82-68C635117F7A}" uniqueName="7" name="uni_std" queryTableFieldId="7" dataDxfId="145" dataCellStyle="Comma"/>
    <tableColumn id="8" xr3:uid="{555CDD65-D6BC-43F7-87E9-56E35FD9C898}" uniqueName="8" name="mostf_stf" queryTableFieldId="8" dataDxfId="144" dataCellStyle="Comma"/>
    <tableColumn id="9" xr3:uid="{842F40F0-4860-4705-8E80-4A6930327954}" uniqueName="9" name="lda_std" queryTableFieldId="9" dataDxfId="143" dataCellStyle="Comma"/>
    <tableColumn id="10" xr3:uid="{5F60A4E9-6E06-4E9D-B09F-3389C2B3E7BE}" uniqueName="10" name="cnn_std" queryTableFieldId="10" dataDxfId="142" dataCellStyle="Comma"/>
    <tableColumn id="11" xr3:uid="{B133E400-51B8-4143-AC1A-4588431DC5D9}" uniqueName="11" name="unet_std" queryTableFieldId="11" dataDxfId="141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E2AD-5AC4-4013-9AB0-2F9D9B449999}">
  <sheetPr>
    <tabColor theme="9" tint="-0.249977111117893"/>
  </sheetPr>
  <dimension ref="A1:K29"/>
  <sheetViews>
    <sheetView workbookViewId="0">
      <selection activeCell="F29" sqref="D29:F29"/>
    </sheetView>
  </sheetViews>
  <sheetFormatPr defaultRowHeight="15" x14ac:dyDescent="0.25"/>
  <cols>
    <col min="1" max="1" width="9.7109375" bestFit="1" customWidth="1"/>
    <col min="2" max="11" width="12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0.54344205327634598</v>
      </c>
      <c r="C2" s="13">
        <v>0.56000000000000005</v>
      </c>
      <c r="D2" s="13">
        <v>0.73987226090125191</v>
      </c>
      <c r="E2" s="13">
        <v>0.78090067826909926</v>
      </c>
      <c r="F2" s="13">
        <v>0.66630472338855284</v>
      </c>
      <c r="G2" s="13">
        <v>7.1500152561806113E-2</v>
      </c>
      <c r="H2" s="13">
        <v>0</v>
      </c>
      <c r="I2" s="13">
        <v>2.9653127577848267E-2</v>
      </c>
      <c r="J2" s="13">
        <v>6.5693636416994911E-2</v>
      </c>
      <c r="K2" s="13">
        <v>2.9317306472493983E-2</v>
      </c>
    </row>
    <row r="3" spans="1:11" x14ac:dyDescent="0.25">
      <c r="A3">
        <v>1</v>
      </c>
      <c r="B3" s="13">
        <v>0.88913668706772153</v>
      </c>
      <c r="C3" s="13">
        <v>0.89</v>
      </c>
      <c r="D3" s="13">
        <v>0.89767054101638277</v>
      </c>
      <c r="E3" s="13">
        <v>0.91894856729671004</v>
      </c>
      <c r="F3" s="13">
        <v>0.89</v>
      </c>
      <c r="G3" s="13">
        <v>2.4427595196849339E-2</v>
      </c>
      <c r="H3" s="13">
        <v>0</v>
      </c>
      <c r="I3" s="13">
        <v>5.254979070510625E-3</v>
      </c>
      <c r="J3" s="13">
        <v>2.3226180823543927E-2</v>
      </c>
      <c r="K3" s="13">
        <v>0</v>
      </c>
    </row>
    <row r="4" spans="1:11" x14ac:dyDescent="0.25">
      <c r="A4">
        <v>2</v>
      </c>
      <c r="B4" s="13">
        <v>0.90629736578433895</v>
      </c>
      <c r="C4" s="13">
        <v>0.88000000000000012</v>
      </c>
      <c r="D4" s="13">
        <v>0.97033906620307242</v>
      </c>
      <c r="E4" s="13">
        <v>0.95568238412525586</v>
      </c>
      <c r="F4" s="13">
        <v>0.90166210814222603</v>
      </c>
      <c r="G4" s="13">
        <v>3.8723693582819532E-2</v>
      </c>
      <c r="H4" s="13">
        <v>1.2412670766236366E-16</v>
      </c>
      <c r="I4" s="13">
        <v>5.7258248986241768E-3</v>
      </c>
      <c r="J4" s="13">
        <v>6.8898665574183907E-3</v>
      </c>
      <c r="K4" s="13">
        <v>5.0704381506895234E-3</v>
      </c>
    </row>
    <row r="5" spans="1:11" x14ac:dyDescent="0.25">
      <c r="A5">
        <v>3</v>
      </c>
      <c r="B5" s="13">
        <v>0.60332065462189077</v>
      </c>
      <c r="C5" s="13">
        <v>0.56000000000000005</v>
      </c>
      <c r="D5" s="13">
        <v>0.63541813417581638</v>
      </c>
      <c r="E5" s="13">
        <v>0.63476732645931178</v>
      </c>
      <c r="F5" s="13">
        <v>0.59871986342919414</v>
      </c>
      <c r="G5" s="13">
        <v>5.7484900191715045E-2</v>
      </c>
      <c r="H5" s="13">
        <v>0</v>
      </c>
      <c r="I5" s="13">
        <v>3.9453413965018558E-2</v>
      </c>
      <c r="J5" s="13">
        <v>2.6952767597269021E-2</v>
      </c>
      <c r="K5" s="13">
        <v>7.8566562811032328E-3</v>
      </c>
    </row>
    <row r="6" spans="1:11" x14ac:dyDescent="0.25">
      <c r="A6">
        <v>4</v>
      </c>
      <c r="B6" s="13">
        <v>0.38170127181307301</v>
      </c>
      <c r="C6" s="13">
        <v>0.41</v>
      </c>
      <c r="D6" s="13">
        <v>0.50969696969696965</v>
      </c>
      <c r="E6" s="13">
        <v>0.55541478129713417</v>
      </c>
      <c r="F6" s="13">
        <v>0.51062988772744866</v>
      </c>
      <c r="G6" s="13">
        <v>5.039485784221439E-2</v>
      </c>
      <c r="H6" s="13">
        <v>0</v>
      </c>
      <c r="I6" s="13">
        <v>3.6451913051383199E-2</v>
      </c>
      <c r="J6" s="13">
        <v>7.4088841424864021E-2</v>
      </c>
      <c r="K6" s="13">
        <v>2.7745949422940227E-2</v>
      </c>
    </row>
    <row r="7" spans="1:11" x14ac:dyDescent="0.25">
      <c r="A7">
        <v>5</v>
      </c>
      <c r="B7" s="13">
        <v>0.486729624353545</v>
      </c>
      <c r="C7" s="13">
        <v>0.5</v>
      </c>
      <c r="D7" s="13">
        <v>0.72115356622077831</v>
      </c>
      <c r="E7" s="13">
        <v>0.70835427570873399</v>
      </c>
      <c r="F7" s="13">
        <v>0.67642601043024775</v>
      </c>
      <c r="G7" s="13">
        <v>4.5557734023634867E-2</v>
      </c>
      <c r="H7" s="13">
        <v>0</v>
      </c>
      <c r="I7" s="13">
        <v>2.8655879963297624E-2</v>
      </c>
      <c r="J7" s="13">
        <v>5.3311147410716027E-2</v>
      </c>
      <c r="K7" s="13">
        <v>3.3244921651743781E-2</v>
      </c>
    </row>
    <row r="8" spans="1:11" x14ac:dyDescent="0.25">
      <c r="A8">
        <v>6</v>
      </c>
      <c r="B8" s="13">
        <v>0.47274542652465151</v>
      </c>
      <c r="C8" s="13">
        <v>0.5</v>
      </c>
      <c r="D8" s="13">
        <v>0.62440695075347896</v>
      </c>
      <c r="E8" s="13">
        <v>0.62683675614570433</v>
      </c>
      <c r="F8" s="13">
        <v>0.59016296839660121</v>
      </c>
      <c r="G8" s="13">
        <v>6.6258519441579511E-2</v>
      </c>
      <c r="H8" s="13">
        <v>0</v>
      </c>
      <c r="I8" s="13">
        <v>2.4811277956697665E-2</v>
      </c>
      <c r="J8" s="13">
        <v>3.3931079515725916E-2</v>
      </c>
      <c r="K8" s="13">
        <v>1.8416331311205229E-2</v>
      </c>
    </row>
    <row r="9" spans="1:11" x14ac:dyDescent="0.25">
      <c r="A9">
        <v>7</v>
      </c>
      <c r="B9" s="13">
        <v>0.53073555680200202</v>
      </c>
      <c r="C9" s="13">
        <v>0.53</v>
      </c>
      <c r="D9" s="13">
        <v>0.61009748364756222</v>
      </c>
      <c r="E9" s="13">
        <v>0.61570801623795723</v>
      </c>
      <c r="F9" s="13">
        <v>0.56740306556092346</v>
      </c>
      <c r="G9" s="13">
        <v>2.489664432490871E-2</v>
      </c>
      <c r="H9" s="13">
        <v>0</v>
      </c>
      <c r="I9" s="13">
        <v>2.1447054188079902E-2</v>
      </c>
      <c r="J9" s="13">
        <v>4.6051345357198271E-2</v>
      </c>
      <c r="K9" s="13">
        <v>2.3484109091829193E-2</v>
      </c>
    </row>
    <row r="10" spans="1:11" x14ac:dyDescent="0.25">
      <c r="A10">
        <v>8</v>
      </c>
      <c r="B10" s="13">
        <v>0.5809649694357607</v>
      </c>
      <c r="C10" s="13">
        <v>0.59</v>
      </c>
      <c r="D10" s="13">
        <v>0.74203323558162282</v>
      </c>
      <c r="E10" s="13">
        <v>0.762907639720528</v>
      </c>
      <c r="F10" s="13">
        <v>0.69877771708583691</v>
      </c>
      <c r="G10" s="13">
        <v>2.8511818149590862E-2</v>
      </c>
      <c r="H10" s="13">
        <v>0</v>
      </c>
      <c r="I10" s="13">
        <v>2.2810943429592088E-2</v>
      </c>
      <c r="J10" s="13">
        <v>3.9332051964976911E-2</v>
      </c>
      <c r="K10" s="13">
        <v>5.9689785873187646E-3</v>
      </c>
    </row>
    <row r="11" spans="1:11" x14ac:dyDescent="0.25">
      <c r="A11">
        <v>9</v>
      </c>
      <c r="B11" s="13">
        <v>0.72944100183875649</v>
      </c>
      <c r="C11" s="13">
        <v>0.73</v>
      </c>
      <c r="D11" s="13">
        <v>0.77774798397071188</v>
      </c>
      <c r="E11" s="13">
        <v>0.78377917102055028</v>
      </c>
      <c r="F11" s="13">
        <v>0.74342414254049016</v>
      </c>
      <c r="G11" s="13">
        <v>2.6429374587178037E-2</v>
      </c>
      <c r="H11" s="13">
        <v>0</v>
      </c>
      <c r="I11" s="13">
        <v>8.3675756035885736E-3</v>
      </c>
      <c r="J11" s="13">
        <v>1.4264330780444227E-2</v>
      </c>
      <c r="K11" s="13">
        <v>6.3509787910103564E-3</v>
      </c>
    </row>
    <row r="12" spans="1:11" x14ac:dyDescent="0.25">
      <c r="A12">
        <v>10</v>
      </c>
      <c r="B12" s="13">
        <v>0.63900284900284898</v>
      </c>
      <c r="C12" s="13">
        <v>0.64</v>
      </c>
      <c r="D12" s="13">
        <v>0.71381060367703941</v>
      </c>
      <c r="E12" s="13">
        <v>0.71201057472366114</v>
      </c>
      <c r="F12" s="13">
        <v>0.65364243635598562</v>
      </c>
      <c r="G12" s="13">
        <v>4.5134266046706742E-2</v>
      </c>
      <c r="H12" s="13">
        <v>0</v>
      </c>
      <c r="I12" s="13">
        <v>2.878088676350464E-2</v>
      </c>
      <c r="J12" s="13">
        <v>3.5400148243277606E-2</v>
      </c>
      <c r="K12" s="13">
        <v>9.8121414652954757E-3</v>
      </c>
    </row>
    <row r="13" spans="1:11" x14ac:dyDescent="0.25">
      <c r="A13">
        <v>11</v>
      </c>
      <c r="B13" s="13">
        <v>0.84317264444700724</v>
      </c>
      <c r="C13" s="13">
        <v>0.85</v>
      </c>
      <c r="D13" s="13">
        <v>0.901637461802278</v>
      </c>
      <c r="E13" s="13">
        <v>0.88822536204068658</v>
      </c>
      <c r="F13" s="13">
        <v>0.85343434343434343</v>
      </c>
      <c r="G13" s="13">
        <v>2.0065311280930056E-2</v>
      </c>
      <c r="H13" s="13">
        <v>0</v>
      </c>
      <c r="I13" s="13">
        <v>1.6379549560821181E-2</v>
      </c>
      <c r="J13" s="13">
        <v>2.7287608591922478E-2</v>
      </c>
      <c r="K13" s="13">
        <v>4.7026684230241532E-3</v>
      </c>
    </row>
    <row r="14" spans="1:11" x14ac:dyDescent="0.25">
      <c r="A14">
        <v>12</v>
      </c>
      <c r="B14" s="13">
        <v>0.90904557089813243</v>
      </c>
      <c r="C14" s="13">
        <v>0.90999999999999992</v>
      </c>
      <c r="D14" s="13">
        <v>0.93199864997545423</v>
      </c>
      <c r="E14" s="13">
        <v>0.92450743496398879</v>
      </c>
      <c r="F14" s="13">
        <v>0.90999999999999992</v>
      </c>
      <c r="G14" s="13">
        <v>2.6836702411916363E-2</v>
      </c>
      <c r="H14" s="13">
        <v>1.2412670766236366E-16</v>
      </c>
      <c r="I14" s="13">
        <v>8.9041529295239771E-3</v>
      </c>
      <c r="J14" s="13">
        <v>5.24548637121941E-3</v>
      </c>
      <c r="K14" s="13">
        <v>1.2412670766236366E-16</v>
      </c>
    </row>
    <row r="15" spans="1:11" x14ac:dyDescent="0.25">
      <c r="A15">
        <v>13</v>
      </c>
      <c r="B15" s="13">
        <v>0.65428307695322308</v>
      </c>
      <c r="C15" s="13">
        <v>0.61</v>
      </c>
      <c r="D15" s="13">
        <v>0.73364418765610417</v>
      </c>
      <c r="E15" s="13">
        <v>0.71661033471116986</v>
      </c>
      <c r="F15" s="13">
        <v>0.65529484104997382</v>
      </c>
      <c r="G15" s="13">
        <v>3.2295226405962142E-2</v>
      </c>
      <c r="H15" s="13">
        <v>0</v>
      </c>
      <c r="I15" s="13">
        <v>2.483204350090213E-2</v>
      </c>
      <c r="J15" s="13">
        <v>2.5746551045607798E-2</v>
      </c>
      <c r="K15" s="13">
        <v>1.6920606706082329E-2</v>
      </c>
    </row>
    <row r="16" spans="1:11" x14ac:dyDescent="0.25">
      <c r="A16">
        <v>14</v>
      </c>
      <c r="B16" s="13">
        <v>0.53091035923163288</v>
      </c>
      <c r="C16" s="13">
        <v>0.51</v>
      </c>
      <c r="D16" s="13">
        <v>0.57222903412377102</v>
      </c>
      <c r="E16" s="13">
        <v>0.5992983978310763</v>
      </c>
      <c r="F16" s="13">
        <v>0.53165677057002569</v>
      </c>
      <c r="G16" s="13">
        <v>6.2325861361055876E-2</v>
      </c>
      <c r="H16" s="13">
        <v>0</v>
      </c>
      <c r="I16" s="13">
        <v>1.083755946126763E-2</v>
      </c>
      <c r="J16" s="13">
        <v>2.5844072393990437E-2</v>
      </c>
      <c r="K16" s="13">
        <v>8.8836702757701756E-3</v>
      </c>
    </row>
    <row r="17" spans="1:11" x14ac:dyDescent="0.25">
      <c r="A17">
        <v>15</v>
      </c>
      <c r="B17" s="13">
        <v>0.35817966712376659</v>
      </c>
      <c r="C17" s="13">
        <v>0.4</v>
      </c>
      <c r="D17" s="13">
        <v>0.44994574152533273</v>
      </c>
      <c r="E17" s="13">
        <v>0.45998431675851031</v>
      </c>
      <c r="F17" s="13">
        <v>0.43357477910323433</v>
      </c>
      <c r="G17" s="13">
        <v>5.0839236026656812E-2</v>
      </c>
      <c r="H17" s="13">
        <v>0</v>
      </c>
      <c r="I17" s="13">
        <v>3.5047289712000135E-2</v>
      </c>
      <c r="J17" s="13">
        <v>3.3130512717199335E-2</v>
      </c>
      <c r="K17" s="13">
        <v>1.1555399187875534E-2</v>
      </c>
    </row>
    <row r="18" spans="1:11" x14ac:dyDescent="0.25">
      <c r="A18">
        <v>16</v>
      </c>
      <c r="B18" s="13">
        <v>0.79482879105520621</v>
      </c>
      <c r="C18" s="13">
        <v>0.8</v>
      </c>
      <c r="D18" s="13">
        <v>0.8073157272531164</v>
      </c>
      <c r="E18" s="13">
        <v>0.82610252457642019</v>
      </c>
      <c r="F18" s="13">
        <v>0.79755926613069472</v>
      </c>
      <c r="G18" s="13">
        <v>2.879304810834802E-2</v>
      </c>
      <c r="H18" s="13">
        <v>0</v>
      </c>
      <c r="I18" s="13">
        <v>1.4763987875758172E-2</v>
      </c>
      <c r="J18" s="13">
        <v>9.1010414808002909E-3</v>
      </c>
      <c r="K18" s="13">
        <v>1.7099688250124703E-3</v>
      </c>
    </row>
    <row r="19" spans="1:11" x14ac:dyDescent="0.25">
      <c r="A19">
        <v>17</v>
      </c>
      <c r="B19" s="13">
        <v>0.37918055232633235</v>
      </c>
      <c r="C19" s="13">
        <v>0</v>
      </c>
      <c r="D19" s="13">
        <v>0.46842684629918674</v>
      </c>
      <c r="E19" s="13">
        <v>0.63647409868340099</v>
      </c>
      <c r="F19" s="13">
        <v>0.70008210180623975</v>
      </c>
      <c r="G19" s="13">
        <v>5.6681062410999891E-2</v>
      </c>
      <c r="H19" s="13">
        <v>0</v>
      </c>
      <c r="I19" s="13">
        <v>3.3191398518638032E-2</v>
      </c>
      <c r="J19" s="13">
        <v>7.6531006905577237E-2</v>
      </c>
      <c r="K19" s="13">
        <v>3.8822522966768407E-2</v>
      </c>
    </row>
    <row r="20" spans="1:11" x14ac:dyDescent="0.25">
      <c r="A20">
        <v>18</v>
      </c>
      <c r="B20" s="13">
        <v>0.69409876716644092</v>
      </c>
      <c r="C20" s="13">
        <v>0.72</v>
      </c>
      <c r="D20" s="13">
        <v>0.76813775376541338</v>
      </c>
      <c r="E20" s="13">
        <v>0.82962948463133568</v>
      </c>
      <c r="F20" s="13">
        <v>0.74867859043209128</v>
      </c>
      <c r="G20" s="13">
        <v>3.9740497719210559E-2</v>
      </c>
      <c r="H20" s="13">
        <v>0</v>
      </c>
      <c r="I20" s="13">
        <v>2.2033677173926687E-2</v>
      </c>
      <c r="J20" s="13">
        <v>1.8465555351243831E-2</v>
      </c>
      <c r="K20" s="13">
        <v>1.4870679827705844E-2</v>
      </c>
    </row>
    <row r="21" spans="1:11" x14ac:dyDescent="0.25">
      <c r="A21">
        <v>19</v>
      </c>
      <c r="B21" s="13">
        <v>0.30719319367749953</v>
      </c>
      <c r="C21" s="13">
        <v>0</v>
      </c>
      <c r="D21" s="13">
        <v>0.62849403883060129</v>
      </c>
      <c r="E21" s="13">
        <v>0.64541662533054223</v>
      </c>
      <c r="F21" s="13">
        <v>0.65194831591173052</v>
      </c>
      <c r="G21" s="13">
        <v>3.643551396177961E-2</v>
      </c>
      <c r="H21" s="13">
        <v>0</v>
      </c>
      <c r="I21" s="13">
        <v>4.2625824858074382E-2</v>
      </c>
      <c r="J21" s="13">
        <v>4.3075723746946376E-2</v>
      </c>
      <c r="K21" s="13">
        <v>4.2392497673085748E-2</v>
      </c>
    </row>
    <row r="22" spans="1:11" x14ac:dyDescent="0.25">
      <c r="A22">
        <v>20</v>
      </c>
      <c r="B22" s="13">
        <v>0.65986118297890239</v>
      </c>
      <c r="C22" s="13">
        <v>0.65</v>
      </c>
      <c r="D22" s="13">
        <v>0.76165736174891785</v>
      </c>
      <c r="E22" s="13">
        <v>0.77689779506154188</v>
      </c>
      <c r="F22" s="13">
        <v>0.72590404155345956</v>
      </c>
      <c r="G22" s="13">
        <v>4.4998768441402964E-2</v>
      </c>
      <c r="H22" s="13">
        <v>0</v>
      </c>
      <c r="I22" s="13">
        <v>2.291550909533897E-2</v>
      </c>
      <c r="J22" s="13">
        <v>3.8701476829659881E-2</v>
      </c>
      <c r="K22" s="13">
        <v>2.0428224501414852E-2</v>
      </c>
    </row>
    <row r="23" spans="1:11" x14ac:dyDescent="0.25">
      <c r="A23">
        <v>21</v>
      </c>
      <c r="B23" s="13">
        <v>0.78515465022782094</v>
      </c>
      <c r="C23" s="13">
        <v>0.79</v>
      </c>
      <c r="D23" s="13">
        <v>0.92164861125172948</v>
      </c>
      <c r="E23" s="13">
        <v>0.91489858012170377</v>
      </c>
      <c r="F23" s="13">
        <v>0.87653582372683503</v>
      </c>
      <c r="G23" s="13">
        <v>4.6619595675667438E-2</v>
      </c>
      <c r="H23" s="13">
        <v>0</v>
      </c>
      <c r="I23" s="13">
        <v>5.9481230959855047E-3</v>
      </c>
      <c r="J23" s="13">
        <v>1.0739043411427561E-2</v>
      </c>
      <c r="K23" s="13">
        <v>1.1929935563206599E-2</v>
      </c>
    </row>
    <row r="24" spans="1:11" x14ac:dyDescent="0.25">
      <c r="A24">
        <v>22</v>
      </c>
      <c r="B24" s="13">
        <v>0.89094816947758138</v>
      </c>
      <c r="C24" s="13">
        <v>0.88000000000000012</v>
      </c>
      <c r="D24" s="13">
        <v>0.91667425254969948</v>
      </c>
      <c r="E24" s="13">
        <v>0.88994197292069632</v>
      </c>
      <c r="F24" s="13">
        <v>0.88355555555555565</v>
      </c>
      <c r="G24" s="13">
        <v>3.2174666655206276E-2</v>
      </c>
      <c r="H24" s="13">
        <v>1.2412670766236366E-16</v>
      </c>
      <c r="I24" s="13">
        <v>1.1682070180486264E-2</v>
      </c>
      <c r="J24" s="13">
        <v>9.1188356453464903E-3</v>
      </c>
      <c r="K24" s="13">
        <v>4.868644955601447E-3</v>
      </c>
    </row>
    <row r="25" spans="1:11" x14ac:dyDescent="0.25">
      <c r="A25">
        <v>23</v>
      </c>
      <c r="B25" s="13">
        <v>0.91722872455037652</v>
      </c>
      <c r="C25" s="13">
        <v>0.90999999999999992</v>
      </c>
      <c r="D25" s="13">
        <v>0.95318715457139758</v>
      </c>
      <c r="E25" s="13">
        <v>0.9526343927525629</v>
      </c>
      <c r="F25" s="13">
        <v>0.93623855307591053</v>
      </c>
      <c r="G25" s="13">
        <v>2.6463853836875769E-2</v>
      </c>
      <c r="H25" s="13">
        <v>1.2412670766236366E-16</v>
      </c>
      <c r="I25" s="13">
        <v>5.8508616532261621E-3</v>
      </c>
      <c r="J25" s="13">
        <v>5.3287697161387218E-3</v>
      </c>
      <c r="K25" s="13">
        <v>1.2382011230524684E-2</v>
      </c>
    </row>
    <row r="26" spans="1:11" x14ac:dyDescent="0.25">
      <c r="A26">
        <v>24</v>
      </c>
      <c r="B26" s="13">
        <v>0.54900374231488902</v>
      </c>
      <c r="C26" s="13">
        <v>0.54</v>
      </c>
      <c r="D26" s="13">
        <v>0.59147283679059126</v>
      </c>
      <c r="E26" s="13">
        <v>0.60244231983150787</v>
      </c>
      <c r="F26" s="13">
        <v>0.5589303557261005</v>
      </c>
      <c r="G26" s="13">
        <v>5.5090543589983214E-2</v>
      </c>
      <c r="H26" s="13">
        <v>0</v>
      </c>
      <c r="I26" s="13">
        <v>2.9085842034943802E-2</v>
      </c>
      <c r="J26" s="13">
        <v>3.7030224820330027E-2</v>
      </c>
      <c r="K26" s="13">
        <v>1.5653324959196122E-2</v>
      </c>
    </row>
    <row r="27" spans="1:11" x14ac:dyDescent="0.25">
      <c r="A27">
        <v>25</v>
      </c>
      <c r="B27" s="13">
        <v>0.57386981032124418</v>
      </c>
      <c r="C27" s="13">
        <v>0.54</v>
      </c>
      <c r="D27" s="13">
        <v>0.57178172562464291</v>
      </c>
      <c r="E27" s="13">
        <v>0.58915488551033646</v>
      </c>
      <c r="F27" s="13">
        <v>0.57009263975461155</v>
      </c>
      <c r="G27" s="13">
        <v>2.5489838686815827E-2</v>
      </c>
      <c r="H27" s="13">
        <v>0</v>
      </c>
      <c r="I27" s="13">
        <v>3.3464289490916566E-2</v>
      </c>
      <c r="J27" s="13">
        <v>4.5643698127973226E-2</v>
      </c>
      <c r="K27" s="13">
        <v>2.303057154071585E-2</v>
      </c>
    </row>
    <row r="29" spans="1:11" x14ac:dyDescent="0.25">
      <c r="B29">
        <f>AVERAGE(mean_and_std_non_errp_prec[uni])</f>
        <v>0.63886447551042269</v>
      </c>
      <c r="C29">
        <f>AVERAGE(mean_and_std_non_errp_prec[mostf])</f>
        <v>0.61153846153846159</v>
      </c>
      <c r="D29">
        <f>AVERAGE(mean_and_std_non_errp_prec[lda])</f>
        <v>0.72771146844665091</v>
      </c>
      <c r="E29">
        <f>AVERAGE(mean_and_std_non_errp_prec[cnn])</f>
        <v>0.74259725756654338</v>
      </c>
      <c r="F29">
        <f>AVERAGE(mean_and_std_non_errp_prec[unet])</f>
        <v>0.70502457311108901</v>
      </c>
      <c r="G29">
        <f>AVERAGE(mean_and_std_non_errp_prec[uni_std])</f>
        <v>4.0929587789300531E-2</v>
      </c>
      <c r="H29">
        <f>AVERAGE(mean_and_std_non_errp_prec[mostf_stf])</f>
        <v>1.9096416563440562E-17</v>
      </c>
      <c r="I29">
        <f>AVERAGE(mean_and_std_non_errp_prec[lda_std])</f>
        <v>2.1883655984998265E-2</v>
      </c>
      <c r="J29">
        <f>AVERAGE(mean_and_std_non_errp_prec[cnn_std])</f>
        <v>3.1928115509531237E-2</v>
      </c>
      <c r="K29">
        <f>AVERAGE(mean_and_std_non_errp_prec[unet_std])</f>
        <v>1.5208405302369773E-2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AFF5-5796-464B-9A18-A622A7DA8DF2}">
  <sheetPr>
    <tabColor theme="9" tint="-0.249977111117893"/>
  </sheetPr>
  <dimension ref="A1:K29"/>
  <sheetViews>
    <sheetView workbookViewId="0">
      <selection sqref="A1:K27"/>
    </sheetView>
  </sheetViews>
  <sheetFormatPr defaultRowHeight="15" x14ac:dyDescent="0.25"/>
  <cols>
    <col min="1" max="1" width="9.7109375" bestFit="1" customWidth="1"/>
    <col min="2" max="3" width="9" bestFit="1" customWidth="1"/>
    <col min="4" max="6" width="12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25">
        <v>0.48201160431243623</v>
      </c>
      <c r="C2" s="25">
        <v>0.35897435897435898</v>
      </c>
      <c r="D2" s="25">
        <v>0.75748942415419784</v>
      </c>
      <c r="E2" s="25">
        <v>0.75393625592619262</v>
      </c>
      <c r="F2" s="25">
        <v>0.65995897750448695</v>
      </c>
      <c r="G2" s="25">
        <v>6.5843675352330752E-2</v>
      </c>
      <c r="H2" s="25">
        <v>0</v>
      </c>
      <c r="I2" s="25">
        <v>3.7536364220354425E-2</v>
      </c>
      <c r="J2" s="25">
        <v>5.3539052117523377E-2</v>
      </c>
      <c r="K2" s="25">
        <v>5.1009512243668641E-2</v>
      </c>
    </row>
    <row r="3" spans="1:11" x14ac:dyDescent="0.25">
      <c r="A3">
        <v>1</v>
      </c>
      <c r="B3" s="25">
        <v>0.41779437442316703</v>
      </c>
      <c r="C3" s="25">
        <v>0.47089947089947087</v>
      </c>
      <c r="D3" s="25">
        <v>0.54138511858644789</v>
      </c>
      <c r="E3" s="25">
        <v>0.62911339073621908</v>
      </c>
      <c r="F3" s="25">
        <v>0.47089947089947087</v>
      </c>
      <c r="G3" s="25">
        <v>3.8298146750683236E-2</v>
      </c>
      <c r="H3" s="25">
        <v>0</v>
      </c>
      <c r="I3" s="25">
        <v>3.0423071178069295E-2</v>
      </c>
      <c r="J3" s="25">
        <v>8.1797298483098593E-2</v>
      </c>
      <c r="K3" s="25">
        <v>0</v>
      </c>
    </row>
    <row r="4" spans="1:11" x14ac:dyDescent="0.25">
      <c r="A4">
        <v>2</v>
      </c>
      <c r="B4" s="25">
        <v>0.4252366775856557</v>
      </c>
      <c r="C4" s="25">
        <v>0.46808510638297873</v>
      </c>
      <c r="D4" s="25">
        <v>0.86638319648795048</v>
      </c>
      <c r="E4" s="25">
        <v>0.84745058116061078</v>
      </c>
      <c r="F4" s="25">
        <v>0.63985552372649146</v>
      </c>
      <c r="G4" s="25">
        <v>2.0951578356355617E-2</v>
      </c>
      <c r="H4" s="25">
        <v>0</v>
      </c>
      <c r="I4" s="25">
        <v>2.0819926837986197E-2</v>
      </c>
      <c r="J4" s="25">
        <v>1.9702623131633467E-2</v>
      </c>
      <c r="K4" s="25">
        <v>3.2699175393051401E-2</v>
      </c>
    </row>
    <row r="5" spans="1:11" x14ac:dyDescent="0.25">
      <c r="A5">
        <v>3</v>
      </c>
      <c r="B5" s="25">
        <v>0.54722510142731318</v>
      </c>
      <c r="C5" s="25">
        <v>0.35897435897435898</v>
      </c>
      <c r="D5" s="25">
        <v>0.6024723217566994</v>
      </c>
      <c r="E5" s="25">
        <v>0.59765235251268756</v>
      </c>
      <c r="F5" s="25">
        <v>0.51407512835205738</v>
      </c>
      <c r="G5" s="25">
        <v>6.3612577249948524E-2</v>
      </c>
      <c r="H5" s="25">
        <v>0</v>
      </c>
      <c r="I5" s="25">
        <v>5.8115763575607958E-2</v>
      </c>
      <c r="J5" s="25">
        <v>4.4342043142156201E-2</v>
      </c>
      <c r="K5" s="25">
        <v>2.1057030667324814E-2</v>
      </c>
    </row>
    <row r="6" spans="1:11" x14ac:dyDescent="0.25">
      <c r="A6">
        <v>4</v>
      </c>
      <c r="B6" s="25">
        <v>0.46715449439452261</v>
      </c>
      <c r="C6" s="25">
        <v>0.29078014184397161</v>
      </c>
      <c r="D6" s="25">
        <v>0.60118833710323094</v>
      </c>
      <c r="E6" s="25">
        <v>0.64671537258686962</v>
      </c>
      <c r="F6" s="25">
        <v>0.58876759159475212</v>
      </c>
      <c r="G6" s="25">
        <v>5.2253875629268975E-2</v>
      </c>
      <c r="H6" s="25">
        <v>0</v>
      </c>
      <c r="I6" s="25">
        <v>4.3884443979984235E-2</v>
      </c>
      <c r="J6" s="25">
        <v>7.7737863278073679E-2</v>
      </c>
      <c r="K6" s="25">
        <v>5.2559112907148077E-2</v>
      </c>
    </row>
    <row r="7" spans="1:11" x14ac:dyDescent="0.25">
      <c r="A7">
        <v>5</v>
      </c>
      <c r="B7" s="25">
        <v>0.48294764297472381</v>
      </c>
      <c r="C7" s="25">
        <v>0.33333333333333331</v>
      </c>
      <c r="D7" s="25">
        <v>0.75630410527295966</v>
      </c>
      <c r="E7" s="25">
        <v>0.71723953342805014</v>
      </c>
      <c r="F7" s="25">
        <v>0.69774146895183409</v>
      </c>
      <c r="G7" s="25">
        <v>4.165968814229927E-2</v>
      </c>
      <c r="H7" s="25">
        <v>0</v>
      </c>
      <c r="I7" s="25">
        <v>4.0222982750080953E-2</v>
      </c>
      <c r="J7" s="25">
        <v>4.2790554693037525E-2</v>
      </c>
      <c r="K7" s="25">
        <v>2.7993250015703353E-2</v>
      </c>
    </row>
    <row r="8" spans="1:11" x14ac:dyDescent="0.25">
      <c r="A8">
        <v>6</v>
      </c>
      <c r="B8" s="25">
        <v>0.47534022711583512</v>
      </c>
      <c r="C8" s="25">
        <v>0.33333333333333331</v>
      </c>
      <c r="D8" s="25">
        <v>0.65633690695585645</v>
      </c>
      <c r="E8" s="25">
        <v>0.65664097328156079</v>
      </c>
      <c r="F8" s="25">
        <v>0.6096330286742051</v>
      </c>
      <c r="G8" s="25">
        <v>5.8276155155195089E-2</v>
      </c>
      <c r="H8" s="25">
        <v>0</v>
      </c>
      <c r="I8" s="25">
        <v>2.8837016403585231E-2</v>
      </c>
      <c r="J8" s="25">
        <v>4.4530410287281649E-2</v>
      </c>
      <c r="K8" s="25">
        <v>3.1258031901216475E-2</v>
      </c>
    </row>
    <row r="9" spans="1:11" x14ac:dyDescent="0.25">
      <c r="A9">
        <v>7</v>
      </c>
      <c r="B9" s="25">
        <v>0.49752768274298476</v>
      </c>
      <c r="C9" s="25">
        <v>0.34640522875816993</v>
      </c>
      <c r="D9" s="25">
        <v>0.59614597125991897</v>
      </c>
      <c r="E9" s="25">
        <v>0.58714753380913254</v>
      </c>
      <c r="F9" s="25">
        <v>0.51691056443561123</v>
      </c>
      <c r="G9" s="25">
        <v>2.1697751964599679E-2</v>
      </c>
      <c r="H9" s="25">
        <v>0</v>
      </c>
      <c r="I9" s="25">
        <v>2.5820000931072791E-2</v>
      </c>
      <c r="J9" s="25">
        <v>5.7687838710153656E-2</v>
      </c>
      <c r="K9" s="25">
        <v>4.2876324663602486E-2</v>
      </c>
    </row>
    <row r="10" spans="1:11" x14ac:dyDescent="0.25">
      <c r="A10">
        <v>8</v>
      </c>
      <c r="B10" s="25">
        <v>0.48083100596545714</v>
      </c>
      <c r="C10" s="25">
        <v>0.37106918238993714</v>
      </c>
      <c r="D10" s="25">
        <v>0.6996967883669839</v>
      </c>
      <c r="E10" s="25">
        <v>0.72162037583444849</v>
      </c>
      <c r="F10" s="25">
        <v>0.67730723321846487</v>
      </c>
      <c r="G10" s="25">
        <v>3.123175615418277E-2</v>
      </c>
      <c r="H10" s="25">
        <v>0</v>
      </c>
      <c r="I10" s="25">
        <v>3.0377965474902967E-2</v>
      </c>
      <c r="J10" s="25">
        <v>4.6402844003155412E-2</v>
      </c>
      <c r="K10" s="25">
        <v>9.9504447990971401E-3</v>
      </c>
    </row>
    <row r="11" spans="1:11" x14ac:dyDescent="0.25">
      <c r="A11">
        <v>9</v>
      </c>
      <c r="B11" s="25">
        <v>0.47010056906467607</v>
      </c>
      <c r="C11" s="25">
        <v>0.4219653179190751</v>
      </c>
      <c r="D11" s="25">
        <v>0.61084379273691236</v>
      </c>
      <c r="E11" s="25">
        <v>0.62175202052002532</v>
      </c>
      <c r="F11" s="25">
        <v>0.48828194990203622</v>
      </c>
      <c r="G11" s="25">
        <v>2.769197995377479E-2</v>
      </c>
      <c r="H11" s="25">
        <v>6.2063353831181828E-17</v>
      </c>
      <c r="I11" s="25">
        <v>2.214161334634536E-2</v>
      </c>
      <c r="J11" s="25">
        <v>2.4016545989507546E-2</v>
      </c>
      <c r="K11" s="25">
        <v>2.9118033495545703E-2</v>
      </c>
    </row>
    <row r="12" spans="1:11" x14ac:dyDescent="0.25">
      <c r="A12">
        <v>10</v>
      </c>
      <c r="B12" s="25">
        <v>0.48241937460835393</v>
      </c>
      <c r="C12" s="25">
        <v>0.39024390243902435</v>
      </c>
      <c r="D12" s="25">
        <v>0.61969518043865079</v>
      </c>
      <c r="E12" s="25">
        <v>0.61151922811135362</v>
      </c>
      <c r="F12" s="25">
        <v>0.45496731811567814</v>
      </c>
      <c r="G12" s="25">
        <v>4.2649543122277013E-2</v>
      </c>
      <c r="H12" s="25">
        <v>0</v>
      </c>
      <c r="I12" s="25">
        <v>4.6605257928525011E-2</v>
      </c>
      <c r="J12" s="25">
        <v>5.837592001224387E-2</v>
      </c>
      <c r="K12" s="25">
        <v>3.2962703926992666E-2</v>
      </c>
    </row>
    <row r="13" spans="1:11" x14ac:dyDescent="0.25">
      <c r="A13">
        <v>11</v>
      </c>
      <c r="B13" s="25">
        <v>0.42650159776636559</v>
      </c>
      <c r="C13" s="25">
        <v>0.45945945945945948</v>
      </c>
      <c r="D13" s="25">
        <v>0.73819142449012143</v>
      </c>
      <c r="E13" s="25">
        <v>0.64974464282440025</v>
      </c>
      <c r="F13" s="25">
        <v>0.48545828437132776</v>
      </c>
      <c r="G13" s="25">
        <v>2.1416954548099248E-2</v>
      </c>
      <c r="H13" s="25">
        <v>6.2063353831181828E-17</v>
      </c>
      <c r="I13" s="25">
        <v>7.3585818137430911E-2</v>
      </c>
      <c r="J13" s="25">
        <v>9.1477292033590674E-2</v>
      </c>
      <c r="K13" s="25">
        <v>3.5600357182143931E-2</v>
      </c>
    </row>
    <row r="14" spans="1:11" x14ac:dyDescent="0.25">
      <c r="A14">
        <v>12</v>
      </c>
      <c r="B14" s="25">
        <v>0.40694865360815385</v>
      </c>
      <c r="C14" s="25">
        <v>0.47643979057591623</v>
      </c>
      <c r="D14" s="25">
        <v>0.67875863996014185</v>
      </c>
      <c r="E14" s="25">
        <v>0.6236072666083865</v>
      </c>
      <c r="F14" s="25">
        <v>0.47643979057591623</v>
      </c>
      <c r="G14" s="25">
        <v>3.3208060699054937E-2</v>
      </c>
      <c r="H14" s="25">
        <v>0</v>
      </c>
      <c r="I14" s="25">
        <v>6.5066428160678924E-2</v>
      </c>
      <c r="J14" s="25">
        <v>4.6939029292908198E-2</v>
      </c>
      <c r="K14" s="25">
        <v>0</v>
      </c>
    </row>
    <row r="15" spans="1:11" x14ac:dyDescent="0.25">
      <c r="A15">
        <v>13</v>
      </c>
      <c r="B15" s="25">
        <v>0.54170376540800336</v>
      </c>
      <c r="C15" s="25">
        <v>0.37888198757763975</v>
      </c>
      <c r="D15" s="25">
        <v>0.63685074508369977</v>
      </c>
      <c r="E15" s="25">
        <v>0.59562808875069373</v>
      </c>
      <c r="F15" s="25">
        <v>0.55137925503071616</v>
      </c>
      <c r="G15" s="25">
        <v>3.1697110478467252E-2</v>
      </c>
      <c r="H15" s="25">
        <v>0</v>
      </c>
      <c r="I15" s="25">
        <v>2.8460401400116249E-2</v>
      </c>
      <c r="J15" s="25">
        <v>1.2226604995767467E-2</v>
      </c>
      <c r="K15" s="25">
        <v>4.9714145877370663E-2</v>
      </c>
    </row>
    <row r="16" spans="1:11" x14ac:dyDescent="0.25">
      <c r="A16">
        <v>14</v>
      </c>
      <c r="B16" s="25">
        <v>0.51538111100429873</v>
      </c>
      <c r="C16" s="25">
        <v>0.33774834437086093</v>
      </c>
      <c r="D16" s="25">
        <v>0.56793152928302981</v>
      </c>
      <c r="E16" s="25">
        <v>0.60557358586015575</v>
      </c>
      <c r="F16" s="25">
        <v>0.42694025425181065</v>
      </c>
      <c r="G16" s="25">
        <v>5.6270515544072856E-2</v>
      </c>
      <c r="H16" s="25">
        <v>0</v>
      </c>
      <c r="I16" s="25">
        <v>1.8135384393292816E-2</v>
      </c>
      <c r="J16" s="25">
        <v>4.6942418255656544E-2</v>
      </c>
      <c r="K16" s="25">
        <v>3.4094814121147808E-2</v>
      </c>
    </row>
    <row r="17" spans="1:11" x14ac:dyDescent="0.25">
      <c r="A17">
        <v>15</v>
      </c>
      <c r="B17" s="25">
        <v>0.44571458404276915</v>
      </c>
      <c r="C17" s="25">
        <v>0.28571428571428575</v>
      </c>
      <c r="D17" s="25">
        <v>0.53940417802092422</v>
      </c>
      <c r="E17" s="25">
        <v>0.55045691216588022</v>
      </c>
      <c r="F17" s="25">
        <v>0.47252280405785341</v>
      </c>
      <c r="G17" s="25">
        <v>5.6729756235103228E-2</v>
      </c>
      <c r="H17" s="25">
        <v>0</v>
      </c>
      <c r="I17" s="25">
        <v>4.0837025770428872E-2</v>
      </c>
      <c r="J17" s="25">
        <v>3.8926935217497155E-2</v>
      </c>
      <c r="K17" s="25">
        <v>2.3828120628673542E-2</v>
      </c>
    </row>
    <row r="18" spans="1:11" x14ac:dyDescent="0.25">
      <c r="A18">
        <v>16</v>
      </c>
      <c r="B18" s="25">
        <v>0.45436862168990999</v>
      </c>
      <c r="C18" s="25">
        <v>0.44444444444444448</v>
      </c>
      <c r="D18" s="25">
        <v>0.51791968219011886</v>
      </c>
      <c r="E18" s="25">
        <v>0.57236688046590301</v>
      </c>
      <c r="F18" s="25">
        <v>0.44070610061445536</v>
      </c>
      <c r="G18" s="25">
        <v>3.4806675413001482E-2</v>
      </c>
      <c r="H18" s="25">
        <v>0</v>
      </c>
      <c r="I18" s="25">
        <v>4.1548920836741256E-2</v>
      </c>
      <c r="J18" s="25">
        <v>2.1274016802037287E-2</v>
      </c>
      <c r="K18" s="25">
        <v>2.6133991159856874E-3</v>
      </c>
    </row>
    <row r="19" spans="1:11" x14ac:dyDescent="0.25">
      <c r="A19">
        <v>17</v>
      </c>
      <c r="B19" s="25">
        <v>0.51225776953754965</v>
      </c>
      <c r="C19" s="25">
        <v>0.39024390243902435</v>
      </c>
      <c r="D19" s="25">
        <v>0.58682212940417933</v>
      </c>
      <c r="E19" s="25">
        <v>0.68647719390240414</v>
      </c>
      <c r="F19" s="25">
        <v>0.68215293478451378</v>
      </c>
      <c r="G19" s="25">
        <v>5.3106892043402701E-2</v>
      </c>
      <c r="H19" s="25">
        <v>0</v>
      </c>
      <c r="I19" s="25">
        <v>2.5311554355215652E-2</v>
      </c>
      <c r="J19" s="25">
        <v>3.6303547331779637E-2</v>
      </c>
      <c r="K19" s="25">
        <v>2.0824343486322072E-2</v>
      </c>
    </row>
    <row r="20" spans="1:11" x14ac:dyDescent="0.25">
      <c r="A20">
        <v>18</v>
      </c>
      <c r="B20" s="25">
        <v>0.44538556414785913</v>
      </c>
      <c r="C20" s="25">
        <v>0.41860465116279066</v>
      </c>
      <c r="D20" s="25">
        <v>0.60791372540841038</v>
      </c>
      <c r="E20" s="25">
        <v>0.73004172735086836</v>
      </c>
      <c r="F20" s="25">
        <v>0.54495498386768249</v>
      </c>
      <c r="G20" s="25">
        <v>4.0471856651090994E-2</v>
      </c>
      <c r="H20" s="25">
        <v>0</v>
      </c>
      <c r="I20" s="25">
        <v>5.8125445651638727E-2</v>
      </c>
      <c r="J20" s="25">
        <v>2.5553443291829878E-2</v>
      </c>
      <c r="K20" s="25">
        <v>5.9664238008213612E-2</v>
      </c>
    </row>
    <row r="21" spans="1:11" x14ac:dyDescent="0.25">
      <c r="A21">
        <v>19</v>
      </c>
      <c r="B21" s="25">
        <v>0.46811377964801376</v>
      </c>
      <c r="C21" s="25">
        <v>0.40828402366863903</v>
      </c>
      <c r="D21" s="25">
        <v>0.74513718498783843</v>
      </c>
      <c r="E21" s="25">
        <v>0.77341144162901565</v>
      </c>
      <c r="F21" s="25">
        <v>0.76284108007241058</v>
      </c>
      <c r="G21" s="25">
        <v>5.2684337161462279E-2</v>
      </c>
      <c r="H21" s="25">
        <v>0</v>
      </c>
      <c r="I21" s="25">
        <v>2.1814651106444587E-2</v>
      </c>
      <c r="J21" s="25">
        <v>1.6704952240631461E-2</v>
      </c>
      <c r="K21" s="25">
        <v>2.5158207608914639E-2</v>
      </c>
    </row>
    <row r="22" spans="1:11" x14ac:dyDescent="0.25">
      <c r="A22">
        <v>20</v>
      </c>
      <c r="B22" s="25">
        <v>0.49650162626927963</v>
      </c>
      <c r="C22" s="25">
        <v>0.39393939393939398</v>
      </c>
      <c r="D22" s="25">
        <v>0.70734649176429998</v>
      </c>
      <c r="E22" s="25">
        <v>0.7197684449409435</v>
      </c>
      <c r="F22" s="25">
        <v>0.64771988246550283</v>
      </c>
      <c r="G22" s="25">
        <v>4.3175391732099611E-2</v>
      </c>
      <c r="H22" s="25">
        <v>0</v>
      </c>
      <c r="I22" s="25">
        <v>4.0647243257542695E-2</v>
      </c>
      <c r="J22" s="25">
        <v>5.4911505577744005E-2</v>
      </c>
      <c r="K22" s="25">
        <v>4.9488713236490643E-2</v>
      </c>
    </row>
    <row r="23" spans="1:11" x14ac:dyDescent="0.25">
      <c r="A23">
        <v>21</v>
      </c>
      <c r="B23" s="25">
        <v>0.4399075113213457</v>
      </c>
      <c r="C23" s="25">
        <v>0.44134078212290506</v>
      </c>
      <c r="D23" s="25">
        <v>0.86674936064720565</v>
      </c>
      <c r="E23" s="25">
        <v>0.84951581861405179</v>
      </c>
      <c r="F23" s="25">
        <v>0.77597200556869461</v>
      </c>
      <c r="G23" s="25">
        <v>4.3187728930232358E-2</v>
      </c>
      <c r="H23" s="25">
        <v>0</v>
      </c>
      <c r="I23" s="25">
        <v>1.1953882802700086E-2</v>
      </c>
      <c r="J23" s="25">
        <v>2.0732039684554206E-2</v>
      </c>
      <c r="K23" s="25">
        <v>3.0590493395641457E-2</v>
      </c>
    </row>
    <row r="24" spans="1:11" x14ac:dyDescent="0.25">
      <c r="A24">
        <v>22</v>
      </c>
      <c r="B24" s="25">
        <v>0.43943009036746822</v>
      </c>
      <c r="C24" s="25">
        <v>0.46808510638297873</v>
      </c>
      <c r="D24" s="25">
        <v>0.70080576313241894</v>
      </c>
      <c r="E24" s="25">
        <v>0.5482948424124896</v>
      </c>
      <c r="F24" s="25">
        <v>0.49985558871666508</v>
      </c>
      <c r="G24" s="25">
        <v>3.7871028676506067E-2</v>
      </c>
      <c r="H24" s="25">
        <v>0</v>
      </c>
      <c r="I24" s="25">
        <v>6.3093260904934501E-2</v>
      </c>
      <c r="J24" s="25">
        <v>5.9568910489504925E-2</v>
      </c>
      <c r="K24" s="25">
        <v>4.3503524592448474E-2</v>
      </c>
    </row>
    <row r="25" spans="1:11" x14ac:dyDescent="0.25">
      <c r="A25">
        <v>23</v>
      </c>
      <c r="B25" s="25">
        <v>0.40931702055836816</v>
      </c>
      <c r="C25" s="25">
        <v>0.47643979057591623</v>
      </c>
      <c r="D25" s="25">
        <v>0.79205035279719715</v>
      </c>
      <c r="E25" s="25">
        <v>0.76449657349357569</v>
      </c>
      <c r="F25" s="25">
        <v>0.708039632420703</v>
      </c>
      <c r="G25" s="25">
        <v>3.5346142284319856E-2</v>
      </c>
      <c r="H25" s="25">
        <v>0</v>
      </c>
      <c r="I25" s="25">
        <v>4.5593095109974086E-2</v>
      </c>
      <c r="J25" s="25">
        <v>2.0926453215758572E-2</v>
      </c>
      <c r="K25" s="25">
        <v>8.7429068686568107E-2</v>
      </c>
    </row>
    <row r="26" spans="1:11" x14ac:dyDescent="0.25">
      <c r="A26">
        <v>24</v>
      </c>
      <c r="B26" s="25">
        <v>0.50816061860237427</v>
      </c>
      <c r="C26" s="25">
        <v>0.35064935064935066</v>
      </c>
      <c r="D26" s="25">
        <v>0.55699506418752276</v>
      </c>
      <c r="E26" s="25">
        <v>0.56862888928826183</v>
      </c>
      <c r="F26" s="25">
        <v>0.45151739670961089</v>
      </c>
      <c r="G26" s="25">
        <v>5.5467970992764001E-2</v>
      </c>
      <c r="H26" s="25">
        <v>0</v>
      </c>
      <c r="I26" s="25">
        <v>5.4727855184241031E-2</v>
      </c>
      <c r="J26" s="25">
        <v>5.1695984799662448E-2</v>
      </c>
      <c r="K26" s="25">
        <v>6.0503528540449152E-2</v>
      </c>
    </row>
    <row r="27" spans="1:11" x14ac:dyDescent="0.25">
      <c r="A27">
        <v>25</v>
      </c>
      <c r="B27" s="25">
        <v>0.53292091306127964</v>
      </c>
      <c r="C27" s="25">
        <v>0.35064935064935066</v>
      </c>
      <c r="D27" s="25">
        <v>0.53411697485905574</v>
      </c>
      <c r="E27" s="25">
        <v>0.55803126034099948</v>
      </c>
      <c r="F27" s="25">
        <v>0.52674053885934236</v>
      </c>
      <c r="G27" s="25">
        <v>2.7690499639215747E-2</v>
      </c>
      <c r="H27" s="25">
        <v>0</v>
      </c>
      <c r="I27" s="25">
        <v>4.1976717934309411E-2</v>
      </c>
      <c r="J27" s="25">
        <v>6.3588509788972902E-2</v>
      </c>
      <c r="K27" s="25">
        <v>4.0919000452728102E-2</v>
      </c>
    </row>
    <row r="29" spans="1:11" x14ac:dyDescent="0.25">
      <c r="D29">
        <f>AVERAGE(mean_and_std_weightF[lda])</f>
        <v>0.65711286112830658</v>
      </c>
      <c r="E29">
        <f>AVERAGE(mean_and_std_weightF[cnn])</f>
        <v>0.66103196871366088</v>
      </c>
      <c r="F29">
        <f>AVERAGE(mean_and_std_weightF[unet])</f>
        <v>0.5681399533747038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9CE7-1AAD-4A5B-9470-E2A5BBEE7A1E}">
  <sheetPr>
    <tabColor theme="4" tint="0.39997558519241921"/>
  </sheetPr>
  <dimension ref="A1:J27"/>
  <sheetViews>
    <sheetView workbookViewId="0">
      <selection activeCell="I6" sqref="I6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 s="5" t="s">
        <v>57</v>
      </c>
      <c r="B2" s="14">
        <v>0.33805165701157347</v>
      </c>
      <c r="C2" s="14">
        <v>1.0785873973860461E-2</v>
      </c>
      <c r="D2" s="14">
        <v>6.0928901776724064E-3</v>
      </c>
      <c r="E2" s="14">
        <v>3.7474787584676197E-3</v>
      </c>
      <c r="F2" s="14">
        <v>3.0051402969433157E-2</v>
      </c>
      <c r="G2" s="14">
        <v>6.0928901776724064E-3</v>
      </c>
      <c r="H2" s="14">
        <v>3.7474787584676197E-3</v>
      </c>
      <c r="I2" s="14">
        <v>6.0928901776724064E-3</v>
      </c>
      <c r="J2" s="14">
        <v>3.7474787584676197E-3</v>
      </c>
    </row>
    <row r="3" spans="1:10" x14ac:dyDescent="0.25">
      <c r="A3" s="5" t="s">
        <v>58</v>
      </c>
      <c r="B3" s="14">
        <v>4.7346471299737944E-2</v>
      </c>
      <c r="C3" s="14">
        <v>3.7474787584676197E-3</v>
      </c>
      <c r="D3" s="14">
        <v>0.20169765244631416</v>
      </c>
      <c r="E3" s="14">
        <v>3.7474787584676197E-3</v>
      </c>
      <c r="F3" s="14">
        <v>3.7474787584676197E-3</v>
      </c>
      <c r="G3" s="14">
        <v>4.7346471299737944E-2</v>
      </c>
      <c r="H3" s="14">
        <v>3.7474787584676197E-3</v>
      </c>
      <c r="I3" s="14">
        <v>0.32791824829532945</v>
      </c>
      <c r="J3" s="14">
        <v>1</v>
      </c>
    </row>
    <row r="4" spans="1:10" x14ac:dyDescent="0.25">
      <c r="A4" s="5" t="s">
        <v>59</v>
      </c>
      <c r="B4" s="14">
        <v>5.8336561716596834E-3</v>
      </c>
      <c r="C4" s="14">
        <v>5.3311373572573432E-3</v>
      </c>
      <c r="D4" s="14">
        <v>5.9626167965087943E-3</v>
      </c>
      <c r="E4" s="14">
        <v>3.6451790457678189E-3</v>
      </c>
      <c r="F4" s="14">
        <v>5.3311373572573432E-3</v>
      </c>
      <c r="G4" s="14">
        <v>5.9626167965087943E-3</v>
      </c>
      <c r="H4" s="14">
        <v>3.6451790457678189E-3</v>
      </c>
      <c r="I4" s="14">
        <v>6.8781946954951642E-2</v>
      </c>
      <c r="J4" s="14">
        <v>3.2508511865409124E-3</v>
      </c>
    </row>
    <row r="5" spans="1:10" x14ac:dyDescent="0.25">
      <c r="A5" s="5" t="s">
        <v>60</v>
      </c>
      <c r="B5" s="14">
        <v>0.5</v>
      </c>
      <c r="C5" s="14">
        <v>0.1481349357421432</v>
      </c>
      <c r="D5" s="14">
        <v>0.10434522156848197</v>
      </c>
      <c r="E5" s="14">
        <v>3.7474787584676197E-3</v>
      </c>
      <c r="F5" s="14">
        <v>4.7346471299737944E-2</v>
      </c>
      <c r="G5" s="14">
        <v>3.7013044578965197E-2</v>
      </c>
      <c r="H5" s="14">
        <v>3.7474787584676197E-3</v>
      </c>
      <c r="I5" s="14">
        <v>0.33758680746356223</v>
      </c>
      <c r="J5" s="14">
        <v>3.7474787584676197E-3</v>
      </c>
    </row>
    <row r="6" spans="1:10" x14ac:dyDescent="0.25">
      <c r="A6" s="5" t="s">
        <v>61</v>
      </c>
      <c r="B6" s="14">
        <v>0.26543465198425409</v>
      </c>
      <c r="C6" s="14">
        <v>0.20169765244631416</v>
      </c>
      <c r="D6" s="14">
        <v>6.0928901776724064E-3</v>
      </c>
      <c r="E6" s="14">
        <v>3.7474787584676197E-3</v>
      </c>
      <c r="F6" s="14">
        <v>0.5</v>
      </c>
      <c r="G6" s="14">
        <v>6.0928901776724064E-3</v>
      </c>
      <c r="H6" s="14">
        <v>3.7474787584676197E-3</v>
      </c>
      <c r="I6" s="14">
        <v>6.0928901776724064E-3</v>
      </c>
      <c r="J6" s="14">
        <v>3.7474787584676197E-3</v>
      </c>
    </row>
    <row r="7" spans="1:10" x14ac:dyDescent="0.25">
      <c r="A7" s="5" t="s">
        <v>62</v>
      </c>
      <c r="B7" s="14">
        <v>8.5293466435720722E-2</v>
      </c>
      <c r="C7" s="14">
        <v>2.8889785561798623E-2</v>
      </c>
      <c r="D7" s="14">
        <v>5.9626167965087943E-3</v>
      </c>
      <c r="E7" s="14">
        <v>3.6451790457678189E-3</v>
      </c>
      <c r="F7" s="14">
        <v>0.26354462843276905</v>
      </c>
      <c r="G7" s="14">
        <v>5.9626167965087943E-3</v>
      </c>
      <c r="H7" s="14">
        <v>3.6451790457678189E-3</v>
      </c>
      <c r="I7" s="14">
        <v>6.0928901776724064E-3</v>
      </c>
      <c r="J7" s="14">
        <v>3.7474787584676197E-3</v>
      </c>
    </row>
    <row r="8" spans="1:10" x14ac:dyDescent="0.25">
      <c r="A8" s="5" t="s">
        <v>63</v>
      </c>
      <c r="B8" s="14">
        <v>0.33616790418297759</v>
      </c>
      <c r="C8" s="14">
        <v>0.12312584984626351</v>
      </c>
      <c r="D8" s="14">
        <v>5.9626167965087943E-3</v>
      </c>
      <c r="E8" s="14">
        <v>3.6451790457678189E-3</v>
      </c>
      <c r="F8" s="14">
        <v>0.14517341683038221</v>
      </c>
      <c r="G8" s="14">
        <v>6.0928901776724064E-3</v>
      </c>
      <c r="H8" s="14">
        <v>3.7474787584676197E-3</v>
      </c>
      <c r="I8" s="14">
        <v>5.9626167965087943E-3</v>
      </c>
      <c r="J8" s="14">
        <v>3.6451790457678189E-3</v>
      </c>
    </row>
    <row r="9" spans="1:10" x14ac:dyDescent="0.25">
      <c r="A9" s="5" t="s">
        <v>64</v>
      </c>
      <c r="B9" s="14">
        <v>0.45828132233977065</v>
      </c>
      <c r="C9" s="14">
        <v>7.1836040903480114E-2</v>
      </c>
      <c r="D9" s="14">
        <v>6.0928901776724064E-3</v>
      </c>
      <c r="E9" s="14">
        <v>3.7474787584676197E-3</v>
      </c>
      <c r="F9" s="14">
        <v>0.1481349357421432</v>
      </c>
      <c r="G9" s="14">
        <v>1.0785873973860461E-2</v>
      </c>
      <c r="H9" s="14">
        <v>3.7474787584676197E-3</v>
      </c>
      <c r="I9" s="14">
        <v>3.0051402969433157E-2</v>
      </c>
      <c r="J9" s="14">
        <v>3.7474787584676197E-3</v>
      </c>
    </row>
    <row r="10" spans="1:10" x14ac:dyDescent="0.25">
      <c r="A10" s="5" t="s">
        <v>65</v>
      </c>
      <c r="B10" s="14">
        <v>0.14740099596685241</v>
      </c>
      <c r="C10" s="14">
        <v>7.0619081944409731E-2</v>
      </c>
      <c r="D10" s="14">
        <v>5.9626167965087943E-3</v>
      </c>
      <c r="E10" s="14">
        <v>3.6451790457678189E-3</v>
      </c>
      <c r="F10" s="14">
        <v>7.1228348697049332E-2</v>
      </c>
      <c r="G10" s="14">
        <v>6.0928901776724064E-3</v>
      </c>
      <c r="H10" s="14">
        <v>3.7474787584676197E-3</v>
      </c>
      <c r="I10" s="14">
        <v>5.9626167965087943E-3</v>
      </c>
      <c r="J10" s="14">
        <v>3.6451790457678189E-3</v>
      </c>
    </row>
    <row r="11" spans="1:10" x14ac:dyDescent="0.25">
      <c r="A11" s="5" t="s">
        <v>66</v>
      </c>
      <c r="B11" s="14">
        <v>0.20026268008863135</v>
      </c>
      <c r="C11" s="14">
        <v>5.8336561716596834E-3</v>
      </c>
      <c r="D11" s="14">
        <v>6.0928901776724064E-3</v>
      </c>
      <c r="E11" s="14">
        <v>3.7474787584676197E-3</v>
      </c>
      <c r="F11" s="14">
        <v>5.8336561716596834E-3</v>
      </c>
      <c r="G11" s="14">
        <v>6.0928901776724064E-3</v>
      </c>
      <c r="H11" s="14">
        <v>3.7474787584676197E-3</v>
      </c>
      <c r="I11" s="14">
        <v>4.6345858062223182E-2</v>
      </c>
      <c r="J11" s="14">
        <v>3.5443603969947213E-3</v>
      </c>
    </row>
    <row r="12" spans="1:10" x14ac:dyDescent="0.25">
      <c r="A12" s="5" t="s">
        <v>67</v>
      </c>
      <c r="B12" s="14">
        <v>0.41726581135546437</v>
      </c>
      <c r="C12" s="14">
        <v>6.0928901776724064E-3</v>
      </c>
      <c r="D12" s="14">
        <v>6.0928901776724064E-3</v>
      </c>
      <c r="E12" s="14">
        <v>3.7474787584676197E-3</v>
      </c>
      <c r="F12" s="14">
        <v>1.8356928181352049E-2</v>
      </c>
      <c r="G12" s="14">
        <v>1.3901481217324636E-2</v>
      </c>
      <c r="H12" s="14">
        <v>3.7474787584676197E-3</v>
      </c>
      <c r="I12" s="14">
        <v>0.20169765244631416</v>
      </c>
      <c r="J12" s="14">
        <v>3.7474787584676197E-3</v>
      </c>
    </row>
    <row r="13" spans="1:10" x14ac:dyDescent="0.25">
      <c r="A13" s="5" t="s">
        <v>68</v>
      </c>
      <c r="B13" s="14">
        <v>0.1481349357421432</v>
      </c>
      <c r="C13" s="14">
        <v>5.4547491821346416E-3</v>
      </c>
      <c r="D13" s="14">
        <v>5.9626167965087943E-3</v>
      </c>
      <c r="E13" s="14">
        <v>3.7474787584676197E-3</v>
      </c>
      <c r="F13" s="14">
        <v>5.4547491821346416E-3</v>
      </c>
      <c r="G13" s="14">
        <v>5.9626167965087943E-3</v>
      </c>
      <c r="H13" s="14">
        <v>3.7474787584676197E-3</v>
      </c>
      <c r="I13" s="14">
        <v>2.7734608075066704E-2</v>
      </c>
      <c r="J13" s="14">
        <v>8.8507991437402067E-2</v>
      </c>
    </row>
    <row r="14" spans="1:10" x14ac:dyDescent="0.25">
      <c r="A14" s="5" t="s">
        <v>69</v>
      </c>
      <c r="B14" s="14">
        <v>0.22235370051162578</v>
      </c>
      <c r="C14" s="14">
        <v>3.3471907210218272E-3</v>
      </c>
      <c r="D14" s="14">
        <v>5.5797126414573774E-3</v>
      </c>
      <c r="E14" s="14">
        <v>3.3471907210218272E-3</v>
      </c>
      <c r="F14" s="14">
        <v>3.6451790457678189E-3</v>
      </c>
      <c r="G14" s="14">
        <v>1.8072571023281126E-2</v>
      </c>
      <c r="H14" s="14">
        <v>3.6451790457678189E-3</v>
      </c>
      <c r="I14" s="14">
        <v>0.32791824829532945</v>
      </c>
      <c r="J14" s="14">
        <v>1</v>
      </c>
    </row>
    <row r="15" spans="1:10" x14ac:dyDescent="0.25">
      <c r="A15" s="5" t="s">
        <v>70</v>
      </c>
      <c r="B15" s="14">
        <v>3.7013044578965197E-2</v>
      </c>
      <c r="C15" s="14">
        <v>1.0785873973860461E-2</v>
      </c>
      <c r="D15" s="14">
        <v>6.0928901776724064E-3</v>
      </c>
      <c r="E15" s="14">
        <v>3.7474787584676197E-3</v>
      </c>
      <c r="F15" s="14">
        <v>0.14740099596685241</v>
      </c>
      <c r="G15" s="14">
        <v>1.0588328927158303E-2</v>
      </c>
      <c r="H15" s="14">
        <v>3.6451790457678189E-3</v>
      </c>
      <c r="I15" s="14">
        <v>0.10503752039332925</v>
      </c>
      <c r="J15" s="14">
        <v>3.7474787584676197E-3</v>
      </c>
    </row>
    <row r="16" spans="1:10" x14ac:dyDescent="0.25">
      <c r="A16" s="5" t="s">
        <v>71</v>
      </c>
      <c r="B16" s="14">
        <v>1.8356928181352049E-2</v>
      </c>
      <c r="C16" s="14">
        <v>6.0928901776724064E-3</v>
      </c>
      <c r="D16" s="14">
        <v>1.0785873973860461E-2</v>
      </c>
      <c r="E16" s="14">
        <v>3.7474787584676197E-3</v>
      </c>
      <c r="F16" s="14">
        <v>6.0928901776724064E-3</v>
      </c>
      <c r="G16" s="14">
        <v>6.0928901776724064E-3</v>
      </c>
      <c r="H16" s="14">
        <v>3.7474787584676197E-3</v>
      </c>
      <c r="I16" s="14">
        <v>0.26543465198425409</v>
      </c>
      <c r="J16" s="14">
        <v>3.7474787584676197E-3</v>
      </c>
    </row>
    <row r="17" spans="1:10" x14ac:dyDescent="0.25">
      <c r="A17" s="5" t="s">
        <v>72</v>
      </c>
      <c r="B17" s="14">
        <v>0.5</v>
      </c>
      <c r="C17" s="14">
        <v>0.41676717143279157</v>
      </c>
      <c r="D17" s="14">
        <v>1.8072571023281126E-2</v>
      </c>
      <c r="E17" s="14">
        <v>3.6451790457678189E-3</v>
      </c>
      <c r="F17" s="14">
        <v>0.33758680746356223</v>
      </c>
      <c r="G17" s="14">
        <v>1.0785873973860461E-2</v>
      </c>
      <c r="H17" s="14">
        <v>3.7474787584676197E-3</v>
      </c>
      <c r="I17" s="14">
        <v>5.9626167965087943E-3</v>
      </c>
      <c r="J17" s="14">
        <v>3.6451790457678189E-3</v>
      </c>
    </row>
    <row r="18" spans="1:10" x14ac:dyDescent="0.25">
      <c r="A18" s="5" t="s">
        <v>73</v>
      </c>
      <c r="B18" s="14">
        <v>2.9663530473261739E-2</v>
      </c>
      <c r="C18" s="14">
        <v>0.14442218317324246</v>
      </c>
      <c r="D18" s="14">
        <v>0.1728709129303635</v>
      </c>
      <c r="E18" s="14">
        <v>0.32791824829532945</v>
      </c>
      <c r="F18" s="14">
        <v>5.7060181930008256E-3</v>
      </c>
      <c r="G18" s="14">
        <v>1.8072571023281126E-2</v>
      </c>
      <c r="H18" s="14">
        <v>3.6451790457678189E-3</v>
      </c>
      <c r="I18" s="14">
        <v>0.5</v>
      </c>
      <c r="J18" s="14">
        <v>1.2125702591883685E-2</v>
      </c>
    </row>
    <row r="19" spans="1:10" x14ac:dyDescent="0.25">
      <c r="A19" s="5" t="s">
        <v>74</v>
      </c>
      <c r="B19" s="14">
        <v>6.0928901776724064E-3</v>
      </c>
      <c r="C19" s="14">
        <v>5.9626167965087943E-3</v>
      </c>
      <c r="D19" s="14">
        <v>3.0051402969433157E-2</v>
      </c>
      <c r="E19" s="14">
        <v>3.7474787584676197E-3</v>
      </c>
      <c r="F19" s="14">
        <v>0.41701761489549599</v>
      </c>
      <c r="G19" s="14">
        <v>6.0928901776724064E-3</v>
      </c>
      <c r="H19" s="14">
        <v>3.7474787584676197E-3</v>
      </c>
      <c r="I19" s="14">
        <v>5.9626167965087943E-3</v>
      </c>
      <c r="J19" s="14">
        <v>3.6451790457678189E-3</v>
      </c>
    </row>
    <row r="20" spans="1:10" x14ac:dyDescent="0.25">
      <c r="A20" s="5" t="s">
        <v>75</v>
      </c>
      <c r="B20" s="14">
        <v>6.0928901776724064E-3</v>
      </c>
      <c r="C20" s="14">
        <v>0.1481349357421432</v>
      </c>
      <c r="D20" s="14">
        <v>6.0928901776724064E-3</v>
      </c>
      <c r="E20" s="14">
        <v>3.7474787584676197E-3</v>
      </c>
      <c r="F20" s="14">
        <v>6.0928901776724064E-3</v>
      </c>
      <c r="G20" s="14">
        <v>6.0928901776724064E-3</v>
      </c>
      <c r="H20" s="14">
        <v>3.7474787584676197E-3</v>
      </c>
      <c r="I20" s="14">
        <v>6.0928901776724064E-3</v>
      </c>
      <c r="J20" s="14">
        <v>3.7474787584676197E-3</v>
      </c>
    </row>
    <row r="21" spans="1:10" x14ac:dyDescent="0.25">
      <c r="A21" s="5" t="s">
        <v>76</v>
      </c>
      <c r="B21" s="14">
        <v>6.0928901776724064E-3</v>
      </c>
      <c r="C21" s="14">
        <v>7.1836040903480114E-2</v>
      </c>
      <c r="D21" s="14">
        <v>6.0928901776724064E-3</v>
      </c>
      <c r="E21" s="14">
        <v>3.7474787584676197E-3</v>
      </c>
      <c r="F21" s="14">
        <v>0.12457631929096341</v>
      </c>
      <c r="G21" s="14">
        <v>6.0928901776724064E-3</v>
      </c>
      <c r="H21" s="14">
        <v>3.7474787584676197E-3</v>
      </c>
      <c r="I21" s="14">
        <v>6.0928901776724064E-3</v>
      </c>
      <c r="J21" s="14">
        <v>3.7474787584676197E-3</v>
      </c>
    </row>
    <row r="22" spans="1:10" x14ac:dyDescent="0.25">
      <c r="A22" s="5" t="s">
        <v>77</v>
      </c>
      <c r="B22" s="14">
        <v>0.26480964950172581</v>
      </c>
      <c r="C22" s="14">
        <v>7.1228348697049332E-2</v>
      </c>
      <c r="D22" s="14">
        <v>6.0928901776724064E-3</v>
      </c>
      <c r="E22" s="14">
        <v>3.7474787584676197E-3</v>
      </c>
      <c r="F22" s="14">
        <v>7.0619081944409731E-2</v>
      </c>
      <c r="G22" s="14">
        <v>5.9626167965087943E-3</v>
      </c>
      <c r="H22" s="14">
        <v>3.6451790457678189E-3</v>
      </c>
      <c r="I22" s="14">
        <v>5.9626167965087943E-3</v>
      </c>
      <c r="J22" s="14">
        <v>3.6451790457678189E-3</v>
      </c>
    </row>
    <row r="23" spans="1:10" x14ac:dyDescent="0.25">
      <c r="A23" s="5" t="s">
        <v>78</v>
      </c>
      <c r="B23" s="14">
        <v>0.13260269629575377</v>
      </c>
      <c r="C23" s="14">
        <v>5.7060181930008256E-3</v>
      </c>
      <c r="D23" s="14">
        <v>5.8336561716596834E-3</v>
      </c>
      <c r="E23" s="14">
        <v>3.6451790457678189E-3</v>
      </c>
      <c r="F23" s="14">
        <v>5.3311373572573432E-3</v>
      </c>
      <c r="G23" s="14">
        <v>5.4547491821346416E-3</v>
      </c>
      <c r="H23" s="14">
        <v>3.3471907210218272E-3</v>
      </c>
      <c r="I23" s="14">
        <v>5.7060181930008256E-3</v>
      </c>
      <c r="J23" s="14">
        <v>3.5443603969947213E-3</v>
      </c>
    </row>
    <row r="24" spans="1:10" x14ac:dyDescent="0.25">
      <c r="A24" s="5" t="s">
        <v>79</v>
      </c>
      <c r="B24" s="14">
        <v>1.000409264580311E-2</v>
      </c>
      <c r="C24" s="14">
        <v>5.4547491821346416E-3</v>
      </c>
      <c r="D24" s="14">
        <v>1.8356928181352049E-2</v>
      </c>
      <c r="E24" s="14">
        <v>3.7474787584676197E-3</v>
      </c>
      <c r="F24" s="14">
        <v>0.1830262582224757</v>
      </c>
      <c r="G24" s="14">
        <v>0.26290447672646966</v>
      </c>
      <c r="H24" s="14">
        <v>5.6846303092757719E-2</v>
      </c>
      <c r="I24" s="14">
        <v>0.33568662027043628</v>
      </c>
      <c r="J24" s="14">
        <v>8.8507991437402067E-2</v>
      </c>
    </row>
    <row r="25" spans="1:10" x14ac:dyDescent="0.25">
      <c r="A25" s="5" t="s">
        <v>80</v>
      </c>
      <c r="B25" s="14">
        <v>0.23098771551969194</v>
      </c>
      <c r="C25" s="14">
        <v>3.7456449652222966E-2</v>
      </c>
      <c r="D25" s="14">
        <v>5.9626167965087943E-3</v>
      </c>
      <c r="E25" s="14">
        <v>3.7474787584676197E-3</v>
      </c>
      <c r="F25" s="14">
        <v>4.6846309746624099E-2</v>
      </c>
      <c r="G25" s="14">
        <v>5.8336561716596834E-3</v>
      </c>
      <c r="H25" s="14">
        <v>3.6451790457678189E-3</v>
      </c>
      <c r="I25" s="14">
        <v>1.8072571023281126E-2</v>
      </c>
      <c r="J25" s="14">
        <v>3.7474787584676197E-3</v>
      </c>
    </row>
    <row r="26" spans="1:10" x14ac:dyDescent="0.25">
      <c r="A26" s="5" t="s">
        <v>81</v>
      </c>
      <c r="B26" s="14">
        <v>0.5</v>
      </c>
      <c r="C26" s="14">
        <v>4.7346471299737944E-2</v>
      </c>
      <c r="D26" s="14">
        <v>4.7346471299737944E-2</v>
      </c>
      <c r="E26" s="14">
        <v>3.7474787584676197E-3</v>
      </c>
      <c r="F26" s="14">
        <v>4.7346471299737944E-2</v>
      </c>
      <c r="G26" s="14">
        <v>3.0051402969433157E-2</v>
      </c>
      <c r="H26" s="14">
        <v>3.7474787584676197E-3</v>
      </c>
      <c r="I26" s="14">
        <v>0.1481349357421432</v>
      </c>
      <c r="J26" s="14">
        <v>5.9398748763423027E-2</v>
      </c>
    </row>
    <row r="27" spans="1:10" x14ac:dyDescent="0.25">
      <c r="A27" s="5" t="s">
        <v>82</v>
      </c>
      <c r="B27" s="14">
        <v>0.20169765244631416</v>
      </c>
      <c r="C27" s="14">
        <v>0.33805165701157347</v>
      </c>
      <c r="D27" s="14">
        <v>0.5</v>
      </c>
      <c r="E27" s="14">
        <v>5.9398748763423027E-2</v>
      </c>
      <c r="F27" s="14">
        <v>0.33805165701157347</v>
      </c>
      <c r="G27" s="14">
        <v>0.26543465198425409</v>
      </c>
      <c r="H27" s="14">
        <v>3.7474787584676197E-3</v>
      </c>
      <c r="I27" s="14">
        <v>0.33805165701157347</v>
      </c>
      <c r="J27" s="14">
        <v>5.9398748763423027E-2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147-5D1B-46F1-A427-29C30177D575}">
  <sheetPr>
    <tabColor theme="4" tint="0.39997558519241921"/>
  </sheetPr>
  <dimension ref="A1:J27"/>
  <sheetViews>
    <sheetView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5">
        <v>2.2933080784712231E-2</v>
      </c>
      <c r="C2" s="15">
        <v>5.7060181930008256E-3</v>
      </c>
      <c r="D2" s="15">
        <v>5.9626167965087943E-3</v>
      </c>
      <c r="E2" s="15">
        <v>3.6451790457678189E-3</v>
      </c>
      <c r="F2" s="15">
        <v>5.8336561716596834E-3</v>
      </c>
      <c r="G2" s="15">
        <v>6.0928901776724064E-3</v>
      </c>
      <c r="H2" s="15">
        <v>3.7474787584676197E-3</v>
      </c>
      <c r="I2" s="15">
        <v>5.8336561716596834E-3</v>
      </c>
      <c r="J2" s="15">
        <v>1.2125702591883685E-2</v>
      </c>
    </row>
    <row r="3" spans="1:10" x14ac:dyDescent="0.25">
      <c r="A3">
        <v>1</v>
      </c>
      <c r="B3" s="15">
        <v>0.37628355003463615</v>
      </c>
      <c r="C3" s="15">
        <v>3.6451790457678189E-3</v>
      </c>
      <c r="D3" s="15">
        <v>5.9626167965087943E-3</v>
      </c>
      <c r="E3" s="15">
        <v>3.6451790457678189E-3</v>
      </c>
      <c r="F3" s="15">
        <v>1.2684929911026828E-2</v>
      </c>
      <c r="G3" s="15">
        <v>6.0928901776724064E-3</v>
      </c>
      <c r="H3" s="15">
        <v>1.2684929911026828E-2</v>
      </c>
      <c r="I3" s="15">
        <v>3.7474787584676197E-3</v>
      </c>
      <c r="J3" s="15">
        <v>1</v>
      </c>
    </row>
    <row r="4" spans="1:10" x14ac:dyDescent="0.25">
      <c r="A4">
        <v>2</v>
      </c>
      <c r="B4" s="15">
        <v>6.6311125436933183E-2</v>
      </c>
      <c r="C4" s="15">
        <v>3.5443603969947213E-3</v>
      </c>
      <c r="D4" s="15">
        <v>5.8336561716596834E-3</v>
      </c>
      <c r="E4" s="15">
        <v>3.5443603969947213E-3</v>
      </c>
      <c r="F4" s="15">
        <v>3.3471907210218272E-3</v>
      </c>
      <c r="G4" s="15">
        <v>5.5797126414573774E-3</v>
      </c>
      <c r="H4" s="15">
        <v>3.3471907210218272E-3</v>
      </c>
      <c r="I4" s="15">
        <v>3.7474787584676197E-3</v>
      </c>
      <c r="J4" s="15">
        <v>1</v>
      </c>
    </row>
    <row r="5" spans="1:10" x14ac:dyDescent="0.25">
      <c r="A5">
        <v>3</v>
      </c>
      <c r="B5" s="15">
        <v>0.12457631929096341</v>
      </c>
      <c r="C5" s="15">
        <v>5.5797126414573774E-3</v>
      </c>
      <c r="D5" s="15">
        <v>5.9626167965087943E-3</v>
      </c>
      <c r="E5" s="15">
        <v>3.7474787584676197E-3</v>
      </c>
      <c r="F5" s="15">
        <v>5.5797126414573774E-3</v>
      </c>
      <c r="G5" s="15">
        <v>5.9626167965087943E-3</v>
      </c>
      <c r="H5" s="15">
        <v>3.7474787584676197E-3</v>
      </c>
      <c r="I5" s="15">
        <v>5.4547491821346416E-3</v>
      </c>
      <c r="J5" s="15">
        <v>3.3471907210218272E-3</v>
      </c>
    </row>
    <row r="6" spans="1:10" x14ac:dyDescent="0.25">
      <c r="A6">
        <v>4</v>
      </c>
      <c r="B6" s="15">
        <v>0.45763287921867662</v>
      </c>
      <c r="C6" s="15">
        <v>5.4547491821346416E-3</v>
      </c>
      <c r="D6" s="15">
        <v>5.8336561716596834E-3</v>
      </c>
      <c r="E6" s="15">
        <v>3.6451790457678189E-3</v>
      </c>
      <c r="F6" s="15">
        <v>5.4547491821346416E-3</v>
      </c>
      <c r="G6" s="15">
        <v>5.8336561716596834E-3</v>
      </c>
      <c r="H6" s="15">
        <v>3.6451790457678189E-3</v>
      </c>
      <c r="I6" s="15">
        <v>5.4547491821346416E-3</v>
      </c>
      <c r="J6" s="15">
        <v>1.1575475992623169E-2</v>
      </c>
    </row>
    <row r="7" spans="1:10" x14ac:dyDescent="0.25">
      <c r="A7">
        <v>5</v>
      </c>
      <c r="B7" s="15">
        <v>1.7507490509831244E-2</v>
      </c>
      <c r="C7" s="15">
        <v>6.8781946954951642E-2</v>
      </c>
      <c r="D7" s="15">
        <v>5.8336561716596834E-3</v>
      </c>
      <c r="E7" s="15">
        <v>3.6451790457678189E-3</v>
      </c>
      <c r="F7" s="15">
        <v>0.29678284093022977</v>
      </c>
      <c r="G7" s="15">
        <v>5.7060181930008256E-3</v>
      </c>
      <c r="H7" s="15">
        <v>3.5443603969947213E-3</v>
      </c>
      <c r="I7" s="15">
        <v>5.8336561716596834E-3</v>
      </c>
      <c r="J7" s="15">
        <v>3.6451790457678189E-3</v>
      </c>
    </row>
    <row r="8" spans="1:10" x14ac:dyDescent="0.25">
      <c r="A8">
        <v>6</v>
      </c>
      <c r="B8" s="15">
        <v>0.45681333053142953</v>
      </c>
      <c r="C8" s="15">
        <v>9.7255403191424838E-2</v>
      </c>
      <c r="D8" s="15">
        <v>4.7336771951568477E-3</v>
      </c>
      <c r="E8" s="15">
        <v>2.7918084031893827E-3</v>
      </c>
      <c r="F8" s="15">
        <v>6.8781946954951642E-2</v>
      </c>
      <c r="G8" s="15">
        <v>5.8336561716596834E-3</v>
      </c>
      <c r="H8" s="15">
        <v>3.6451790457678189E-3</v>
      </c>
      <c r="I8" s="15">
        <v>5.8336561716596834E-3</v>
      </c>
      <c r="J8" s="15">
        <v>3.6451790457678189E-3</v>
      </c>
    </row>
    <row r="9" spans="1:10" x14ac:dyDescent="0.25">
      <c r="A9">
        <v>7</v>
      </c>
      <c r="B9" s="15">
        <v>4.5344183085602077E-2</v>
      </c>
      <c r="C9" s="15">
        <v>5.8336561716596834E-3</v>
      </c>
      <c r="D9" s="15">
        <v>5.7060181930008256E-3</v>
      </c>
      <c r="E9" s="15">
        <v>3.6451790457678189E-3</v>
      </c>
      <c r="F9" s="15">
        <v>5.9626167965087943E-3</v>
      </c>
      <c r="G9" s="15">
        <v>7.0619081944409731E-2</v>
      </c>
      <c r="H9" s="15">
        <v>3.7474787584676197E-3</v>
      </c>
      <c r="I9" s="15">
        <v>5.7060181930008256E-3</v>
      </c>
      <c r="J9" s="15">
        <v>3.6451790457678189E-3</v>
      </c>
    </row>
    <row r="10" spans="1:10" x14ac:dyDescent="0.25">
      <c r="A10">
        <v>8</v>
      </c>
      <c r="B10" s="15">
        <v>0.14517341683038221</v>
      </c>
      <c r="C10" s="15">
        <v>5.4547491821346416E-3</v>
      </c>
      <c r="D10" s="15">
        <v>5.9626167965087943E-3</v>
      </c>
      <c r="E10" s="15">
        <v>3.6451790457678189E-3</v>
      </c>
      <c r="F10" s="15">
        <v>5.4547491821346416E-3</v>
      </c>
      <c r="G10" s="15">
        <v>5.9626167965087943E-3</v>
      </c>
      <c r="H10" s="15">
        <v>3.6451790457678189E-3</v>
      </c>
      <c r="I10" s="15">
        <v>5.5797126414573774E-3</v>
      </c>
      <c r="J10" s="15">
        <v>3.3471907210218272E-3</v>
      </c>
    </row>
    <row r="11" spans="1:10" x14ac:dyDescent="0.25">
      <c r="A11">
        <v>9</v>
      </c>
      <c r="B11" s="15">
        <v>0.19583389613386976</v>
      </c>
      <c r="C11" s="15">
        <v>3.6451790457678189E-3</v>
      </c>
      <c r="D11" s="15">
        <v>5.9626167965087943E-3</v>
      </c>
      <c r="E11" s="15">
        <v>3.6451790457678189E-3</v>
      </c>
      <c r="F11" s="15">
        <v>3.6451790457678189E-3</v>
      </c>
      <c r="G11" s="15">
        <v>5.9626167965087943E-3</v>
      </c>
      <c r="H11" s="15">
        <v>3.6451790457678189E-3</v>
      </c>
      <c r="I11" s="15">
        <v>3.7474787584676197E-3</v>
      </c>
      <c r="J11" s="15">
        <v>1</v>
      </c>
    </row>
    <row r="12" spans="1:10" x14ac:dyDescent="0.25">
      <c r="A12">
        <v>10</v>
      </c>
      <c r="B12" s="15">
        <v>0.29500694358167301</v>
      </c>
      <c r="C12" s="15">
        <v>5.0880061216117753E-3</v>
      </c>
      <c r="D12" s="15">
        <v>5.4547491821346416E-3</v>
      </c>
      <c r="E12" s="15">
        <v>3.3471907210218272E-3</v>
      </c>
      <c r="F12" s="15">
        <v>5.5797126414573774E-3</v>
      </c>
      <c r="G12" s="15">
        <v>5.9626167965087943E-3</v>
      </c>
      <c r="H12" s="15">
        <v>3.7474787584676197E-3</v>
      </c>
      <c r="I12" s="15">
        <v>5.4547491821346416E-3</v>
      </c>
      <c r="J12" s="15">
        <v>8.9856247439499881E-2</v>
      </c>
    </row>
    <row r="13" spans="1:10" x14ac:dyDescent="0.25">
      <c r="A13">
        <v>11</v>
      </c>
      <c r="B13" s="15">
        <v>5.4685342140605317E-2</v>
      </c>
      <c r="C13" s="15">
        <v>3.5350572432991487E-2</v>
      </c>
      <c r="D13" s="15">
        <v>5.7060181930008256E-3</v>
      </c>
      <c r="E13" s="15">
        <v>3.5350572432991487E-2</v>
      </c>
      <c r="F13" s="15">
        <v>1.2404212273904765E-2</v>
      </c>
      <c r="G13" s="15">
        <v>5.8336561716596834E-3</v>
      </c>
      <c r="H13" s="15">
        <v>1.2404212273904765E-2</v>
      </c>
      <c r="I13" s="15">
        <v>3.6451790457678189E-3</v>
      </c>
      <c r="J13" s="15">
        <v>1</v>
      </c>
    </row>
    <row r="14" spans="1:10" x14ac:dyDescent="0.25">
      <c r="A14">
        <v>12</v>
      </c>
      <c r="B14" s="15">
        <v>0.31561369651622256</v>
      </c>
      <c r="C14" s="15">
        <v>3.3399034237569139E-2</v>
      </c>
      <c r="D14" s="15">
        <v>5.3311373572573432E-3</v>
      </c>
      <c r="E14" s="15">
        <v>3.3399034237569139E-2</v>
      </c>
      <c r="F14" s="15">
        <v>8.8507991437402067E-2</v>
      </c>
      <c r="G14" s="15">
        <v>5.3311373572573432E-3</v>
      </c>
      <c r="H14" s="15">
        <v>8.8507991437402067E-2</v>
      </c>
      <c r="I14" s="15">
        <v>3.6451790457678189E-3</v>
      </c>
      <c r="J14" s="15">
        <v>1</v>
      </c>
    </row>
    <row r="15" spans="1:10" x14ac:dyDescent="0.25">
      <c r="A15">
        <v>13</v>
      </c>
      <c r="B15" s="15">
        <v>3.6569899829454459E-2</v>
      </c>
      <c r="C15" s="15">
        <v>5.8336561716596834E-3</v>
      </c>
      <c r="D15" s="15">
        <v>5.8336561716596834E-3</v>
      </c>
      <c r="E15" s="15">
        <v>3.6451790457678189E-3</v>
      </c>
      <c r="F15" s="15">
        <v>5.8336561716596834E-3</v>
      </c>
      <c r="G15" s="15">
        <v>0.5</v>
      </c>
      <c r="H15" s="15">
        <v>3.6451790457678189E-3</v>
      </c>
      <c r="I15" s="15">
        <v>5.8336561716596834E-3</v>
      </c>
      <c r="J15" s="15">
        <v>3.6451790457678189E-3</v>
      </c>
    </row>
    <row r="16" spans="1:10" x14ac:dyDescent="0.25">
      <c r="A16">
        <v>14</v>
      </c>
      <c r="B16" s="15">
        <v>1.2928790231721443E-2</v>
      </c>
      <c r="C16" s="15">
        <v>4.2809584480319124E-3</v>
      </c>
      <c r="D16" s="15">
        <v>4.6183677434033068E-3</v>
      </c>
      <c r="E16" s="15">
        <v>2.7918084031893827E-3</v>
      </c>
      <c r="F16" s="15">
        <v>9.2453887042145879E-3</v>
      </c>
      <c r="G16" s="15">
        <v>5.8336561716596834E-3</v>
      </c>
      <c r="H16" s="15">
        <v>3.7474787584676197E-3</v>
      </c>
      <c r="I16" s="15">
        <v>5.2088865789151019E-3</v>
      </c>
      <c r="J16" s="15">
        <v>8.8507991437402067E-2</v>
      </c>
    </row>
    <row r="17" spans="1:10" x14ac:dyDescent="0.25">
      <c r="A17">
        <v>15</v>
      </c>
      <c r="B17" s="15">
        <v>0.33711793779928606</v>
      </c>
      <c r="C17" s="15">
        <v>7.8252699411024938E-3</v>
      </c>
      <c r="D17" s="15">
        <v>5.9626167965087943E-3</v>
      </c>
      <c r="E17" s="15">
        <v>3.7474787584676197E-3</v>
      </c>
      <c r="F17" s="15">
        <v>5.9626167965087943E-3</v>
      </c>
      <c r="G17" s="15">
        <v>2.2933080784712231E-2</v>
      </c>
      <c r="H17" s="15">
        <v>3.7474787584676197E-3</v>
      </c>
      <c r="I17" s="15">
        <v>5.8336561716596834E-3</v>
      </c>
      <c r="J17" s="15">
        <v>3.6451790457678189E-3</v>
      </c>
    </row>
    <row r="18" spans="1:10" x14ac:dyDescent="0.25">
      <c r="A18">
        <v>16</v>
      </c>
      <c r="B18" s="15">
        <v>5.1870839118270798E-2</v>
      </c>
      <c r="C18" s="15">
        <v>5.5797126414573774E-3</v>
      </c>
      <c r="D18" s="15">
        <v>5.7060181930008256E-3</v>
      </c>
      <c r="E18" s="15">
        <v>3.5443603969947213E-3</v>
      </c>
      <c r="F18" s="15">
        <v>5.7060181930008256E-3</v>
      </c>
      <c r="G18" s="15">
        <v>5.8336561716596834E-3</v>
      </c>
      <c r="H18" s="15">
        <v>3.6451790457678189E-3</v>
      </c>
      <c r="I18" s="15">
        <v>5.7060181930008256E-3</v>
      </c>
      <c r="J18" s="15">
        <v>1.2125702591883685E-2</v>
      </c>
    </row>
    <row r="19" spans="1:10" x14ac:dyDescent="0.25">
      <c r="A19">
        <v>17</v>
      </c>
      <c r="B19" s="15">
        <v>0.12312584984626351</v>
      </c>
      <c r="C19" s="15">
        <v>0.12239503973457805</v>
      </c>
      <c r="D19" s="15">
        <v>0.33758680746356223</v>
      </c>
      <c r="E19" s="15">
        <v>3.7474787584676197E-3</v>
      </c>
      <c r="F19" s="15">
        <v>3.7013044578965197E-2</v>
      </c>
      <c r="G19" s="15">
        <v>0.45776498668838594</v>
      </c>
      <c r="H19" s="15">
        <v>3.7474787584676197E-3</v>
      </c>
      <c r="I19" s="15">
        <v>0.26225914010653817</v>
      </c>
      <c r="J19" s="15">
        <v>3.6451790457678189E-3</v>
      </c>
    </row>
    <row r="20" spans="1:10" x14ac:dyDescent="0.25">
      <c r="A20">
        <v>18</v>
      </c>
      <c r="B20" s="15">
        <v>0.25550460353424181</v>
      </c>
      <c r="C20" s="15">
        <v>3.5443603969947213E-3</v>
      </c>
      <c r="D20" s="15">
        <v>5.7060181930008256E-3</v>
      </c>
      <c r="E20" s="15">
        <v>3.5443603969947213E-3</v>
      </c>
      <c r="F20" s="15">
        <v>3.5443603969947213E-3</v>
      </c>
      <c r="G20" s="15">
        <v>5.7060181930008256E-3</v>
      </c>
      <c r="H20" s="15">
        <v>3.5443603969947213E-3</v>
      </c>
      <c r="I20" s="15">
        <v>3.6451790457678189E-3</v>
      </c>
      <c r="J20" s="15">
        <v>1</v>
      </c>
    </row>
    <row r="21" spans="1:10" x14ac:dyDescent="0.25">
      <c r="A21">
        <v>19</v>
      </c>
      <c r="B21" s="15">
        <v>9.6217828995374139E-3</v>
      </c>
      <c r="C21" s="15">
        <v>0.29794154528258887</v>
      </c>
      <c r="D21" s="15">
        <v>5.4547491821346416E-3</v>
      </c>
      <c r="E21" s="15">
        <v>3.6451790457678189E-3</v>
      </c>
      <c r="F21" s="15">
        <v>0.26225914010653817</v>
      </c>
      <c r="G21" s="15">
        <v>5.3311373572573432E-3</v>
      </c>
      <c r="H21" s="15">
        <v>3.5443603969947213E-3</v>
      </c>
      <c r="I21" s="15">
        <v>1.000409264580311E-2</v>
      </c>
      <c r="J21" s="15">
        <v>3.7474787584676197E-3</v>
      </c>
    </row>
    <row r="22" spans="1:10" x14ac:dyDescent="0.25">
      <c r="A22">
        <v>20</v>
      </c>
      <c r="B22" s="15">
        <v>0.1995375982741186</v>
      </c>
      <c r="C22" s="15">
        <v>3.7474787584676197E-3</v>
      </c>
      <c r="D22" s="15">
        <v>5.9626167965087943E-3</v>
      </c>
      <c r="E22" s="15">
        <v>3.7474787584676197E-3</v>
      </c>
      <c r="F22" s="15">
        <v>3.6451790457678189E-3</v>
      </c>
      <c r="G22" s="15">
        <v>5.8336561716596834E-3</v>
      </c>
      <c r="H22" s="15">
        <v>3.6451790457678189E-3</v>
      </c>
      <c r="I22" s="15">
        <v>3.6451790457678189E-3</v>
      </c>
      <c r="J22" s="15">
        <v>1</v>
      </c>
    </row>
    <row r="23" spans="1:10" x14ac:dyDescent="0.25">
      <c r="A23">
        <v>21</v>
      </c>
      <c r="B23" s="15">
        <v>0.39812670736881961</v>
      </c>
      <c r="C23" s="15">
        <v>8.8507991437402067E-2</v>
      </c>
      <c r="D23" s="15">
        <v>5.3311373572573432E-3</v>
      </c>
      <c r="E23" s="15">
        <v>3.2508511865409124E-3</v>
      </c>
      <c r="F23" s="15">
        <v>0.21185539858339669</v>
      </c>
      <c r="G23" s="15">
        <v>4.7336771951568477E-3</v>
      </c>
      <c r="H23" s="15">
        <v>2.7918084031893827E-3</v>
      </c>
      <c r="I23" s="15">
        <v>3.6451790457678189E-3</v>
      </c>
      <c r="J23" s="15">
        <v>1.9883758548943256E-3</v>
      </c>
    </row>
    <row r="24" spans="1:10" x14ac:dyDescent="0.25">
      <c r="A24">
        <v>22</v>
      </c>
      <c r="B24" s="15">
        <v>5.3561699626920138E-2</v>
      </c>
      <c r="C24" s="15">
        <v>3.6451790457678189E-3</v>
      </c>
      <c r="D24" s="15">
        <v>5.8336561716596834E-3</v>
      </c>
      <c r="E24" s="15">
        <v>3.6451790457678189E-3</v>
      </c>
      <c r="F24" s="15">
        <v>8.9856247439499881E-2</v>
      </c>
      <c r="G24" s="15">
        <v>5.4547491821346416E-3</v>
      </c>
      <c r="H24" s="15">
        <v>8.9856247439499881E-2</v>
      </c>
      <c r="I24" s="15">
        <v>3.6451790457678189E-3</v>
      </c>
      <c r="J24" s="15">
        <v>1</v>
      </c>
    </row>
    <row r="25" spans="1:10" x14ac:dyDescent="0.25">
      <c r="A25">
        <v>23</v>
      </c>
      <c r="B25" s="15">
        <v>6.4442536616444737E-2</v>
      </c>
      <c r="C25" s="15">
        <v>3.532001690717599E-2</v>
      </c>
      <c r="D25" s="15">
        <v>5.7060181930008256E-3</v>
      </c>
      <c r="E25" s="15">
        <v>1.2404212273904765E-2</v>
      </c>
      <c r="F25" s="15">
        <v>4.3920001862387051E-3</v>
      </c>
      <c r="G25" s="15">
        <v>5.3311373572573432E-3</v>
      </c>
      <c r="H25" s="15">
        <v>3.3471907210218272E-3</v>
      </c>
      <c r="I25" s="15">
        <v>4.6183677434033068E-3</v>
      </c>
      <c r="J25" s="15">
        <v>0.21185539858339669</v>
      </c>
    </row>
    <row r="26" spans="1:10" x14ac:dyDescent="0.25">
      <c r="A26">
        <v>24</v>
      </c>
      <c r="B26" s="15">
        <v>4.4843010885182284E-2</v>
      </c>
      <c r="C26" s="15">
        <v>5.2088865789151019E-3</v>
      </c>
      <c r="D26" s="15">
        <v>5.7060181930008256E-3</v>
      </c>
      <c r="E26" s="15">
        <v>3.5443603969947213E-3</v>
      </c>
      <c r="F26" s="15">
        <v>5.4547491821346416E-3</v>
      </c>
      <c r="G26" s="15">
        <v>5.9626167965087943E-3</v>
      </c>
      <c r="H26" s="15">
        <v>3.7474787584676197E-3</v>
      </c>
      <c r="I26" s="15">
        <v>5.3311373572573432E-3</v>
      </c>
      <c r="J26" s="15">
        <v>3.2508511865409124E-3</v>
      </c>
    </row>
    <row r="27" spans="1:10" x14ac:dyDescent="0.25">
      <c r="A27">
        <v>25</v>
      </c>
      <c r="B27" s="15">
        <v>1.000409264580311E-2</v>
      </c>
      <c r="C27" s="15">
        <v>7.9853481768900527E-3</v>
      </c>
      <c r="D27" s="15">
        <v>7.8252699411024938E-3</v>
      </c>
      <c r="E27" s="15">
        <v>3.7474787584676197E-3</v>
      </c>
      <c r="F27" s="15">
        <v>0.29794154528258887</v>
      </c>
      <c r="G27" s="15">
        <v>5.8336561716596834E-3</v>
      </c>
      <c r="H27" s="15">
        <v>3.6451790457678189E-3</v>
      </c>
      <c r="I27" s="15">
        <v>5.9626167965087943E-3</v>
      </c>
      <c r="J27" s="15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DC9C-2736-4589-A4A2-F9FDB6640F1A}">
  <sheetPr>
    <tabColor theme="4" tint="0.39997558519241921"/>
  </sheetPr>
  <dimension ref="A1:J29"/>
  <sheetViews>
    <sheetView workbookViewId="0">
      <selection activeCell="N25" sqref="N25"/>
    </sheetView>
  </sheetViews>
  <sheetFormatPr defaultRowHeight="15" x14ac:dyDescent="0.25"/>
  <cols>
    <col min="1" max="1" width="11.140625" bestFit="1" customWidth="1"/>
    <col min="2" max="3" width="12" style="6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2" style="6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s="6" t="s">
        <v>48</v>
      </c>
      <c r="C1" s="6" t="s">
        <v>49</v>
      </c>
      <c r="D1" t="s">
        <v>50</v>
      </c>
      <c r="E1" t="s">
        <v>51</v>
      </c>
      <c r="F1" t="s">
        <v>52</v>
      </c>
      <c r="G1" s="6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6">
        <v>7.1836040903480114E-2</v>
      </c>
      <c r="C2" s="16">
        <v>6.0928901776724064E-3</v>
      </c>
      <c r="D2" s="15">
        <v>3.7013044578965197E-2</v>
      </c>
      <c r="E2" s="15">
        <v>3.7474787584676197E-3</v>
      </c>
      <c r="F2" s="15">
        <v>1.3901481217324636E-2</v>
      </c>
      <c r="G2" s="16">
        <v>7.1228348697049332E-2</v>
      </c>
      <c r="H2" s="15">
        <v>3.7474787584676197E-3</v>
      </c>
      <c r="I2" s="15">
        <v>2.9663530473261739E-2</v>
      </c>
      <c r="J2" s="15">
        <v>3.7474787584676197E-3</v>
      </c>
    </row>
    <row r="3" spans="1:10" x14ac:dyDescent="0.25">
      <c r="A3">
        <v>1</v>
      </c>
      <c r="B3" s="16">
        <v>0.13177623864148635</v>
      </c>
      <c r="C3" s="16">
        <v>3.2508511865409124E-3</v>
      </c>
      <c r="D3" s="15">
        <v>5.3311373572573432E-3</v>
      </c>
      <c r="E3" s="15">
        <v>3.2508511865409124E-3</v>
      </c>
      <c r="F3" s="15">
        <v>3.6451790457678189E-3</v>
      </c>
      <c r="G3" s="16">
        <v>0.14517341683038221</v>
      </c>
      <c r="H3" s="15">
        <v>3.6451790457678189E-3</v>
      </c>
      <c r="I3" s="15">
        <v>3.6451790457678189E-3</v>
      </c>
      <c r="J3" s="15">
        <v>1</v>
      </c>
    </row>
    <row r="4" spans="1:10" x14ac:dyDescent="0.25">
      <c r="A4">
        <v>2</v>
      </c>
      <c r="B4" s="16">
        <v>1.071180123740673E-2</v>
      </c>
      <c r="C4" s="16">
        <v>4.8503925341147926E-3</v>
      </c>
      <c r="D4" s="15">
        <v>6.6311125436933183E-2</v>
      </c>
      <c r="E4" s="15">
        <v>3.2508511865409124E-3</v>
      </c>
      <c r="F4" s="15">
        <v>4.9685051146165591E-3</v>
      </c>
      <c r="G4" s="16">
        <v>0.16289463696286433</v>
      </c>
      <c r="H4" s="15">
        <v>3.3471907210218272E-3</v>
      </c>
      <c r="I4" s="15">
        <v>4.9685051146165591E-3</v>
      </c>
      <c r="J4" s="15">
        <v>3.2508511865409124E-3</v>
      </c>
    </row>
    <row r="5" spans="1:10" x14ac:dyDescent="0.25">
      <c r="A5">
        <v>3</v>
      </c>
      <c r="B5" s="16">
        <v>0.26543465198425409</v>
      </c>
      <c r="C5" s="16">
        <v>5.5797126414573774E-3</v>
      </c>
      <c r="D5" s="15">
        <v>0.10225026666282083</v>
      </c>
      <c r="E5" s="15">
        <v>3.7474787584676197E-3</v>
      </c>
      <c r="F5" s="15">
        <v>5.5797126414573774E-3</v>
      </c>
      <c r="G5" s="16">
        <v>5.7480500483650457E-2</v>
      </c>
      <c r="H5" s="15">
        <v>3.7474787584676197E-3</v>
      </c>
      <c r="I5" s="15">
        <v>5.4547491821346416E-3</v>
      </c>
      <c r="J5" s="15">
        <v>3.3471907210218272E-3</v>
      </c>
    </row>
    <row r="6" spans="1:10" x14ac:dyDescent="0.25">
      <c r="A6">
        <v>4</v>
      </c>
      <c r="B6" s="16">
        <v>0.17213327404554052</v>
      </c>
      <c r="C6" s="16">
        <v>7.6665810568014121E-3</v>
      </c>
      <c r="D6" s="15">
        <v>0.41600201428631822</v>
      </c>
      <c r="E6" s="15">
        <v>3.6451790457678189E-3</v>
      </c>
      <c r="F6" s="15">
        <v>1.3664235993802423E-2</v>
      </c>
      <c r="G6" s="16">
        <v>0.14517341683038221</v>
      </c>
      <c r="H6" s="15">
        <v>3.7474787584676197E-3</v>
      </c>
      <c r="I6" s="15">
        <v>2.2600676488261057E-2</v>
      </c>
      <c r="J6" s="15">
        <v>3.6451790457678189E-3</v>
      </c>
    </row>
    <row r="7" spans="1:10" x14ac:dyDescent="0.25">
      <c r="A7">
        <v>5</v>
      </c>
      <c r="B7" s="16">
        <v>0.45763287921867662</v>
      </c>
      <c r="C7" s="16">
        <v>0.1029516053660342</v>
      </c>
      <c r="D7" s="15">
        <v>5.8336561716596834E-3</v>
      </c>
      <c r="E7" s="15">
        <v>3.6451790457678189E-3</v>
      </c>
      <c r="F7" s="15">
        <v>0.12166048156727732</v>
      </c>
      <c r="G7" s="16">
        <v>5.8336561716596834E-3</v>
      </c>
      <c r="H7" s="15">
        <v>3.6451790457678189E-3</v>
      </c>
      <c r="I7" s="15">
        <v>1.8072571023281126E-2</v>
      </c>
      <c r="J7" s="15">
        <v>3.7474787584676197E-3</v>
      </c>
    </row>
    <row r="8" spans="1:10" x14ac:dyDescent="0.25">
      <c r="A8">
        <v>6</v>
      </c>
      <c r="B8" s="16">
        <v>0.37516735533499451</v>
      </c>
      <c r="C8" s="16">
        <v>5.8336561716596834E-3</v>
      </c>
      <c r="D8" s="15">
        <v>0.5</v>
      </c>
      <c r="E8" s="15">
        <v>3.6451790457678189E-3</v>
      </c>
      <c r="F8" s="15">
        <v>1.000409264580311E-2</v>
      </c>
      <c r="G8" s="16">
        <v>0.22890369709547093</v>
      </c>
      <c r="H8" s="15">
        <v>3.7474787584676197E-3</v>
      </c>
      <c r="I8" s="15">
        <v>2.9276315078413294E-2</v>
      </c>
      <c r="J8" s="15">
        <v>3.6451790457678189E-3</v>
      </c>
    </row>
    <row r="9" spans="1:10" x14ac:dyDescent="0.25">
      <c r="A9">
        <v>7</v>
      </c>
      <c r="B9" s="16">
        <v>1.3664235993802423E-2</v>
      </c>
      <c r="C9" s="16">
        <v>5.9626167965087943E-3</v>
      </c>
      <c r="D9" s="15">
        <v>0.12457631929096341</v>
      </c>
      <c r="E9" s="15">
        <v>3.7474787584676197E-3</v>
      </c>
      <c r="F9" s="15">
        <v>5.8336561716596834E-3</v>
      </c>
      <c r="G9" s="16">
        <v>3.7013044578965197E-2</v>
      </c>
      <c r="H9" s="15">
        <v>3.6451790457678189E-3</v>
      </c>
      <c r="I9" s="15">
        <v>5.9626167965087943E-3</v>
      </c>
      <c r="J9" s="15">
        <v>3.6451790457678189E-3</v>
      </c>
    </row>
    <row r="10" spans="1:10" x14ac:dyDescent="0.25">
      <c r="A10">
        <v>8</v>
      </c>
      <c r="B10" s="16">
        <v>0.17139085557395572</v>
      </c>
      <c r="C10" s="16">
        <v>5.7060181930008256E-3</v>
      </c>
      <c r="D10" s="15">
        <v>4.6345858062223182E-2</v>
      </c>
      <c r="E10" s="15">
        <v>3.6451790457678189E-3</v>
      </c>
      <c r="F10" s="15">
        <v>5.7060181930008256E-3</v>
      </c>
      <c r="G10" s="16">
        <v>4.4843010885182284E-2</v>
      </c>
      <c r="H10" s="15">
        <v>3.6451790457678189E-3</v>
      </c>
      <c r="I10" s="15">
        <v>0.2985135419830548</v>
      </c>
      <c r="J10" s="15">
        <v>3.5443603969947213E-3</v>
      </c>
    </row>
    <row r="11" spans="1:10" x14ac:dyDescent="0.25">
      <c r="A11">
        <v>9</v>
      </c>
      <c r="B11" s="16">
        <v>0.33062861092686868</v>
      </c>
      <c r="C11" s="16">
        <v>5.5797126414573774E-3</v>
      </c>
      <c r="D11" s="15">
        <v>5.3311373572573432E-3</v>
      </c>
      <c r="E11" s="15">
        <v>3.5443603969947213E-3</v>
      </c>
      <c r="F11" s="15">
        <v>5.5797126414573774E-3</v>
      </c>
      <c r="G11" s="16">
        <v>2.7734608075066704E-2</v>
      </c>
      <c r="H11" s="15">
        <v>3.5443603969947213E-3</v>
      </c>
      <c r="I11" s="15">
        <v>5.3311373572573432E-3</v>
      </c>
      <c r="J11" s="15">
        <v>3.5443603969947213E-3</v>
      </c>
    </row>
    <row r="12" spans="1:10" x14ac:dyDescent="0.25">
      <c r="A12">
        <v>10</v>
      </c>
      <c r="B12" s="16">
        <v>0.37591481702292462</v>
      </c>
      <c r="C12" s="16">
        <v>5.9626167965087943E-3</v>
      </c>
      <c r="D12" s="15">
        <v>7.1228348697049332E-2</v>
      </c>
      <c r="E12" s="15">
        <v>3.7474787584676197E-3</v>
      </c>
      <c r="F12" s="15">
        <v>5.9626167965087943E-3</v>
      </c>
      <c r="G12" s="16">
        <v>0.10434522156848197</v>
      </c>
      <c r="H12" s="15">
        <v>3.7474787584676197E-3</v>
      </c>
      <c r="I12" s="15">
        <v>5.8336561716596834E-3</v>
      </c>
      <c r="J12" s="15">
        <v>3.6451790457678189E-3</v>
      </c>
    </row>
    <row r="13" spans="1:10" x14ac:dyDescent="0.25">
      <c r="A13">
        <v>11</v>
      </c>
      <c r="B13" s="16">
        <v>0.19733127455878341</v>
      </c>
      <c r="C13" s="16">
        <v>5.2088865789151019E-3</v>
      </c>
      <c r="D13" s="15">
        <v>9.6529530438217881E-2</v>
      </c>
      <c r="E13" s="15">
        <v>3.5443603969947213E-3</v>
      </c>
      <c r="F13" s="15">
        <v>5.3311373572573432E-3</v>
      </c>
      <c r="G13" s="16">
        <v>0.12239503973457805</v>
      </c>
      <c r="H13" s="15">
        <v>3.6451790457678189E-3</v>
      </c>
      <c r="I13" s="15">
        <v>5.2088865789151019E-3</v>
      </c>
      <c r="J13" s="15">
        <v>8.8507991437402067E-2</v>
      </c>
    </row>
    <row r="14" spans="1:10" x14ac:dyDescent="0.25">
      <c r="A14">
        <v>12</v>
      </c>
      <c r="B14" s="16">
        <v>6.0667625179241055E-2</v>
      </c>
      <c r="C14" s="16">
        <v>2.7918084031893827E-3</v>
      </c>
      <c r="D14" s="15">
        <v>3.532001690717599E-2</v>
      </c>
      <c r="E14" s="15">
        <v>2.7918084031893827E-3</v>
      </c>
      <c r="F14" s="15">
        <v>3.2508511865409124E-3</v>
      </c>
      <c r="G14" s="16">
        <v>1.1370148057649857E-2</v>
      </c>
      <c r="H14" s="15">
        <v>3.2508511865409124E-3</v>
      </c>
      <c r="I14" s="15">
        <v>3.6451790457678189E-3</v>
      </c>
      <c r="J14" s="15">
        <v>1</v>
      </c>
    </row>
    <row r="15" spans="1:10" x14ac:dyDescent="0.25">
      <c r="A15">
        <v>13</v>
      </c>
      <c r="B15" s="16">
        <v>0.22819835888636275</v>
      </c>
      <c r="C15" s="16">
        <v>5.9626167965087943E-3</v>
      </c>
      <c r="D15" s="15">
        <v>4.4843010885182284E-2</v>
      </c>
      <c r="E15" s="15">
        <v>3.6451790457678189E-3</v>
      </c>
      <c r="F15" s="15">
        <v>5.5797126414573774E-3</v>
      </c>
      <c r="G15" s="16">
        <v>3.5242314523105486E-2</v>
      </c>
      <c r="H15" s="15">
        <v>3.3471907210218272E-3</v>
      </c>
      <c r="I15" s="15">
        <v>5.9626167965087943E-3</v>
      </c>
      <c r="J15" s="15">
        <v>3.7474787584676197E-3</v>
      </c>
    </row>
    <row r="16" spans="1:10" x14ac:dyDescent="0.25">
      <c r="A16">
        <v>14</v>
      </c>
      <c r="B16" s="16">
        <v>0.29908072634176408</v>
      </c>
      <c r="C16" s="16">
        <v>5.8336561716596834E-3</v>
      </c>
      <c r="D16" s="15">
        <v>5.9626167965087943E-3</v>
      </c>
      <c r="E16" s="15">
        <v>3.6451790457678189E-3</v>
      </c>
      <c r="F16" s="15">
        <v>5.8336561716596834E-3</v>
      </c>
      <c r="G16" s="16">
        <v>1.3664235993802423E-2</v>
      </c>
      <c r="H16" s="15">
        <v>3.6451790457678189E-3</v>
      </c>
      <c r="I16" s="15">
        <v>5.9626167965087943E-3</v>
      </c>
      <c r="J16" s="15">
        <v>3.6451790457678189E-3</v>
      </c>
    </row>
    <row r="17" spans="1:10" x14ac:dyDescent="0.25">
      <c r="A17">
        <v>15</v>
      </c>
      <c r="B17" s="16">
        <v>0.14666278688301049</v>
      </c>
      <c r="C17" s="16">
        <v>5.9626167965087943E-3</v>
      </c>
      <c r="D17" s="15">
        <v>0.37628355003463615</v>
      </c>
      <c r="E17" s="15">
        <v>3.6451790457678189E-3</v>
      </c>
      <c r="F17" s="15">
        <v>5.9626167965087943E-3</v>
      </c>
      <c r="G17" s="16">
        <v>0.37628355003463615</v>
      </c>
      <c r="H17" s="15">
        <v>3.6451790457678189E-3</v>
      </c>
      <c r="I17" s="15">
        <v>1.0785873973860461E-2</v>
      </c>
      <c r="J17" s="15">
        <v>3.7474787584676197E-3</v>
      </c>
    </row>
    <row r="18" spans="1:10" x14ac:dyDescent="0.25">
      <c r="A18">
        <v>16</v>
      </c>
      <c r="B18" s="16">
        <v>7.99419050794411E-2</v>
      </c>
      <c r="C18" s="16">
        <v>3.6451790457678189E-3</v>
      </c>
      <c r="D18" s="15">
        <v>5.9626167965087943E-3</v>
      </c>
      <c r="E18" s="15">
        <v>3.6451790457678189E-3</v>
      </c>
      <c r="F18" s="15">
        <v>3.6451790457678189E-3</v>
      </c>
      <c r="G18" s="16">
        <v>7.8252699411024938E-3</v>
      </c>
      <c r="H18" s="15">
        <v>3.6451790457678189E-3</v>
      </c>
      <c r="I18" s="15">
        <v>3.7474787584676197E-3</v>
      </c>
      <c r="J18" s="15">
        <v>1</v>
      </c>
    </row>
    <row r="19" spans="1:10" x14ac:dyDescent="0.25">
      <c r="A19">
        <v>17</v>
      </c>
      <c r="B19" s="16">
        <v>3.6569899829454459E-2</v>
      </c>
      <c r="C19" s="16">
        <v>5.4547491821346416E-3</v>
      </c>
      <c r="D19" s="15">
        <v>5.8336561716596834E-3</v>
      </c>
      <c r="E19" s="15">
        <v>3.6451790457678189E-3</v>
      </c>
      <c r="F19" s="15">
        <v>2.6968470991746728E-2</v>
      </c>
      <c r="G19" s="16">
        <v>5.8336561716596834E-3</v>
      </c>
      <c r="H19" s="15">
        <v>3.6451790457678189E-3</v>
      </c>
      <c r="I19" s="15">
        <v>5.4547491821346416E-3</v>
      </c>
      <c r="J19" s="15">
        <v>3.3471907210218272E-3</v>
      </c>
    </row>
    <row r="20" spans="1:10" x14ac:dyDescent="0.25">
      <c r="A20">
        <v>18</v>
      </c>
      <c r="B20" s="16">
        <v>6.0928901776724064E-3</v>
      </c>
      <c r="C20" s="16">
        <v>2.9276315078413294E-2</v>
      </c>
      <c r="D20" s="15">
        <v>1.0588328927158303E-2</v>
      </c>
      <c r="E20" s="15">
        <v>3.7474787584676197E-3</v>
      </c>
      <c r="F20" s="15">
        <v>6.0928901776724064E-3</v>
      </c>
      <c r="G20" s="16">
        <v>0.26160854889074503</v>
      </c>
      <c r="H20" s="15">
        <v>3.7474787584676197E-3</v>
      </c>
      <c r="I20" s="15">
        <v>5.9626167965087943E-3</v>
      </c>
      <c r="J20" s="15">
        <v>3.7474787584676197E-3</v>
      </c>
    </row>
    <row r="21" spans="1:10" x14ac:dyDescent="0.25">
      <c r="A21">
        <v>19</v>
      </c>
      <c r="B21" s="16">
        <v>0.37591481702292462</v>
      </c>
      <c r="C21" s="16">
        <v>0.29794154528258887</v>
      </c>
      <c r="D21" s="15">
        <v>5.9626167965087943E-3</v>
      </c>
      <c r="E21" s="15">
        <v>3.7474787584676197E-3</v>
      </c>
      <c r="F21" s="15">
        <v>0.22890369709547093</v>
      </c>
      <c r="G21" s="16">
        <v>5.9626167965087943E-3</v>
      </c>
      <c r="H21" s="15">
        <v>3.7474787584676197E-3</v>
      </c>
      <c r="I21" s="15">
        <v>5.8336561716596834E-3</v>
      </c>
      <c r="J21" s="15">
        <v>3.6451790457678189E-3</v>
      </c>
    </row>
    <row r="22" spans="1:10" x14ac:dyDescent="0.25">
      <c r="A22">
        <v>20</v>
      </c>
      <c r="B22" s="16">
        <v>0.22890369709547093</v>
      </c>
      <c r="C22" s="16">
        <v>1.0588328927158303E-2</v>
      </c>
      <c r="D22" s="15">
        <v>0.14666278688301049</v>
      </c>
      <c r="E22" s="15">
        <v>3.7474787584676197E-3</v>
      </c>
      <c r="F22" s="15">
        <v>1.0392171584393466E-2</v>
      </c>
      <c r="G22" s="16">
        <v>0.5</v>
      </c>
      <c r="H22" s="15">
        <v>3.6451790457678189E-3</v>
      </c>
      <c r="I22" s="15">
        <v>7.8252699411024938E-3</v>
      </c>
      <c r="J22" s="15">
        <v>3.6451790457678189E-3</v>
      </c>
    </row>
    <row r="23" spans="1:10" x14ac:dyDescent="0.25">
      <c r="A23">
        <v>21</v>
      </c>
      <c r="B23" s="16">
        <v>0.20139184712323782</v>
      </c>
      <c r="C23" s="16">
        <v>5.2088865789151019E-3</v>
      </c>
      <c r="D23" s="15">
        <v>4.1331126028359297E-2</v>
      </c>
      <c r="E23" s="15">
        <v>3.2508511865409124E-3</v>
      </c>
      <c r="F23" s="15">
        <v>5.3311373572573432E-3</v>
      </c>
      <c r="G23" s="16">
        <v>5.3561699626920138E-2</v>
      </c>
      <c r="H23" s="15">
        <v>3.3471907210218272E-3</v>
      </c>
      <c r="I23" s="15">
        <v>0.5</v>
      </c>
      <c r="J23" s="15">
        <v>3.5443603969947213E-3</v>
      </c>
    </row>
    <row r="24" spans="1:10" x14ac:dyDescent="0.25">
      <c r="A24">
        <v>22</v>
      </c>
      <c r="B24" s="16">
        <v>6.7443994938135984E-3</v>
      </c>
      <c r="C24" s="16">
        <v>4.9685051146165591E-3</v>
      </c>
      <c r="D24" s="15">
        <v>2.6968470991746728E-2</v>
      </c>
      <c r="E24" s="15">
        <v>3.3471907210218272E-3</v>
      </c>
      <c r="F24" s="15">
        <v>0.1020119352372183</v>
      </c>
      <c r="G24" s="16">
        <v>5.0880061216117753E-3</v>
      </c>
      <c r="H24" s="15">
        <v>1.1575475992623169E-2</v>
      </c>
      <c r="I24" s="15">
        <v>4.9685051146165591E-3</v>
      </c>
      <c r="J24" s="15">
        <v>8.8507991437402067E-2</v>
      </c>
    </row>
    <row r="25" spans="1:10" x14ac:dyDescent="0.25">
      <c r="A25">
        <v>23</v>
      </c>
      <c r="B25" s="16">
        <v>0.45126162508883971</v>
      </c>
      <c r="C25" s="16">
        <v>1.4494959857146368E-2</v>
      </c>
      <c r="D25" s="15">
        <v>0.5</v>
      </c>
      <c r="E25" s="15">
        <v>3.2508511865409124E-3</v>
      </c>
      <c r="F25" s="15">
        <v>1.4494959857146368E-2</v>
      </c>
      <c r="G25" s="16">
        <v>0.5</v>
      </c>
      <c r="H25" s="15">
        <v>3.2508511865409124E-3</v>
      </c>
      <c r="I25" s="15">
        <v>3.5242314523105486E-2</v>
      </c>
      <c r="J25" s="15">
        <v>3.6451790457678189E-3</v>
      </c>
    </row>
    <row r="26" spans="1:10" x14ac:dyDescent="0.25">
      <c r="A26">
        <v>24</v>
      </c>
      <c r="B26" s="16">
        <v>0.12385293524593333</v>
      </c>
      <c r="C26" s="16">
        <v>1.3901481217324636E-2</v>
      </c>
      <c r="D26" s="15">
        <v>5.9626167965087943E-3</v>
      </c>
      <c r="E26" s="15">
        <v>3.7474787584676197E-3</v>
      </c>
      <c r="F26" s="15">
        <v>5.9626167965087943E-3</v>
      </c>
      <c r="G26" s="16">
        <v>8.3303697014163292E-2</v>
      </c>
      <c r="H26" s="15">
        <v>3.6451790457678189E-3</v>
      </c>
      <c r="I26" s="15">
        <v>5.9626167965087943E-3</v>
      </c>
      <c r="J26" s="15">
        <v>3.7474787584676197E-3</v>
      </c>
    </row>
    <row r="27" spans="1:10" x14ac:dyDescent="0.25">
      <c r="A27">
        <v>25</v>
      </c>
      <c r="B27" s="16">
        <v>0.26417966363547429</v>
      </c>
      <c r="C27" s="16">
        <v>4.5344183085602077E-2</v>
      </c>
      <c r="D27" s="15">
        <v>1.7789416619797039E-2</v>
      </c>
      <c r="E27" s="15">
        <v>3.7474787584676197E-3</v>
      </c>
      <c r="F27" s="15">
        <v>0.14592027257189422</v>
      </c>
      <c r="G27" s="16">
        <v>1.0392171584393466E-2</v>
      </c>
      <c r="H27" s="15">
        <v>3.7474787584676197E-3</v>
      </c>
      <c r="I27" s="15">
        <v>5.7060181930008256E-3</v>
      </c>
      <c r="J27" s="15">
        <v>3.6451790457678189E-3</v>
      </c>
    </row>
    <row r="29" spans="1:10" x14ac:dyDescent="0.25">
      <c r="B29" s="6">
        <f>AVERAGE(ttest_sens[lda_cnn])</f>
        <v>0.1955032774048005</v>
      </c>
      <c r="C29" s="6">
        <f>AVERAGE(ttest_sens[lda_unet])</f>
        <v>2.3693091218392533E-2</v>
      </c>
      <c r="G29" s="6">
        <f>AVERAGE(ttest_sens[cnn_uni])</f>
        <v>0.11627517356423199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CB34-C2FF-4699-A1B9-1C84FDA119CA}">
  <sheetPr>
    <tabColor theme="4" tint="0.39997558519241921"/>
  </sheetPr>
  <dimension ref="A1:J27"/>
  <sheetViews>
    <sheetView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7.1836040903480114E-2</v>
      </c>
      <c r="C2" s="14">
        <v>1.0785873973860461E-2</v>
      </c>
      <c r="D2" s="14">
        <v>6.0928901776724064E-3</v>
      </c>
      <c r="E2" s="14">
        <v>3.7474787584676197E-3</v>
      </c>
      <c r="F2" s="14">
        <v>1.8356928181352049E-2</v>
      </c>
      <c r="G2" s="14">
        <v>6.0928901776724064E-3</v>
      </c>
      <c r="H2" s="14">
        <v>3.7474787584676197E-3</v>
      </c>
      <c r="I2" s="14">
        <v>6.0928901776724064E-3</v>
      </c>
      <c r="J2" s="14">
        <v>3.7474787584676197E-3</v>
      </c>
    </row>
    <row r="3" spans="1:10" x14ac:dyDescent="0.25">
      <c r="A3">
        <v>1</v>
      </c>
      <c r="B3" s="14">
        <v>4.7346471299737944E-2</v>
      </c>
      <c r="C3" s="14">
        <v>3.7474787584676197E-3</v>
      </c>
      <c r="D3" s="14">
        <v>0.33805165701157347</v>
      </c>
      <c r="E3" s="14">
        <v>3.7474787584676197E-3</v>
      </c>
      <c r="F3" s="14">
        <v>3.7474787584676197E-3</v>
      </c>
      <c r="G3" s="14">
        <v>4.7346471299737944E-2</v>
      </c>
      <c r="H3" s="14">
        <v>3.7474787584676197E-3</v>
      </c>
      <c r="I3" s="14">
        <v>0.32791824829532945</v>
      </c>
      <c r="J3" s="14">
        <v>1</v>
      </c>
    </row>
    <row r="4" spans="1:10" x14ac:dyDescent="0.25">
      <c r="A4">
        <v>2</v>
      </c>
      <c r="B4" s="14">
        <v>5.8336561716596834E-3</v>
      </c>
      <c r="C4" s="14">
        <v>5.3311373572573432E-3</v>
      </c>
      <c r="D4" s="14">
        <v>2.9663530473261739E-2</v>
      </c>
      <c r="E4" s="14">
        <v>3.6451790457678189E-3</v>
      </c>
      <c r="F4" s="14">
        <v>5.3311373572573432E-3</v>
      </c>
      <c r="G4" s="14">
        <v>7.1228348697049332E-2</v>
      </c>
      <c r="H4" s="14">
        <v>3.6451790457678189E-3</v>
      </c>
      <c r="I4" s="14">
        <v>0.19807195457603705</v>
      </c>
      <c r="J4" s="14">
        <v>3.2508511865409124E-3</v>
      </c>
    </row>
    <row r="5" spans="1:10" x14ac:dyDescent="0.25">
      <c r="A5">
        <v>3</v>
      </c>
      <c r="B5" s="14">
        <v>0.5</v>
      </c>
      <c r="C5" s="14">
        <v>7.1836040903480114E-2</v>
      </c>
      <c r="D5" s="14">
        <v>0.14740099596685241</v>
      </c>
      <c r="E5" s="14">
        <v>3.7474787584676197E-3</v>
      </c>
      <c r="F5" s="14">
        <v>4.7346471299737944E-2</v>
      </c>
      <c r="G5" s="14">
        <v>0.26480964950172581</v>
      </c>
      <c r="H5" s="14">
        <v>3.7474787584676197E-3</v>
      </c>
      <c r="I5" s="14">
        <v>0.33758680746356223</v>
      </c>
      <c r="J5" s="14">
        <v>3.7474787584676197E-3</v>
      </c>
    </row>
    <row r="6" spans="1:10" x14ac:dyDescent="0.25">
      <c r="A6">
        <v>4</v>
      </c>
      <c r="B6" s="14">
        <v>0.19880737597826537</v>
      </c>
      <c r="C6" s="14">
        <v>0.41701761489549599</v>
      </c>
      <c r="D6" s="14">
        <v>5.9626167965087943E-3</v>
      </c>
      <c r="E6" s="14">
        <v>3.6451790457678189E-3</v>
      </c>
      <c r="F6" s="14">
        <v>0.20169765244631416</v>
      </c>
      <c r="G6" s="14">
        <v>6.0928901776724064E-3</v>
      </c>
      <c r="H6" s="14">
        <v>3.7474787584676197E-3</v>
      </c>
      <c r="I6" s="14">
        <v>6.0928901776724064E-3</v>
      </c>
      <c r="J6" s="14">
        <v>3.7474787584676197E-3</v>
      </c>
    </row>
    <row r="7" spans="1:10" x14ac:dyDescent="0.25">
      <c r="A7">
        <v>5</v>
      </c>
      <c r="B7" s="14">
        <v>0.26543465198425409</v>
      </c>
      <c r="C7" s="14">
        <v>3.0051402969433157E-2</v>
      </c>
      <c r="D7" s="14">
        <v>6.0928901776724064E-3</v>
      </c>
      <c r="E7" s="14">
        <v>3.7474787584676197E-3</v>
      </c>
      <c r="F7" s="14">
        <v>0.12457631929096341</v>
      </c>
      <c r="G7" s="14">
        <v>6.0928901776724064E-3</v>
      </c>
      <c r="H7" s="14">
        <v>3.7474787584676197E-3</v>
      </c>
      <c r="I7" s="14">
        <v>6.0928901776724064E-3</v>
      </c>
      <c r="J7" s="14">
        <v>3.7474787584676197E-3</v>
      </c>
    </row>
    <row r="8" spans="1:10" x14ac:dyDescent="0.25">
      <c r="A8">
        <v>6</v>
      </c>
      <c r="B8" s="14">
        <v>0.5</v>
      </c>
      <c r="C8" s="14">
        <v>2.9663530473261739E-2</v>
      </c>
      <c r="D8" s="14">
        <v>5.9626167965087943E-3</v>
      </c>
      <c r="E8" s="14">
        <v>3.6451790457678189E-3</v>
      </c>
      <c r="F8" s="14">
        <v>4.7346471299737944E-2</v>
      </c>
      <c r="G8" s="14">
        <v>6.0928901776724064E-3</v>
      </c>
      <c r="H8" s="14">
        <v>3.7474787584676197E-3</v>
      </c>
      <c r="I8" s="14">
        <v>6.0928901776724064E-3</v>
      </c>
      <c r="J8" s="14">
        <v>3.7474787584676197E-3</v>
      </c>
    </row>
    <row r="9" spans="1:10" x14ac:dyDescent="0.25">
      <c r="A9">
        <v>7</v>
      </c>
      <c r="B9" s="14">
        <v>0.30020092404848425</v>
      </c>
      <c r="C9" s="14">
        <v>1.0785873973860461E-2</v>
      </c>
      <c r="D9" s="14">
        <v>6.0928901776724064E-3</v>
      </c>
      <c r="E9" s="14">
        <v>3.7474787584676197E-3</v>
      </c>
      <c r="F9" s="14">
        <v>4.7346471299737944E-2</v>
      </c>
      <c r="G9" s="14">
        <v>1.0785873973860461E-2</v>
      </c>
      <c r="H9" s="14">
        <v>3.7474787584676197E-3</v>
      </c>
      <c r="I9" s="14">
        <v>4.7346471299737944E-2</v>
      </c>
      <c r="J9" s="14">
        <v>3.7474787584676197E-3</v>
      </c>
    </row>
    <row r="10" spans="1:10" x14ac:dyDescent="0.25">
      <c r="A10">
        <v>8</v>
      </c>
      <c r="B10" s="14">
        <v>0.14740099596685241</v>
      </c>
      <c r="C10" s="14">
        <v>5.8336561716596834E-3</v>
      </c>
      <c r="D10" s="14">
        <v>5.9626167965087943E-3</v>
      </c>
      <c r="E10" s="14">
        <v>3.6451790457678189E-3</v>
      </c>
      <c r="F10" s="14">
        <v>2.9663530473261739E-2</v>
      </c>
      <c r="G10" s="14">
        <v>6.0928901776724064E-3</v>
      </c>
      <c r="H10" s="14">
        <v>3.7474787584676197E-3</v>
      </c>
      <c r="I10" s="14">
        <v>5.9626167965087943E-3</v>
      </c>
      <c r="J10" s="14">
        <v>3.6451790457678189E-3</v>
      </c>
    </row>
    <row r="11" spans="1:10" x14ac:dyDescent="0.25">
      <c r="A11">
        <v>9</v>
      </c>
      <c r="B11" s="14">
        <v>0.20026268008863135</v>
      </c>
      <c r="C11" s="14">
        <v>5.8336561716596834E-3</v>
      </c>
      <c r="D11" s="14">
        <v>6.0928901776724064E-3</v>
      </c>
      <c r="E11" s="14">
        <v>3.7474787584676197E-3</v>
      </c>
      <c r="F11" s="14">
        <v>5.8336561716596834E-3</v>
      </c>
      <c r="G11" s="14">
        <v>6.0928901776724064E-3</v>
      </c>
      <c r="H11" s="14">
        <v>3.7474787584676197E-3</v>
      </c>
      <c r="I11" s="14">
        <v>0.14666278688301049</v>
      </c>
      <c r="J11" s="14">
        <v>3.5443603969947213E-3</v>
      </c>
    </row>
    <row r="12" spans="1:10" x14ac:dyDescent="0.25">
      <c r="A12">
        <v>10</v>
      </c>
      <c r="B12" s="14">
        <v>0.5</v>
      </c>
      <c r="C12" s="14">
        <v>6.0928901776724064E-3</v>
      </c>
      <c r="D12" s="14">
        <v>1.8356928181352049E-2</v>
      </c>
      <c r="E12" s="14">
        <v>3.7474787584676197E-3</v>
      </c>
      <c r="F12" s="14">
        <v>1.8356928181352049E-2</v>
      </c>
      <c r="G12" s="14">
        <v>1.8356928181352049E-2</v>
      </c>
      <c r="H12" s="14">
        <v>3.7474787584676197E-3</v>
      </c>
      <c r="I12" s="14">
        <v>0.45828132233977065</v>
      </c>
      <c r="J12" s="14">
        <v>3.7474787584676197E-3</v>
      </c>
    </row>
    <row r="13" spans="1:10" x14ac:dyDescent="0.25">
      <c r="A13">
        <v>11</v>
      </c>
      <c r="B13" s="14">
        <v>0.1481349357421432</v>
      </c>
      <c r="C13" s="14">
        <v>5.4547491821346416E-3</v>
      </c>
      <c r="D13" s="14">
        <v>5.9626167965087943E-3</v>
      </c>
      <c r="E13" s="14">
        <v>3.7474787584676197E-3</v>
      </c>
      <c r="F13" s="14">
        <v>5.4547491821346416E-3</v>
      </c>
      <c r="G13" s="14">
        <v>1.0588328927158303E-2</v>
      </c>
      <c r="H13" s="14">
        <v>3.7474787584676197E-3</v>
      </c>
      <c r="I13" s="14">
        <v>6.8166497637596177E-2</v>
      </c>
      <c r="J13" s="14">
        <v>8.8507991437402067E-2</v>
      </c>
    </row>
    <row r="14" spans="1:10" x14ac:dyDescent="0.25">
      <c r="A14">
        <v>12</v>
      </c>
      <c r="B14" s="14">
        <v>0.22235370051162578</v>
      </c>
      <c r="C14" s="14">
        <v>3.3471907210218272E-3</v>
      </c>
      <c r="D14" s="14">
        <v>4.5344183085602077E-2</v>
      </c>
      <c r="E14" s="14">
        <v>3.3471907210218272E-3</v>
      </c>
      <c r="F14" s="14">
        <v>3.6451790457678189E-3</v>
      </c>
      <c r="G14" s="14">
        <v>0.14740099596685241</v>
      </c>
      <c r="H14" s="14">
        <v>3.6451790457678189E-3</v>
      </c>
      <c r="I14" s="14">
        <v>0.32791824829532945</v>
      </c>
      <c r="J14" s="14">
        <v>1</v>
      </c>
    </row>
    <row r="15" spans="1:10" x14ac:dyDescent="0.25">
      <c r="A15">
        <v>13</v>
      </c>
      <c r="B15" s="14">
        <v>0.17213327404554052</v>
      </c>
      <c r="C15" s="14">
        <v>6.0928901776724064E-3</v>
      </c>
      <c r="D15" s="14">
        <v>6.0928901776724064E-3</v>
      </c>
      <c r="E15" s="14">
        <v>3.7474787584676197E-3</v>
      </c>
      <c r="F15" s="14">
        <v>1.0588328927158303E-2</v>
      </c>
      <c r="G15" s="14">
        <v>1.8072571023281126E-2</v>
      </c>
      <c r="H15" s="14">
        <v>3.6451790457678189E-3</v>
      </c>
      <c r="I15" s="14">
        <v>0.3766490167314191</v>
      </c>
      <c r="J15" s="14">
        <v>3.7474787584676197E-3</v>
      </c>
    </row>
    <row r="16" spans="1:10" x14ac:dyDescent="0.25">
      <c r="A16">
        <v>14</v>
      </c>
      <c r="B16" s="14">
        <v>4.7346471299737944E-2</v>
      </c>
      <c r="C16" s="14">
        <v>6.0928901776724064E-3</v>
      </c>
      <c r="D16" s="14">
        <v>0.1481349357421432</v>
      </c>
      <c r="E16" s="14">
        <v>3.7474787584676197E-3</v>
      </c>
      <c r="F16" s="14">
        <v>6.0928901776724064E-3</v>
      </c>
      <c r="G16" s="14">
        <v>3.7456449652222966E-2</v>
      </c>
      <c r="H16" s="14">
        <v>3.7474787584676197E-3</v>
      </c>
      <c r="I16" s="14">
        <v>0.45828132233977065</v>
      </c>
      <c r="J16" s="14">
        <v>3.7474787584676197E-3</v>
      </c>
    </row>
    <row r="17" spans="1:10" x14ac:dyDescent="0.25">
      <c r="A17">
        <v>15</v>
      </c>
      <c r="B17" s="14">
        <v>0.41726581135546437</v>
      </c>
      <c r="C17" s="14">
        <v>0.33805165701157347</v>
      </c>
      <c r="D17" s="14">
        <v>1.8356928181352049E-2</v>
      </c>
      <c r="E17" s="14">
        <v>3.7474787584676197E-3</v>
      </c>
      <c r="F17" s="14">
        <v>0.20169765244631416</v>
      </c>
      <c r="G17" s="14">
        <v>1.0785873973860461E-2</v>
      </c>
      <c r="H17" s="14">
        <v>3.7474787584676197E-3</v>
      </c>
      <c r="I17" s="14">
        <v>1.3901481217324636E-2</v>
      </c>
      <c r="J17" s="14">
        <v>3.7474787584676197E-3</v>
      </c>
    </row>
    <row r="18" spans="1:10" x14ac:dyDescent="0.25">
      <c r="A18">
        <v>16</v>
      </c>
      <c r="B18" s="14">
        <v>3.0051402969433157E-2</v>
      </c>
      <c r="C18" s="14">
        <v>0.20026268008863135</v>
      </c>
      <c r="D18" s="14">
        <v>0.26543465198425409</v>
      </c>
      <c r="E18" s="14">
        <v>0.32791824829532945</v>
      </c>
      <c r="F18" s="14">
        <v>5.8336561716596834E-3</v>
      </c>
      <c r="G18" s="14">
        <v>4.7346471299737944E-2</v>
      </c>
      <c r="H18" s="14">
        <v>3.7474787584676197E-3</v>
      </c>
      <c r="I18" s="14">
        <v>0.33711793779928606</v>
      </c>
      <c r="J18" s="14">
        <v>1.2125702591883685E-2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4">
        <v>1.0785873973860461E-2</v>
      </c>
      <c r="E19" s="14">
        <v>3.7474787584676197E-3</v>
      </c>
      <c r="F19" s="14">
        <v>5.7480500483650457E-2</v>
      </c>
      <c r="G19" s="14">
        <v>6.0928901776724064E-3</v>
      </c>
      <c r="H19" s="14">
        <v>3.7474787584676197E-3</v>
      </c>
      <c r="I19" s="14">
        <v>5.9626167965087943E-3</v>
      </c>
      <c r="J19" s="14">
        <v>3.6451790457678189E-3</v>
      </c>
    </row>
    <row r="20" spans="1:10" x14ac:dyDescent="0.25">
      <c r="A20">
        <v>18</v>
      </c>
      <c r="B20" s="14">
        <v>6.0928901776724064E-3</v>
      </c>
      <c r="C20" s="14">
        <v>0.10503752039332925</v>
      </c>
      <c r="D20" s="14">
        <v>6.0928901776724064E-3</v>
      </c>
      <c r="E20" s="14">
        <v>3.7474787584676197E-3</v>
      </c>
      <c r="F20" s="14">
        <v>6.0928901776724064E-3</v>
      </c>
      <c r="G20" s="14">
        <v>6.0928901776724064E-3</v>
      </c>
      <c r="H20" s="14">
        <v>3.7474787584676197E-3</v>
      </c>
      <c r="I20" s="14">
        <v>1.8356928181352049E-2</v>
      </c>
      <c r="J20" s="14">
        <v>3.7474787584676197E-3</v>
      </c>
    </row>
    <row r="21" spans="1:10" x14ac:dyDescent="0.25">
      <c r="A21">
        <v>19</v>
      </c>
      <c r="B21" s="14">
        <v>0.26543465198425409</v>
      </c>
      <c r="C21" s="14">
        <v>0.33805165701157347</v>
      </c>
      <c r="D21" s="14">
        <v>6.0928901776724064E-3</v>
      </c>
      <c r="E21" s="14">
        <v>3.7474787584676197E-3</v>
      </c>
      <c r="F21" s="14">
        <v>0.45828132233977065</v>
      </c>
      <c r="G21" s="14">
        <v>6.0928901776724064E-3</v>
      </c>
      <c r="H21" s="14">
        <v>3.7474787584676197E-3</v>
      </c>
      <c r="I21" s="14">
        <v>6.0928901776724064E-3</v>
      </c>
      <c r="J21" s="14">
        <v>3.7474787584676197E-3</v>
      </c>
    </row>
    <row r="22" spans="1:10" x14ac:dyDescent="0.25">
      <c r="A22">
        <v>20</v>
      </c>
      <c r="B22" s="14">
        <v>0.20098267917836771</v>
      </c>
      <c r="C22" s="14">
        <v>1.8072571023281126E-2</v>
      </c>
      <c r="D22" s="14">
        <v>6.0928901776724064E-3</v>
      </c>
      <c r="E22" s="14">
        <v>3.7474787584676197E-3</v>
      </c>
      <c r="F22" s="14">
        <v>4.6345858062223182E-2</v>
      </c>
      <c r="G22" s="14">
        <v>5.9626167965087943E-3</v>
      </c>
      <c r="H22" s="14">
        <v>3.6451790457678189E-3</v>
      </c>
      <c r="I22" s="14">
        <v>1.0588328927158303E-2</v>
      </c>
      <c r="J22" s="14">
        <v>3.6451790457678189E-3</v>
      </c>
    </row>
    <row r="23" spans="1:10" x14ac:dyDescent="0.25">
      <c r="A23">
        <v>21</v>
      </c>
      <c r="B23" s="14">
        <v>0.25190621440653038</v>
      </c>
      <c r="C23" s="14">
        <v>5.7060181930008256E-3</v>
      </c>
      <c r="D23" s="14">
        <v>5.8336561716596834E-3</v>
      </c>
      <c r="E23" s="14">
        <v>3.6451790457678189E-3</v>
      </c>
      <c r="F23" s="14">
        <v>5.3311373572573432E-3</v>
      </c>
      <c r="G23" s="14">
        <v>5.4547491821346416E-3</v>
      </c>
      <c r="H23" s="14">
        <v>3.3471907210218272E-3</v>
      </c>
      <c r="I23" s="14">
        <v>7.5092954366246288E-3</v>
      </c>
      <c r="J23" s="14">
        <v>3.5443603969947213E-3</v>
      </c>
    </row>
    <row r="24" spans="1:10" x14ac:dyDescent="0.25">
      <c r="A24">
        <v>22</v>
      </c>
      <c r="B24" s="14">
        <v>1.000409264580311E-2</v>
      </c>
      <c r="C24" s="14">
        <v>5.4547491821346416E-3</v>
      </c>
      <c r="D24" s="14">
        <v>7.1836040903480114E-2</v>
      </c>
      <c r="E24" s="14">
        <v>3.7474787584676197E-3</v>
      </c>
      <c r="F24" s="14">
        <v>0.1830262582224757</v>
      </c>
      <c r="G24" s="14">
        <v>0.26290447672646966</v>
      </c>
      <c r="H24" s="14">
        <v>5.6846303092757719E-2</v>
      </c>
      <c r="I24" s="14">
        <v>0.33568662027043628</v>
      </c>
      <c r="J24" s="14">
        <v>8.8507991437402067E-2</v>
      </c>
    </row>
    <row r="25" spans="1:10" x14ac:dyDescent="0.25">
      <c r="A25">
        <v>23</v>
      </c>
      <c r="B25" s="14">
        <v>0.23098771551969194</v>
      </c>
      <c r="C25" s="14">
        <v>3.7456449652222966E-2</v>
      </c>
      <c r="D25" s="14">
        <v>7.1228348697049332E-2</v>
      </c>
      <c r="E25" s="14">
        <v>3.7474787584676197E-3</v>
      </c>
      <c r="F25" s="14">
        <v>4.6846309746624099E-2</v>
      </c>
      <c r="G25" s="14">
        <v>7.0619081944409731E-2</v>
      </c>
      <c r="H25" s="14">
        <v>3.6451790457678189E-3</v>
      </c>
      <c r="I25" s="14">
        <v>7.1228348697049332E-2</v>
      </c>
      <c r="J25" s="14">
        <v>3.7474787584676197E-3</v>
      </c>
    </row>
    <row r="26" spans="1:10" x14ac:dyDescent="0.25">
      <c r="A26">
        <v>24</v>
      </c>
      <c r="B26" s="14">
        <v>0.33805165701157347</v>
      </c>
      <c r="C26" s="14">
        <v>4.7346471299737944E-2</v>
      </c>
      <c r="D26" s="14">
        <v>0.10503752039332925</v>
      </c>
      <c r="E26" s="14">
        <v>3.7474787584676197E-3</v>
      </c>
      <c r="F26" s="14">
        <v>4.7346471299737944E-2</v>
      </c>
      <c r="G26" s="14">
        <v>7.1836040903480114E-2</v>
      </c>
      <c r="H26" s="14">
        <v>3.7474787584676197E-3</v>
      </c>
      <c r="I26" s="14">
        <v>0.1481349357421432</v>
      </c>
      <c r="J26" s="14">
        <v>5.9398748763423027E-2</v>
      </c>
    </row>
    <row r="27" spans="1:10" x14ac:dyDescent="0.25">
      <c r="A27">
        <v>25</v>
      </c>
      <c r="B27" s="14">
        <v>0.33805165701157347</v>
      </c>
      <c r="C27" s="14">
        <v>0.5</v>
      </c>
      <c r="D27" s="14">
        <v>0.5</v>
      </c>
      <c r="E27" s="14">
        <v>5.9398748763423027E-2</v>
      </c>
      <c r="F27" s="14">
        <v>0.33805165701157347</v>
      </c>
      <c r="G27" s="14">
        <v>0.3766490167314191</v>
      </c>
      <c r="H27" s="14">
        <v>3.7474787584676197E-3</v>
      </c>
      <c r="I27" s="14">
        <v>0.41726581135546437</v>
      </c>
      <c r="J27" s="14">
        <v>5.9398748763423027E-2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F9A-FAB6-441B-9F84-45AE34F292BF}">
  <sheetPr>
    <tabColor theme="4" tint="0.39997558519241921"/>
  </sheetPr>
  <dimension ref="A1:J27"/>
  <sheetViews>
    <sheetView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1.0785873973860461E-2</v>
      </c>
      <c r="C2" s="14">
        <v>1.0785873973860461E-2</v>
      </c>
      <c r="D2" s="14">
        <v>6.0928901776724064E-3</v>
      </c>
      <c r="E2" s="14">
        <v>3.7474787584676197E-3</v>
      </c>
      <c r="F2" s="14">
        <v>6.0928901776724064E-3</v>
      </c>
      <c r="G2" s="14">
        <v>6.0928901776724064E-3</v>
      </c>
      <c r="H2" s="14">
        <v>3.7474787584676197E-3</v>
      </c>
      <c r="I2" s="14">
        <v>6.0928901776724064E-3</v>
      </c>
      <c r="J2" s="14">
        <v>3.7474787584676197E-3</v>
      </c>
    </row>
    <row r="3" spans="1:10" x14ac:dyDescent="0.25">
      <c r="A3">
        <v>1</v>
      </c>
      <c r="B3" s="14">
        <v>7.1989893932057243E-3</v>
      </c>
      <c r="C3" s="14">
        <v>3.6451790457678189E-3</v>
      </c>
      <c r="D3" s="14">
        <v>7.8252699411024938E-3</v>
      </c>
      <c r="E3" s="14">
        <v>3.6451790457678189E-3</v>
      </c>
      <c r="F3" s="14">
        <v>3.3471907210218272E-3</v>
      </c>
      <c r="G3" s="14">
        <v>5.5797126414573774E-3</v>
      </c>
      <c r="H3" s="14">
        <v>3.3471907210218272E-3</v>
      </c>
      <c r="I3" s="14">
        <v>3.7474787584676197E-3</v>
      </c>
      <c r="J3" s="14">
        <v>1</v>
      </c>
    </row>
    <row r="4" spans="1:10" x14ac:dyDescent="0.25">
      <c r="A4">
        <v>2</v>
      </c>
      <c r="B4" s="14">
        <v>0.10364992015687058</v>
      </c>
      <c r="C4" s="14">
        <v>3.6451790457678189E-3</v>
      </c>
      <c r="D4" s="14">
        <v>5.9626167965087943E-3</v>
      </c>
      <c r="E4" s="14">
        <v>3.6451790457678189E-3</v>
      </c>
      <c r="F4" s="14">
        <v>3.6451790457678189E-3</v>
      </c>
      <c r="G4" s="14">
        <v>5.9626167965087943E-3</v>
      </c>
      <c r="H4" s="14">
        <v>3.6451790457678189E-3</v>
      </c>
      <c r="I4" s="14">
        <v>3.7474787584676197E-3</v>
      </c>
      <c r="J4" s="14">
        <v>1.9883758548943256E-3</v>
      </c>
    </row>
    <row r="5" spans="1:10" x14ac:dyDescent="0.25">
      <c r="A5">
        <v>3</v>
      </c>
      <c r="B5" s="14">
        <v>0.20169765244631416</v>
      </c>
      <c r="C5" s="14">
        <v>1.0785873973860461E-2</v>
      </c>
      <c r="D5" s="14">
        <v>3.7013044578965197E-2</v>
      </c>
      <c r="E5" s="14">
        <v>3.7474787584676197E-3</v>
      </c>
      <c r="F5" s="14">
        <v>2.3266492537255292E-2</v>
      </c>
      <c r="G5" s="14">
        <v>5.9626167965087943E-3</v>
      </c>
      <c r="H5" s="14">
        <v>3.7474787584676197E-3</v>
      </c>
      <c r="I5" s="14">
        <v>5.9626167965087943E-3</v>
      </c>
      <c r="J5" s="14">
        <v>3.7474787584676197E-3</v>
      </c>
    </row>
    <row r="6" spans="1:10" x14ac:dyDescent="0.25">
      <c r="A6">
        <v>4</v>
      </c>
      <c r="B6" s="14">
        <v>0.26543465198425409</v>
      </c>
      <c r="C6" s="14">
        <v>6.0928901776724064E-3</v>
      </c>
      <c r="D6" s="14">
        <v>6.0928901776724064E-3</v>
      </c>
      <c r="E6" s="14">
        <v>3.7474787584676197E-3</v>
      </c>
      <c r="F6" s="14">
        <v>6.0928901776724064E-3</v>
      </c>
      <c r="G6" s="14">
        <v>6.0928901776724064E-3</v>
      </c>
      <c r="H6" s="14">
        <v>3.7474787584676197E-3</v>
      </c>
      <c r="I6" s="14">
        <v>6.0928901776724064E-3</v>
      </c>
      <c r="J6" s="14">
        <v>3.7474787584676197E-3</v>
      </c>
    </row>
    <row r="7" spans="1:10" x14ac:dyDescent="0.25">
      <c r="A7">
        <v>5</v>
      </c>
      <c r="B7" s="14">
        <v>3.0051402969433157E-2</v>
      </c>
      <c r="C7" s="14">
        <v>3.0051402969433157E-2</v>
      </c>
      <c r="D7" s="14">
        <v>6.0928901776724064E-3</v>
      </c>
      <c r="E7" s="14">
        <v>3.7474787584676197E-3</v>
      </c>
      <c r="F7" s="14">
        <v>0.45828132233977065</v>
      </c>
      <c r="G7" s="14">
        <v>6.0928901776724064E-3</v>
      </c>
      <c r="H7" s="14">
        <v>3.7474787584676197E-3</v>
      </c>
      <c r="I7" s="14">
        <v>6.0928901776724064E-3</v>
      </c>
      <c r="J7" s="14">
        <v>3.7474787584676197E-3</v>
      </c>
    </row>
    <row r="8" spans="1:10" x14ac:dyDescent="0.25">
      <c r="A8">
        <v>6</v>
      </c>
      <c r="B8" s="14">
        <v>0.5</v>
      </c>
      <c r="C8" s="14">
        <v>0.33711793779928606</v>
      </c>
      <c r="D8" s="14">
        <v>5.9626167965087943E-3</v>
      </c>
      <c r="E8" s="14">
        <v>3.6451790457678189E-3</v>
      </c>
      <c r="F8" s="14">
        <v>0.10434522156848197</v>
      </c>
      <c r="G8" s="14">
        <v>6.0928901776724064E-3</v>
      </c>
      <c r="H8" s="14">
        <v>3.7474787584676197E-3</v>
      </c>
      <c r="I8" s="14">
        <v>5.9626167965087943E-3</v>
      </c>
      <c r="J8" s="14">
        <v>3.6451790457678189E-3</v>
      </c>
    </row>
    <row r="9" spans="1:10" x14ac:dyDescent="0.25">
      <c r="A9">
        <v>7</v>
      </c>
      <c r="B9" s="14">
        <v>0.2316719412826086</v>
      </c>
      <c r="C9" s="14">
        <v>0.1481349357421432</v>
      </c>
      <c r="D9" s="14">
        <v>6.0928901776724064E-3</v>
      </c>
      <c r="E9" s="14">
        <v>3.7474787584676197E-3</v>
      </c>
      <c r="F9" s="14">
        <v>0.10503752039332925</v>
      </c>
      <c r="G9" s="14">
        <v>1.0785873973860461E-2</v>
      </c>
      <c r="H9" s="14">
        <v>3.7474787584676197E-3</v>
      </c>
      <c r="I9" s="14">
        <v>2.3266492537255292E-2</v>
      </c>
      <c r="J9" s="14">
        <v>3.7474787584676197E-3</v>
      </c>
    </row>
    <row r="10" spans="1:10" x14ac:dyDescent="0.25">
      <c r="A10">
        <v>8</v>
      </c>
      <c r="B10" s="14">
        <v>0.20098267917836771</v>
      </c>
      <c r="C10" s="14">
        <v>5.8336561716596834E-3</v>
      </c>
      <c r="D10" s="14">
        <v>5.9626167965087943E-3</v>
      </c>
      <c r="E10" s="14">
        <v>3.6451790457678189E-3</v>
      </c>
      <c r="F10" s="14">
        <v>5.9626167965087943E-3</v>
      </c>
      <c r="G10" s="14">
        <v>6.0928901776724064E-3</v>
      </c>
      <c r="H10" s="14">
        <v>3.7474787584676197E-3</v>
      </c>
      <c r="I10" s="14">
        <v>5.9626167965087943E-3</v>
      </c>
      <c r="J10" s="14">
        <v>3.6451790457678189E-3</v>
      </c>
    </row>
    <row r="11" spans="1:10" x14ac:dyDescent="0.25">
      <c r="A11">
        <v>9</v>
      </c>
      <c r="B11" s="14">
        <v>0.26417966363547429</v>
      </c>
      <c r="C11" s="14">
        <v>3.7474787584676197E-3</v>
      </c>
      <c r="D11" s="14">
        <v>6.0928901776724064E-3</v>
      </c>
      <c r="E11" s="14">
        <v>3.7474787584676197E-3</v>
      </c>
      <c r="F11" s="14">
        <v>3.7474787584676197E-3</v>
      </c>
      <c r="G11" s="14">
        <v>6.0928901776724064E-3</v>
      </c>
      <c r="H11" s="14">
        <v>3.7474787584676197E-3</v>
      </c>
      <c r="I11" s="14">
        <v>3.7474787584676197E-3</v>
      </c>
      <c r="J11" s="14">
        <v>1.9883758548943256E-3</v>
      </c>
    </row>
    <row r="12" spans="1:10" x14ac:dyDescent="0.25">
      <c r="A12">
        <v>10</v>
      </c>
      <c r="B12" s="14">
        <v>0.5</v>
      </c>
      <c r="C12" s="14">
        <v>0.33568662027043628</v>
      </c>
      <c r="D12" s="14">
        <v>6.0928901776724064E-3</v>
      </c>
      <c r="E12" s="14">
        <v>3.7474787584676197E-3</v>
      </c>
      <c r="F12" s="14">
        <v>0.10154589378858392</v>
      </c>
      <c r="G12" s="14">
        <v>6.0928901776724064E-3</v>
      </c>
      <c r="H12" s="14">
        <v>3.7474787584676197E-3</v>
      </c>
      <c r="I12" s="14">
        <v>5.4547491821346416E-3</v>
      </c>
      <c r="J12" s="14">
        <v>3.2508511865409124E-3</v>
      </c>
    </row>
    <row r="13" spans="1:10" x14ac:dyDescent="0.25">
      <c r="A13">
        <v>11</v>
      </c>
      <c r="B13" s="14">
        <v>6.693107237771545E-2</v>
      </c>
      <c r="C13" s="14">
        <v>0.19120907921656927</v>
      </c>
      <c r="D13" s="14">
        <v>5.8336561716596834E-3</v>
      </c>
      <c r="E13" s="14">
        <v>3.6451790457678189E-3</v>
      </c>
      <c r="F13" s="14">
        <v>0.25759058480608166</v>
      </c>
      <c r="G13" s="14">
        <v>5.4547491821346416E-3</v>
      </c>
      <c r="H13" s="14">
        <v>3.3471907210218272E-3</v>
      </c>
      <c r="I13" s="14">
        <v>0.33520107625741835</v>
      </c>
      <c r="J13" s="14">
        <v>8.8507991437402067E-2</v>
      </c>
    </row>
    <row r="14" spans="1:10" x14ac:dyDescent="0.25">
      <c r="A14">
        <v>12</v>
      </c>
      <c r="B14" s="14">
        <v>0.45403627762798759</v>
      </c>
      <c r="C14" s="14">
        <v>3.2508511865409124E-3</v>
      </c>
      <c r="D14" s="14">
        <v>5.4547491821346416E-3</v>
      </c>
      <c r="E14" s="14">
        <v>3.2508511865409124E-3</v>
      </c>
      <c r="F14" s="14">
        <v>3.3471907210218272E-3</v>
      </c>
      <c r="G14" s="14">
        <v>5.5797126414573774E-3</v>
      </c>
      <c r="H14" s="14">
        <v>3.3471907210218272E-3</v>
      </c>
      <c r="I14" s="14">
        <v>3.7474787584676197E-3</v>
      </c>
      <c r="J14" s="14">
        <v>1</v>
      </c>
    </row>
    <row r="15" spans="1:10" x14ac:dyDescent="0.25">
      <c r="A15">
        <v>13</v>
      </c>
      <c r="B15" s="14">
        <v>7.8252699411024938E-3</v>
      </c>
      <c r="C15" s="14">
        <v>6.0928901776724064E-3</v>
      </c>
      <c r="D15" s="14">
        <v>6.0928901776724064E-3</v>
      </c>
      <c r="E15" s="14">
        <v>3.7474787584676197E-3</v>
      </c>
      <c r="F15" s="14">
        <v>5.9626167965087943E-3</v>
      </c>
      <c r="G15" s="14">
        <v>1.8072571023281126E-2</v>
      </c>
      <c r="H15" s="14">
        <v>3.6451790457678189E-3</v>
      </c>
      <c r="I15" s="14">
        <v>6.0928901776724064E-3</v>
      </c>
      <c r="J15" s="14">
        <v>3.7474787584676197E-3</v>
      </c>
    </row>
    <row r="16" spans="1:10" x14ac:dyDescent="0.25">
      <c r="A16">
        <v>14</v>
      </c>
      <c r="B16" s="14">
        <v>6.0928901776724064E-3</v>
      </c>
      <c r="C16" s="14">
        <v>5.5797126414573774E-3</v>
      </c>
      <c r="D16" s="14">
        <v>6.0928901776724064E-3</v>
      </c>
      <c r="E16" s="14">
        <v>3.7474787584676197E-3</v>
      </c>
      <c r="F16" s="14">
        <v>2.1939003945206877E-2</v>
      </c>
      <c r="G16" s="14">
        <v>6.0928901776724064E-3</v>
      </c>
      <c r="H16" s="14">
        <v>3.7474787584676197E-3</v>
      </c>
      <c r="I16" s="14">
        <v>5.5797126414573774E-3</v>
      </c>
      <c r="J16" s="14">
        <v>3.3471907210218272E-3</v>
      </c>
    </row>
    <row r="17" spans="1:10" x14ac:dyDescent="0.25">
      <c r="A17">
        <v>15</v>
      </c>
      <c r="B17" s="14">
        <v>0.5</v>
      </c>
      <c r="C17" s="14">
        <v>0.10503752039332925</v>
      </c>
      <c r="D17" s="14">
        <v>1.0588328927158303E-2</v>
      </c>
      <c r="E17" s="14">
        <v>3.7474787584676197E-3</v>
      </c>
      <c r="F17" s="14">
        <v>7.1836040903480114E-2</v>
      </c>
      <c r="G17" s="14">
        <v>1.0588328927158303E-2</v>
      </c>
      <c r="H17" s="14">
        <v>3.7474787584676197E-3</v>
      </c>
      <c r="I17" s="14">
        <v>5.9626167965087943E-3</v>
      </c>
      <c r="J17" s="14">
        <v>3.7474787584676197E-3</v>
      </c>
    </row>
    <row r="18" spans="1:10" x14ac:dyDescent="0.25">
      <c r="A18">
        <v>16</v>
      </c>
      <c r="B18" s="14">
        <v>1.3901481217324636E-2</v>
      </c>
      <c r="C18" s="14">
        <v>3.7474787584676197E-3</v>
      </c>
      <c r="D18" s="14">
        <v>0.26543465198425409</v>
      </c>
      <c r="E18" s="14">
        <v>3.7474787584676197E-3</v>
      </c>
      <c r="F18" s="14">
        <v>3.7474787584676197E-3</v>
      </c>
      <c r="G18" s="14">
        <v>6.0928901776724064E-3</v>
      </c>
      <c r="H18" s="14">
        <v>3.7474787584676197E-3</v>
      </c>
      <c r="I18" s="14">
        <v>3.7474787584676197E-3</v>
      </c>
      <c r="J18" s="14">
        <v>1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4">
        <v>0.10503752039332925</v>
      </c>
      <c r="E19" s="14">
        <v>3.7474787584676197E-3</v>
      </c>
      <c r="F19" s="14">
        <v>4.6846309746624099E-2</v>
      </c>
      <c r="G19" s="14">
        <v>6.0928901776724064E-3</v>
      </c>
      <c r="H19" s="14">
        <v>3.7474787584676197E-3</v>
      </c>
      <c r="I19" s="14">
        <v>1.8072571023281126E-2</v>
      </c>
      <c r="J19" s="14">
        <v>3.6451790457678189E-3</v>
      </c>
    </row>
    <row r="20" spans="1:10" x14ac:dyDescent="0.25">
      <c r="A20">
        <v>18</v>
      </c>
      <c r="B20" s="14">
        <v>0.12457631929096341</v>
      </c>
      <c r="C20" s="14">
        <v>3.7474787584676197E-3</v>
      </c>
      <c r="D20" s="14">
        <v>6.0928901776724064E-3</v>
      </c>
      <c r="E20" s="14">
        <v>3.7474787584676197E-3</v>
      </c>
      <c r="F20" s="14">
        <v>3.7474787584676197E-3</v>
      </c>
      <c r="G20" s="14">
        <v>6.0928901776724064E-3</v>
      </c>
      <c r="H20" s="14">
        <v>3.7474787584676197E-3</v>
      </c>
      <c r="I20" s="14">
        <v>3.7474787584676197E-3</v>
      </c>
      <c r="J20" s="14">
        <v>1.9883758548943256E-3</v>
      </c>
    </row>
    <row r="21" spans="1:10" x14ac:dyDescent="0.25">
      <c r="A21">
        <v>19</v>
      </c>
      <c r="B21" s="14">
        <v>6.0928901776724064E-3</v>
      </c>
      <c r="C21" s="14">
        <v>0.20169765244631416</v>
      </c>
      <c r="D21" s="14">
        <v>6.0928901776724064E-3</v>
      </c>
      <c r="E21" s="14">
        <v>3.7474787584676197E-3</v>
      </c>
      <c r="F21" s="14">
        <v>0.2316719412826086</v>
      </c>
      <c r="G21" s="14">
        <v>6.0928901776724064E-3</v>
      </c>
      <c r="H21" s="14">
        <v>3.7474787584676197E-3</v>
      </c>
      <c r="I21" s="14">
        <v>6.0928901776724064E-3</v>
      </c>
      <c r="J21" s="14">
        <v>3.7474787584676197E-3</v>
      </c>
    </row>
    <row r="22" spans="1:10" x14ac:dyDescent="0.25">
      <c r="A22">
        <v>20</v>
      </c>
      <c r="B22" s="14">
        <v>0.20098267917836771</v>
      </c>
      <c r="C22" s="14">
        <v>3.7474787584676197E-3</v>
      </c>
      <c r="D22" s="14">
        <v>6.0928901776724064E-3</v>
      </c>
      <c r="E22" s="14">
        <v>3.7474787584676197E-3</v>
      </c>
      <c r="F22" s="14">
        <v>3.6451790457678189E-3</v>
      </c>
      <c r="G22" s="14">
        <v>5.9626167965087943E-3</v>
      </c>
      <c r="H22" s="14">
        <v>3.6451790457678189E-3</v>
      </c>
      <c r="I22" s="14">
        <v>3.7474787584676197E-3</v>
      </c>
      <c r="J22" s="14">
        <v>1.9883758548943256E-3</v>
      </c>
    </row>
    <row r="23" spans="1:10" x14ac:dyDescent="0.25">
      <c r="A23">
        <v>21</v>
      </c>
      <c r="B23" s="14">
        <v>0.41183219460553061</v>
      </c>
      <c r="C23" s="14">
        <v>0.33664498982999785</v>
      </c>
      <c r="D23" s="14">
        <v>5.8336561716596834E-3</v>
      </c>
      <c r="E23" s="14">
        <v>3.6451790457678189E-3</v>
      </c>
      <c r="F23" s="14">
        <v>6.8166497637596177E-2</v>
      </c>
      <c r="G23" s="14">
        <v>5.4547491821346416E-3</v>
      </c>
      <c r="H23" s="14">
        <v>3.3471907210218272E-3</v>
      </c>
      <c r="I23" s="14">
        <v>5.7060181930008256E-3</v>
      </c>
      <c r="J23" s="14">
        <v>3.5443603969947213E-3</v>
      </c>
    </row>
    <row r="24" spans="1:10" x14ac:dyDescent="0.25">
      <c r="A24">
        <v>22</v>
      </c>
      <c r="B24" s="14">
        <v>0.26290447672646966</v>
      </c>
      <c r="C24" s="14">
        <v>0.33568662027043628</v>
      </c>
      <c r="D24" s="14">
        <v>6.0928901776724064E-3</v>
      </c>
      <c r="E24" s="14">
        <v>3.7474787584676197E-3</v>
      </c>
      <c r="F24" s="14">
        <v>0.20946172047319145</v>
      </c>
      <c r="G24" s="14">
        <v>6.9395869211804878E-2</v>
      </c>
      <c r="H24" s="14">
        <v>1.1575475992623169E-2</v>
      </c>
      <c r="I24" s="14">
        <v>0.33568662027043628</v>
      </c>
      <c r="J24" s="14">
        <v>8.8507991437402067E-2</v>
      </c>
    </row>
    <row r="25" spans="1:10" x14ac:dyDescent="0.25">
      <c r="A25">
        <v>23</v>
      </c>
      <c r="B25" s="14">
        <v>5.7480500483650457E-2</v>
      </c>
      <c r="C25" s="14">
        <v>4.6766256344546557E-2</v>
      </c>
      <c r="D25" s="14">
        <v>5.9626167965087943E-3</v>
      </c>
      <c r="E25" s="14">
        <v>3.7474787584676197E-3</v>
      </c>
      <c r="F25" s="14">
        <v>4.7336771951568477E-3</v>
      </c>
      <c r="G25" s="14">
        <v>5.8336561716596834E-3</v>
      </c>
      <c r="H25" s="14">
        <v>3.6451790457678189E-3</v>
      </c>
      <c r="I25" s="14">
        <v>4.7336771951568477E-3</v>
      </c>
      <c r="J25" s="14">
        <v>2.7918084031893827E-3</v>
      </c>
    </row>
    <row r="26" spans="1:10" x14ac:dyDescent="0.25">
      <c r="A26">
        <v>24</v>
      </c>
      <c r="B26" s="14">
        <v>0.2316719412826086</v>
      </c>
      <c r="C26" s="14">
        <v>0.19880737597826537</v>
      </c>
      <c r="D26" s="14">
        <v>1.8356928181352049E-2</v>
      </c>
      <c r="E26" s="14">
        <v>3.7474787584676197E-3</v>
      </c>
      <c r="F26" s="14">
        <v>0.14517341683038221</v>
      </c>
      <c r="G26" s="14">
        <v>1.8356928181352049E-2</v>
      </c>
      <c r="H26" s="14">
        <v>3.7474787584676197E-3</v>
      </c>
      <c r="I26" s="14">
        <v>7.1228348697049332E-2</v>
      </c>
      <c r="J26" s="14">
        <v>3.6451790457678189E-3</v>
      </c>
    </row>
    <row r="27" spans="1:10" x14ac:dyDescent="0.25">
      <c r="A27">
        <v>25</v>
      </c>
      <c r="B27" s="14">
        <v>0.20169765244631416</v>
      </c>
      <c r="C27" s="14">
        <v>0.26543465198425409</v>
      </c>
      <c r="D27" s="14">
        <v>0.30020092404848425</v>
      </c>
      <c r="E27" s="14">
        <v>3.7474787584676197E-3</v>
      </c>
      <c r="F27" s="14">
        <v>0.5</v>
      </c>
      <c r="G27" s="14">
        <v>0.1481349357421432</v>
      </c>
      <c r="H27" s="14">
        <v>3.7474787584676197E-3</v>
      </c>
      <c r="I27" s="14">
        <v>0.10503752039332925</v>
      </c>
      <c r="J27" s="14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7677-70CA-449E-9AEA-6FC302D449B2}">
  <sheetPr>
    <tabColor theme="4" tint="0.39997558519241921"/>
  </sheetPr>
  <dimension ref="A1:J27"/>
  <sheetViews>
    <sheetView workbookViewId="0">
      <selection sqref="A1:J27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0.41726581135546437</v>
      </c>
      <c r="C2" s="14">
        <v>0.33805165701157347</v>
      </c>
      <c r="D2" s="15">
        <v>3.7474787584676197E-3</v>
      </c>
      <c r="E2" s="15">
        <v>3.7474787584676197E-3</v>
      </c>
      <c r="F2" s="15">
        <v>0.1481349357421432</v>
      </c>
      <c r="G2" s="15">
        <v>3.7474787584676197E-3</v>
      </c>
      <c r="H2" s="15">
        <v>3.7474787584676197E-3</v>
      </c>
      <c r="I2" s="15">
        <v>3.7474787584676197E-3</v>
      </c>
      <c r="J2" s="15">
        <v>3.7474787584676197E-3</v>
      </c>
    </row>
    <row r="3" spans="1:10" x14ac:dyDescent="0.25">
      <c r="A3">
        <v>1</v>
      </c>
      <c r="B3" s="14">
        <v>7.1836040903480114E-2</v>
      </c>
      <c r="C3" s="14">
        <v>7.1836040903480114E-2</v>
      </c>
      <c r="D3" s="15">
        <v>3.7474787584676197E-3</v>
      </c>
      <c r="E3" s="15">
        <v>3.7474787584676197E-3</v>
      </c>
      <c r="F3" s="15">
        <v>0.5</v>
      </c>
      <c r="G3" s="15">
        <v>3.7474787584676197E-3</v>
      </c>
      <c r="H3" s="15">
        <v>3.7474787584676197E-3</v>
      </c>
      <c r="I3" s="15">
        <v>5.9398748763423027E-2</v>
      </c>
      <c r="J3" s="15">
        <v>5.9398748763423027E-2</v>
      </c>
    </row>
    <row r="4" spans="1:10" x14ac:dyDescent="0.25">
      <c r="A4">
        <v>2</v>
      </c>
      <c r="B4" s="14">
        <v>0.10503752039332925</v>
      </c>
      <c r="C4" s="14">
        <v>0.41726581135546437</v>
      </c>
      <c r="D4" s="15">
        <v>3.7474787584676197E-3</v>
      </c>
      <c r="E4" s="15">
        <v>3.7474787584676197E-3</v>
      </c>
      <c r="F4" s="15">
        <v>0.1481349357421432</v>
      </c>
      <c r="G4" s="15">
        <v>3.7474787584676197E-3</v>
      </c>
      <c r="H4" s="15">
        <v>3.7474787584676197E-3</v>
      </c>
      <c r="I4" s="15">
        <v>3.7474787584676197E-3</v>
      </c>
      <c r="J4" s="15">
        <v>3.7474787584676197E-3</v>
      </c>
    </row>
    <row r="5" spans="1:10" x14ac:dyDescent="0.25">
      <c r="A5">
        <v>3</v>
      </c>
      <c r="B5" s="14">
        <v>0.26543465198425409</v>
      </c>
      <c r="C5" s="14">
        <v>1.8356928181352049E-2</v>
      </c>
      <c r="D5" s="15">
        <v>3.7474787584676197E-3</v>
      </c>
      <c r="E5" s="15">
        <v>3.7474787584676197E-3</v>
      </c>
      <c r="F5" s="15">
        <v>0.10503752039332925</v>
      </c>
      <c r="G5" s="15">
        <v>3.7474787584676197E-3</v>
      </c>
      <c r="H5" s="15">
        <v>3.7474787584676197E-3</v>
      </c>
      <c r="I5" s="15">
        <v>3.7474787584676197E-3</v>
      </c>
      <c r="J5" s="15">
        <v>3.7474787584676197E-3</v>
      </c>
    </row>
    <row r="6" spans="1:10" x14ac:dyDescent="0.25">
      <c r="A6">
        <v>4</v>
      </c>
      <c r="B6" s="14">
        <v>0.26543465198425409</v>
      </c>
      <c r="C6" s="14">
        <v>1.8356928181352049E-2</v>
      </c>
      <c r="D6" s="15">
        <v>3.7474787584676197E-3</v>
      </c>
      <c r="E6" s="15">
        <v>3.7474787584676197E-3</v>
      </c>
      <c r="F6" s="15">
        <v>0.20169765244631416</v>
      </c>
      <c r="G6" s="15">
        <v>3.7474787584676197E-3</v>
      </c>
      <c r="H6" s="15">
        <v>3.7474787584676197E-3</v>
      </c>
      <c r="I6" s="15">
        <v>3.7474787584676197E-3</v>
      </c>
      <c r="J6" s="15">
        <v>3.7474787584676197E-3</v>
      </c>
    </row>
    <row r="7" spans="1:10" x14ac:dyDescent="0.25">
      <c r="A7">
        <v>5</v>
      </c>
      <c r="B7" s="14">
        <v>0.1481349357421432</v>
      </c>
      <c r="C7" s="14">
        <v>7.1836040903480114E-2</v>
      </c>
      <c r="D7" s="15">
        <v>3.7474787584676197E-3</v>
      </c>
      <c r="E7" s="15">
        <v>3.7474787584676197E-3</v>
      </c>
      <c r="F7" s="15">
        <v>0.20169765244631416</v>
      </c>
      <c r="G7" s="15">
        <v>3.7474787584676197E-3</v>
      </c>
      <c r="H7" s="15">
        <v>3.7474787584676197E-3</v>
      </c>
      <c r="I7" s="15">
        <v>3.7474787584676197E-3</v>
      </c>
      <c r="J7" s="15">
        <v>3.7474787584676197E-3</v>
      </c>
    </row>
    <row r="8" spans="1:10" x14ac:dyDescent="0.25">
      <c r="A8">
        <v>6</v>
      </c>
      <c r="B8" s="14">
        <v>0.33805165701157347</v>
      </c>
      <c r="C8" s="14">
        <v>7.1836040903480114E-2</v>
      </c>
      <c r="D8" s="15">
        <v>3.7474787584676197E-3</v>
      </c>
      <c r="E8" s="15">
        <v>3.7474787584676197E-3</v>
      </c>
      <c r="F8" s="15">
        <v>0.33805165701157347</v>
      </c>
      <c r="G8" s="15">
        <v>3.7474787584676197E-3</v>
      </c>
      <c r="H8" s="15">
        <v>3.7474787584676197E-3</v>
      </c>
      <c r="I8" s="15">
        <v>3.7474787584676197E-3</v>
      </c>
      <c r="J8" s="15">
        <v>3.7474787584676197E-3</v>
      </c>
    </row>
    <row r="9" spans="1:10" x14ac:dyDescent="0.25">
      <c r="A9">
        <v>7</v>
      </c>
      <c r="B9" s="14">
        <v>0.20098267917836771</v>
      </c>
      <c r="C9" s="14">
        <v>8.6608556322350094E-2</v>
      </c>
      <c r="D9" s="15">
        <v>3.7474787584676197E-3</v>
      </c>
      <c r="E9" s="15">
        <v>3.7474787584676197E-3</v>
      </c>
      <c r="F9" s="15">
        <v>0.5</v>
      </c>
      <c r="G9" s="15">
        <v>3.6451790457678189E-3</v>
      </c>
      <c r="H9" s="15">
        <v>3.6451790457678189E-3</v>
      </c>
      <c r="I9" s="15">
        <v>3.7474787584676197E-3</v>
      </c>
      <c r="J9" s="15">
        <v>3.7474787584676197E-3</v>
      </c>
    </row>
    <row r="10" spans="1:10" x14ac:dyDescent="0.25">
      <c r="A10">
        <v>8</v>
      </c>
      <c r="B10" s="14">
        <v>0.26543465198425409</v>
      </c>
      <c r="C10" s="14">
        <v>1.8356928181352049E-2</v>
      </c>
      <c r="D10" s="15">
        <v>3.7474787584676197E-3</v>
      </c>
      <c r="E10" s="15">
        <v>3.7474787584676197E-3</v>
      </c>
      <c r="F10" s="15">
        <v>0.1481349357421432</v>
      </c>
      <c r="G10" s="15">
        <v>3.7474787584676197E-3</v>
      </c>
      <c r="H10" s="15">
        <v>3.7474787584676197E-3</v>
      </c>
      <c r="I10" s="15">
        <v>3.7474787584676197E-3</v>
      </c>
      <c r="J10" s="15">
        <v>3.7474787584676197E-3</v>
      </c>
    </row>
    <row r="11" spans="1:10" x14ac:dyDescent="0.25">
      <c r="A11">
        <v>9</v>
      </c>
      <c r="B11" s="14">
        <v>0.41726581135546437</v>
      </c>
      <c r="C11" s="14">
        <v>6.0928901776724064E-3</v>
      </c>
      <c r="D11" s="15">
        <v>3.7474787584676197E-3</v>
      </c>
      <c r="E11" s="15">
        <v>3.7474787584676197E-3</v>
      </c>
      <c r="F11" s="15">
        <v>4.7346471299737944E-2</v>
      </c>
      <c r="G11" s="15">
        <v>3.7474787584676197E-3</v>
      </c>
      <c r="H11" s="15">
        <v>3.7474787584676197E-3</v>
      </c>
      <c r="I11" s="15">
        <v>3.7474787584676197E-3</v>
      </c>
      <c r="J11" s="15">
        <v>3.7474787584676197E-3</v>
      </c>
    </row>
    <row r="12" spans="1:10" x14ac:dyDescent="0.25">
      <c r="A12">
        <v>10</v>
      </c>
      <c r="B12" s="14">
        <v>4.7346471299737944E-2</v>
      </c>
      <c r="C12" s="14">
        <v>1.0785873973860461E-2</v>
      </c>
      <c r="D12" s="15">
        <v>3.7474787584676197E-3</v>
      </c>
      <c r="E12" s="15">
        <v>3.7474787584676197E-3</v>
      </c>
      <c r="F12" s="15">
        <v>0.1481349357421432</v>
      </c>
      <c r="G12" s="15">
        <v>3.7474787584676197E-3</v>
      </c>
      <c r="H12" s="15">
        <v>3.7474787584676197E-3</v>
      </c>
      <c r="I12" s="15">
        <v>3.7474787584676197E-3</v>
      </c>
      <c r="J12" s="15">
        <v>3.7474787584676197E-3</v>
      </c>
    </row>
    <row r="13" spans="1:10" x14ac:dyDescent="0.25">
      <c r="A13">
        <v>11</v>
      </c>
      <c r="B13" s="14">
        <v>7.1836040903480114E-2</v>
      </c>
      <c r="C13" s="14">
        <v>0.10503752039332925</v>
      </c>
      <c r="D13" s="15">
        <v>3.7474787584676197E-3</v>
      </c>
      <c r="E13" s="15">
        <v>3.7474787584676197E-3</v>
      </c>
      <c r="F13" s="15">
        <v>0.41726581135546437</v>
      </c>
      <c r="G13" s="15">
        <v>3.7474787584676197E-3</v>
      </c>
      <c r="H13" s="15">
        <v>3.7474787584676197E-3</v>
      </c>
      <c r="I13" s="15">
        <v>3.7474787584676197E-3</v>
      </c>
      <c r="J13" s="15">
        <v>3.7474787584676197E-3</v>
      </c>
    </row>
    <row r="14" spans="1:10" x14ac:dyDescent="0.25">
      <c r="A14">
        <v>12</v>
      </c>
      <c r="B14" s="14">
        <v>4.7346471299737944E-2</v>
      </c>
      <c r="C14" s="14">
        <v>0.10503752039332925</v>
      </c>
      <c r="D14" s="15">
        <v>3.7474787584676197E-3</v>
      </c>
      <c r="E14" s="15">
        <v>3.7474787584676197E-3</v>
      </c>
      <c r="F14" s="15">
        <v>6.0928901776724064E-3</v>
      </c>
      <c r="G14" s="15">
        <v>3.7474787584676197E-3</v>
      </c>
      <c r="H14" s="15">
        <v>3.7474787584676197E-3</v>
      </c>
      <c r="I14" s="15">
        <v>3.7474787584676197E-3</v>
      </c>
      <c r="J14" s="15">
        <v>3.7474787584676197E-3</v>
      </c>
    </row>
    <row r="15" spans="1:10" x14ac:dyDescent="0.25">
      <c r="A15">
        <v>13</v>
      </c>
      <c r="B15" s="14">
        <v>4.7346471299737944E-2</v>
      </c>
      <c r="C15" s="14">
        <v>6.0928901776724064E-3</v>
      </c>
      <c r="D15" s="15">
        <v>3.7474787584676197E-3</v>
      </c>
      <c r="E15" s="15">
        <v>3.7474787584676197E-3</v>
      </c>
      <c r="F15" s="15">
        <v>0.1481349357421432</v>
      </c>
      <c r="G15" s="15">
        <v>3.7474787584676197E-3</v>
      </c>
      <c r="H15" s="15">
        <v>3.7474787584676197E-3</v>
      </c>
      <c r="I15" s="15">
        <v>3.7474787584676197E-3</v>
      </c>
      <c r="J15" s="15">
        <v>3.7474787584676197E-3</v>
      </c>
    </row>
    <row r="16" spans="1:10" x14ac:dyDescent="0.25">
      <c r="A16">
        <v>14</v>
      </c>
      <c r="B16" s="14">
        <v>1.0785873973860461E-2</v>
      </c>
      <c r="C16" s="14">
        <v>0.10503752039332925</v>
      </c>
      <c r="D16" s="15">
        <v>3.7474787584676197E-3</v>
      </c>
      <c r="E16" s="15">
        <v>3.7474787584676197E-3</v>
      </c>
      <c r="F16" s="15">
        <v>3.0051402969433157E-2</v>
      </c>
      <c r="G16" s="15">
        <v>3.7474787584676197E-3</v>
      </c>
      <c r="H16" s="15">
        <v>3.7474787584676197E-3</v>
      </c>
      <c r="I16" s="15">
        <v>3.7474787584676197E-3</v>
      </c>
      <c r="J16" s="15">
        <v>3.7474787584676197E-3</v>
      </c>
    </row>
    <row r="17" spans="1:10" x14ac:dyDescent="0.25">
      <c r="A17">
        <v>15</v>
      </c>
      <c r="B17" s="14">
        <v>0.33805165701157347</v>
      </c>
      <c r="C17" s="14">
        <v>0.5</v>
      </c>
      <c r="D17" s="15">
        <v>3.7474787584676197E-3</v>
      </c>
      <c r="E17" s="15">
        <v>3.7474787584676197E-3</v>
      </c>
      <c r="F17" s="15">
        <v>0.41726581135546437</v>
      </c>
      <c r="G17" s="15">
        <v>3.7474787584676197E-3</v>
      </c>
      <c r="H17" s="15">
        <v>3.7474787584676197E-3</v>
      </c>
      <c r="I17" s="15">
        <v>3.7474787584676197E-3</v>
      </c>
      <c r="J17" s="15">
        <v>3.7474787584676197E-3</v>
      </c>
    </row>
    <row r="18" spans="1:10" x14ac:dyDescent="0.25">
      <c r="A18">
        <v>16</v>
      </c>
      <c r="B18" s="14">
        <v>3.0051402969433157E-2</v>
      </c>
      <c r="C18" s="14">
        <v>0.30020092404848425</v>
      </c>
      <c r="D18" s="15">
        <v>5.9398748763423027E-2</v>
      </c>
      <c r="E18" s="15">
        <v>5.9398748763423027E-2</v>
      </c>
      <c r="F18" s="15">
        <v>4.7346471299737944E-2</v>
      </c>
      <c r="G18" s="15">
        <v>3.7474787584676197E-3</v>
      </c>
      <c r="H18" s="15">
        <v>3.7474787584676197E-3</v>
      </c>
      <c r="I18" s="15">
        <v>5.9398748763423027E-2</v>
      </c>
      <c r="J18" s="15">
        <v>5.9398748763423027E-2</v>
      </c>
    </row>
    <row r="19" spans="1:10" x14ac:dyDescent="0.25">
      <c r="A19">
        <v>17</v>
      </c>
      <c r="B19" s="14">
        <v>6.0928901776724064E-3</v>
      </c>
      <c r="C19" s="14">
        <v>6.0928901776724064E-3</v>
      </c>
      <c r="D19" s="15">
        <v>3.7474787584676197E-3</v>
      </c>
      <c r="E19" s="15">
        <v>3.7474787584676197E-3</v>
      </c>
      <c r="F19" s="15">
        <v>0.10503752039332925</v>
      </c>
      <c r="G19" s="15">
        <v>3.7474787584676197E-3</v>
      </c>
      <c r="H19" s="15">
        <v>3.7474787584676197E-3</v>
      </c>
      <c r="I19" s="15">
        <v>3.7474787584676197E-3</v>
      </c>
      <c r="J19" s="15">
        <v>3.7474787584676197E-3</v>
      </c>
    </row>
    <row r="20" spans="1:10" x14ac:dyDescent="0.25">
      <c r="A20">
        <v>18</v>
      </c>
      <c r="B20" s="14">
        <v>1.8356928181352049E-2</v>
      </c>
      <c r="C20" s="14">
        <v>6.0928901776724064E-3</v>
      </c>
      <c r="D20" s="15">
        <v>3.7474787584676197E-3</v>
      </c>
      <c r="E20" s="15">
        <v>3.7474787584676197E-3</v>
      </c>
      <c r="F20" s="15">
        <v>3.0051402969433157E-2</v>
      </c>
      <c r="G20" s="15">
        <v>3.7474787584676197E-3</v>
      </c>
      <c r="H20" s="15">
        <v>3.7474787584676197E-3</v>
      </c>
      <c r="I20" s="15">
        <v>3.7474787584676197E-3</v>
      </c>
      <c r="J20" s="15">
        <v>3.7474787584676197E-3</v>
      </c>
    </row>
    <row r="21" spans="1:10" x14ac:dyDescent="0.25">
      <c r="A21">
        <v>19</v>
      </c>
      <c r="B21" s="14">
        <v>6.0928901776724064E-3</v>
      </c>
      <c r="C21" s="14">
        <v>1.0785873973860461E-2</v>
      </c>
      <c r="D21" s="15">
        <v>3.7474787584676197E-3</v>
      </c>
      <c r="E21" s="15">
        <v>3.7474787584676197E-3</v>
      </c>
      <c r="F21" s="15">
        <v>0.33805165701157347</v>
      </c>
      <c r="G21" s="15">
        <v>3.7474787584676197E-3</v>
      </c>
      <c r="H21" s="15">
        <v>3.7474787584676197E-3</v>
      </c>
      <c r="I21" s="15">
        <v>3.7474787584676197E-3</v>
      </c>
      <c r="J21" s="15">
        <v>3.7474787584676197E-3</v>
      </c>
    </row>
    <row r="22" spans="1:10" x14ac:dyDescent="0.25">
      <c r="A22">
        <v>20</v>
      </c>
      <c r="B22" s="14">
        <v>5.8036971654949997E-2</v>
      </c>
      <c r="C22" s="14">
        <v>6.0928901776724064E-3</v>
      </c>
      <c r="D22" s="15">
        <v>3.7474787584676197E-3</v>
      </c>
      <c r="E22" s="15">
        <v>3.7474787584676197E-3</v>
      </c>
      <c r="F22" s="15">
        <v>4.7346471299737944E-2</v>
      </c>
      <c r="G22" s="15">
        <v>3.7474787584676197E-3</v>
      </c>
      <c r="H22" s="15">
        <v>3.7474787584676197E-3</v>
      </c>
      <c r="I22" s="15">
        <v>3.7474787584676197E-3</v>
      </c>
      <c r="J22" s="15">
        <v>3.7474787584676197E-3</v>
      </c>
    </row>
    <row r="23" spans="1:10" x14ac:dyDescent="0.25">
      <c r="A23">
        <v>21</v>
      </c>
      <c r="B23" s="14">
        <v>0.20169765244631416</v>
      </c>
      <c r="C23" s="14">
        <v>6.0928901776724064E-3</v>
      </c>
      <c r="D23" s="15">
        <v>3.7474787584676197E-3</v>
      </c>
      <c r="E23" s="15">
        <v>3.7474787584676197E-3</v>
      </c>
      <c r="F23" s="15">
        <v>6.0928901776724064E-3</v>
      </c>
      <c r="G23" s="15">
        <v>3.7474787584676197E-3</v>
      </c>
      <c r="H23" s="15">
        <v>3.7474787584676197E-3</v>
      </c>
      <c r="I23" s="15">
        <v>3.7474787584676197E-3</v>
      </c>
      <c r="J23" s="15">
        <v>3.7474787584676197E-3</v>
      </c>
    </row>
    <row r="24" spans="1:10" x14ac:dyDescent="0.25">
      <c r="A24">
        <v>22</v>
      </c>
      <c r="B24" s="14">
        <v>0.10503752039332925</v>
      </c>
      <c r="C24" s="14">
        <v>0.1481349357421432</v>
      </c>
      <c r="D24" s="15">
        <v>3.7474787584676197E-3</v>
      </c>
      <c r="E24" s="15">
        <v>3.7474787584676197E-3</v>
      </c>
      <c r="F24" s="15">
        <v>0.1481349357421432</v>
      </c>
      <c r="G24" s="15">
        <v>3.7474787584676197E-3</v>
      </c>
      <c r="H24" s="15">
        <v>3.7474787584676197E-3</v>
      </c>
      <c r="I24" s="15">
        <v>3.7474787584676197E-3</v>
      </c>
      <c r="J24" s="15">
        <v>3.7474787584676197E-3</v>
      </c>
    </row>
    <row r="25" spans="1:10" x14ac:dyDescent="0.25">
      <c r="A25">
        <v>23</v>
      </c>
      <c r="B25" s="14">
        <v>0.1481349357421432</v>
      </c>
      <c r="C25" s="14">
        <v>6.0928901776724064E-3</v>
      </c>
      <c r="D25" s="15">
        <v>3.7474787584676197E-3</v>
      </c>
      <c r="E25" s="15">
        <v>3.7474787584676197E-3</v>
      </c>
      <c r="F25" s="15">
        <v>1.3901481217324636E-2</v>
      </c>
      <c r="G25" s="15">
        <v>3.7474787584676197E-3</v>
      </c>
      <c r="H25" s="15">
        <v>3.7474787584676197E-3</v>
      </c>
      <c r="I25" s="15">
        <v>3.7474787584676197E-3</v>
      </c>
      <c r="J25" s="15">
        <v>3.7474787584676197E-3</v>
      </c>
    </row>
    <row r="26" spans="1:10" x14ac:dyDescent="0.25">
      <c r="A26">
        <v>24</v>
      </c>
      <c r="B26" s="14">
        <v>0.20169765244631416</v>
      </c>
      <c r="C26" s="14">
        <v>0.1481349357421432</v>
      </c>
      <c r="D26" s="15">
        <v>3.7474787584676197E-3</v>
      </c>
      <c r="E26" s="15">
        <v>3.7474787584676197E-3</v>
      </c>
      <c r="F26" s="15">
        <v>3.0051402969433157E-2</v>
      </c>
      <c r="G26" s="15">
        <v>3.7474787584676197E-3</v>
      </c>
      <c r="H26" s="15">
        <v>3.7474787584676197E-3</v>
      </c>
      <c r="I26" s="15">
        <v>3.7474787584676197E-3</v>
      </c>
      <c r="J26" s="15">
        <v>3.7474787584676197E-3</v>
      </c>
    </row>
    <row r="27" spans="1:10" x14ac:dyDescent="0.25">
      <c r="A27">
        <v>25</v>
      </c>
      <c r="B27" s="14">
        <v>0.1481349357421432</v>
      </c>
      <c r="C27" s="14">
        <v>0.10503752039332925</v>
      </c>
      <c r="D27" s="15">
        <v>3.7474787584676197E-3</v>
      </c>
      <c r="E27" s="15">
        <v>3.7474787584676197E-3</v>
      </c>
      <c r="F27" s="15">
        <v>0.41726581135546437</v>
      </c>
      <c r="G27" s="15">
        <v>3.7474787584676197E-3</v>
      </c>
      <c r="H27" s="15">
        <v>3.7474787584676197E-3</v>
      </c>
      <c r="I27" s="15">
        <v>3.7474787584676197E-3</v>
      </c>
      <c r="J27" s="15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9F72-309D-4D51-AD53-A5F5E8FFD000}">
  <sheetPr>
    <tabColor theme="4" tint="0.39997558519241921"/>
  </sheetPr>
  <dimension ref="A1:J27"/>
  <sheetViews>
    <sheetView workbookViewId="0">
      <selection sqref="A1:J27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0.33805165701157347</v>
      </c>
      <c r="C2" s="14">
        <v>7.1836040903480114E-2</v>
      </c>
      <c r="D2" s="15">
        <v>6.0928901776724064E-3</v>
      </c>
      <c r="E2" s="15">
        <v>6.0928901776724064E-3</v>
      </c>
      <c r="F2" s="15">
        <v>7.1836040903480114E-2</v>
      </c>
      <c r="G2" s="15">
        <v>6.0928901776724064E-3</v>
      </c>
      <c r="H2" s="15">
        <v>6.0928901776724064E-3</v>
      </c>
      <c r="I2" s="15">
        <v>6.0928901776724064E-3</v>
      </c>
      <c r="J2" s="15">
        <v>6.0928901776724064E-3</v>
      </c>
    </row>
    <row r="3" spans="1:10" x14ac:dyDescent="0.25">
      <c r="A3">
        <v>1</v>
      </c>
      <c r="B3" s="14">
        <v>1.0785873973860461E-2</v>
      </c>
      <c r="C3" s="14">
        <v>6.0928901776724064E-3</v>
      </c>
      <c r="D3" s="15">
        <v>4.7346471299737944E-2</v>
      </c>
      <c r="E3" s="15">
        <v>6.0928901776724064E-3</v>
      </c>
      <c r="F3" s="15">
        <v>6.0928901776724064E-3</v>
      </c>
      <c r="G3" s="15">
        <v>6.0928901776724064E-3</v>
      </c>
      <c r="H3" s="15">
        <v>6.0928901776724064E-3</v>
      </c>
      <c r="I3" s="15">
        <v>6.0928901776724064E-3</v>
      </c>
      <c r="J3" s="15">
        <v>6.0928901776724064E-3</v>
      </c>
    </row>
    <row r="4" spans="1:10" x14ac:dyDescent="0.25">
      <c r="A4">
        <v>2</v>
      </c>
      <c r="B4" s="14">
        <v>0.10364992015687058</v>
      </c>
      <c r="C4" s="14">
        <v>5.3311373572573432E-3</v>
      </c>
      <c r="D4" s="15">
        <v>5.9626167965087943E-3</v>
      </c>
      <c r="E4" s="15">
        <v>5.9626167965087943E-3</v>
      </c>
      <c r="F4" s="15">
        <v>5.3311373572573432E-3</v>
      </c>
      <c r="G4" s="15">
        <v>5.9626167965087943E-3</v>
      </c>
      <c r="H4" s="15">
        <v>5.9626167965087943E-3</v>
      </c>
      <c r="I4" s="15">
        <v>5.4547491821346416E-3</v>
      </c>
      <c r="J4" s="15">
        <v>5.4547491821346416E-3</v>
      </c>
    </row>
    <row r="5" spans="1:10" x14ac:dyDescent="0.25">
      <c r="A5">
        <v>3</v>
      </c>
      <c r="B5" s="14">
        <v>0.5</v>
      </c>
      <c r="C5" s="14">
        <v>0.5</v>
      </c>
      <c r="D5" s="15">
        <v>0.10434522156848197</v>
      </c>
      <c r="E5" s="15">
        <v>6.0928901776724064E-3</v>
      </c>
      <c r="F5" s="15">
        <v>0.1481349357421432</v>
      </c>
      <c r="G5" s="15">
        <v>1.8072571023281126E-2</v>
      </c>
      <c r="H5" s="15">
        <v>6.0928901776724064E-3</v>
      </c>
      <c r="I5" s="15">
        <v>4.6846309746624099E-2</v>
      </c>
      <c r="J5" s="15">
        <v>6.0928901776724064E-3</v>
      </c>
    </row>
    <row r="6" spans="1:10" x14ac:dyDescent="0.25">
      <c r="A6">
        <v>4</v>
      </c>
      <c r="B6" s="14">
        <v>0.26543465198425409</v>
      </c>
      <c r="C6" s="14">
        <v>7.1836040903480114E-2</v>
      </c>
      <c r="D6" s="15">
        <v>6.0928901776724064E-3</v>
      </c>
      <c r="E6" s="15">
        <v>6.0928901776724064E-3</v>
      </c>
      <c r="F6" s="15">
        <v>0.33805165701157347</v>
      </c>
      <c r="G6" s="15">
        <v>6.0928901776724064E-3</v>
      </c>
      <c r="H6" s="15">
        <v>6.0928901776724064E-3</v>
      </c>
      <c r="I6" s="15">
        <v>6.0928901776724064E-3</v>
      </c>
      <c r="J6" s="15">
        <v>6.0928901776724064E-3</v>
      </c>
    </row>
    <row r="7" spans="1:10" x14ac:dyDescent="0.25">
      <c r="A7">
        <v>5</v>
      </c>
      <c r="B7" s="14">
        <v>7.1228348697049332E-2</v>
      </c>
      <c r="C7" s="14">
        <v>3.0051402969433157E-2</v>
      </c>
      <c r="D7" s="15">
        <v>6.0928901776724064E-3</v>
      </c>
      <c r="E7" s="15">
        <v>6.0928901776724064E-3</v>
      </c>
      <c r="F7" s="15">
        <v>0.29964316518385614</v>
      </c>
      <c r="G7" s="15">
        <v>5.9626167965087943E-3</v>
      </c>
      <c r="H7" s="15">
        <v>5.9626167965087943E-3</v>
      </c>
      <c r="I7" s="15">
        <v>6.0928901776724064E-3</v>
      </c>
      <c r="J7" s="15">
        <v>6.0928901776724064E-3</v>
      </c>
    </row>
    <row r="8" spans="1:10" x14ac:dyDescent="0.25">
      <c r="A8">
        <v>6</v>
      </c>
      <c r="B8" s="14">
        <v>0.26480964950172581</v>
      </c>
      <c r="C8" s="14">
        <v>0.20098267917836771</v>
      </c>
      <c r="D8" s="15">
        <v>5.9626167965087943E-3</v>
      </c>
      <c r="E8" s="15">
        <v>5.9626167965087943E-3</v>
      </c>
      <c r="F8" s="15">
        <v>0.41726581135546437</v>
      </c>
      <c r="G8" s="15">
        <v>6.0928901776724064E-3</v>
      </c>
      <c r="H8" s="15">
        <v>6.0928901776724064E-3</v>
      </c>
      <c r="I8" s="15">
        <v>6.0928901776724064E-3</v>
      </c>
      <c r="J8" s="15">
        <v>6.0928901776724064E-3</v>
      </c>
    </row>
    <row r="9" spans="1:10" x14ac:dyDescent="0.25">
      <c r="A9">
        <v>7</v>
      </c>
      <c r="B9" s="14">
        <v>0.45828132233977065</v>
      </c>
      <c r="C9" s="14">
        <v>0.41726581135546437</v>
      </c>
      <c r="D9" s="15">
        <v>6.0928901776724064E-3</v>
      </c>
      <c r="E9" s="15">
        <v>6.0928901776724064E-3</v>
      </c>
      <c r="F9" s="15">
        <v>0.41726581135546437</v>
      </c>
      <c r="G9" s="15">
        <v>1.0785873973860461E-2</v>
      </c>
      <c r="H9" s="15">
        <v>6.0928901776724064E-3</v>
      </c>
      <c r="I9" s="15">
        <v>3.0051402969433157E-2</v>
      </c>
      <c r="J9" s="15">
        <v>6.0928901776724064E-3</v>
      </c>
    </row>
    <row r="10" spans="1:10" x14ac:dyDescent="0.25">
      <c r="A10">
        <v>8</v>
      </c>
      <c r="B10" s="14">
        <v>0.14740099596685241</v>
      </c>
      <c r="C10" s="14">
        <v>0.26417966363547429</v>
      </c>
      <c r="D10" s="15">
        <v>5.9626167965087943E-3</v>
      </c>
      <c r="E10" s="15">
        <v>5.9626167965087943E-3</v>
      </c>
      <c r="F10" s="15">
        <v>0.26480964950172581</v>
      </c>
      <c r="G10" s="15">
        <v>6.0928901776724064E-3</v>
      </c>
      <c r="H10" s="15">
        <v>6.0928901776724064E-3</v>
      </c>
      <c r="I10" s="15">
        <v>5.9626167965087943E-3</v>
      </c>
      <c r="J10" s="15">
        <v>5.9626167965087943E-3</v>
      </c>
    </row>
    <row r="11" spans="1:10" x14ac:dyDescent="0.25">
      <c r="A11">
        <v>9</v>
      </c>
      <c r="B11" s="14">
        <v>0.26417966363547429</v>
      </c>
      <c r="C11" s="14">
        <v>0.14666278688301049</v>
      </c>
      <c r="D11" s="15">
        <v>6.0928901776724064E-3</v>
      </c>
      <c r="E11" s="15">
        <v>6.0928901776724064E-3</v>
      </c>
      <c r="F11" s="15">
        <v>7.0619081944409731E-2</v>
      </c>
      <c r="G11" s="15">
        <v>6.0928901776724064E-3</v>
      </c>
      <c r="H11" s="15">
        <v>6.0928901776724064E-3</v>
      </c>
      <c r="I11" s="15">
        <v>5.8336561716596834E-3</v>
      </c>
      <c r="J11" s="15">
        <v>5.8336561716596834E-3</v>
      </c>
    </row>
    <row r="12" spans="1:10" x14ac:dyDescent="0.25">
      <c r="A12">
        <v>10</v>
      </c>
      <c r="B12" s="14">
        <v>0.41726581135546437</v>
      </c>
      <c r="C12" s="14">
        <v>7.1836040903480114E-2</v>
      </c>
      <c r="D12" s="15">
        <v>6.0928901776724064E-3</v>
      </c>
      <c r="E12" s="15">
        <v>6.0928901776724064E-3</v>
      </c>
      <c r="F12" s="15">
        <v>0.10503752039332925</v>
      </c>
      <c r="G12" s="15">
        <v>1.0785873973860461E-2</v>
      </c>
      <c r="H12" s="15">
        <v>6.0928901776724064E-3</v>
      </c>
      <c r="I12" s="15">
        <v>3.0051402969433157E-2</v>
      </c>
      <c r="J12" s="15">
        <v>6.0928901776724064E-3</v>
      </c>
    </row>
    <row r="13" spans="1:10" x14ac:dyDescent="0.25">
      <c r="A13">
        <v>11</v>
      </c>
      <c r="B13" s="14">
        <v>4.7346471299737944E-2</v>
      </c>
      <c r="C13" s="14">
        <v>0.33758680746356223</v>
      </c>
      <c r="D13" s="15">
        <v>5.9626167965087943E-3</v>
      </c>
      <c r="E13" s="15">
        <v>6.0928901776724064E-3</v>
      </c>
      <c r="F13" s="15">
        <v>0.20098267917836771</v>
      </c>
      <c r="G13" s="15">
        <v>5.9626167965087943E-3</v>
      </c>
      <c r="H13" s="15">
        <v>6.0928901776724064E-3</v>
      </c>
      <c r="I13" s="15">
        <v>5.8336561716596834E-3</v>
      </c>
      <c r="J13" s="15">
        <v>5.9626167965087943E-3</v>
      </c>
    </row>
    <row r="14" spans="1:10" x14ac:dyDescent="0.25">
      <c r="A14">
        <v>12</v>
      </c>
      <c r="B14" s="14">
        <v>0.22235370051162578</v>
      </c>
      <c r="C14" s="14">
        <v>5.5797126414573774E-3</v>
      </c>
      <c r="D14" s="15">
        <v>5.5797126414573774E-3</v>
      </c>
      <c r="E14" s="15">
        <v>5.5797126414573774E-3</v>
      </c>
      <c r="F14" s="15">
        <v>5.9626167965087943E-3</v>
      </c>
      <c r="G14" s="15">
        <v>5.9626167965087943E-3</v>
      </c>
      <c r="H14" s="15">
        <v>5.9626167965087943E-3</v>
      </c>
      <c r="I14" s="15">
        <v>6.0928901776724064E-3</v>
      </c>
      <c r="J14" s="15">
        <v>6.0928901776724064E-3</v>
      </c>
    </row>
    <row r="15" spans="1:10" x14ac:dyDescent="0.25">
      <c r="A15">
        <v>13</v>
      </c>
      <c r="B15" s="14">
        <v>3.7013044578965197E-2</v>
      </c>
      <c r="C15" s="14">
        <v>0.20169765244631416</v>
      </c>
      <c r="D15" s="15">
        <v>6.0928901776724064E-3</v>
      </c>
      <c r="E15" s="15">
        <v>6.0928901776724064E-3</v>
      </c>
      <c r="F15" s="15">
        <v>0.20098267917836771</v>
      </c>
      <c r="G15" s="15">
        <v>1.0588328927158303E-2</v>
      </c>
      <c r="H15" s="15">
        <v>5.9626167965087943E-3</v>
      </c>
      <c r="I15" s="15">
        <v>6.0928901776724064E-3</v>
      </c>
      <c r="J15" s="15">
        <v>6.0928901776724064E-3</v>
      </c>
    </row>
    <row r="16" spans="1:10" x14ac:dyDescent="0.25">
      <c r="A16">
        <v>14</v>
      </c>
      <c r="B16" s="14">
        <v>6.0928901776724064E-3</v>
      </c>
      <c r="C16" s="14">
        <v>0.1481349357421432</v>
      </c>
      <c r="D16" s="15">
        <v>6.0928901776724064E-3</v>
      </c>
      <c r="E16" s="15">
        <v>6.0928901776724064E-3</v>
      </c>
      <c r="F16" s="15">
        <v>6.0928901776724064E-3</v>
      </c>
      <c r="G16" s="15">
        <v>6.0928901776724064E-3</v>
      </c>
      <c r="H16" s="15">
        <v>6.0928901776724064E-3</v>
      </c>
      <c r="I16" s="15">
        <v>1.0785873973860461E-2</v>
      </c>
      <c r="J16" s="15">
        <v>6.0928901776724064E-3</v>
      </c>
    </row>
    <row r="17" spans="1:10" x14ac:dyDescent="0.25">
      <c r="A17">
        <v>15</v>
      </c>
      <c r="B17" s="14">
        <v>0.5</v>
      </c>
      <c r="C17" s="14">
        <v>0.41726581135546437</v>
      </c>
      <c r="D17" s="15">
        <v>1.8356928181352049E-2</v>
      </c>
      <c r="E17" s="15">
        <v>6.0928901776724064E-3</v>
      </c>
      <c r="F17" s="15">
        <v>0.41726581135546437</v>
      </c>
      <c r="G17" s="15">
        <v>1.0785873973860461E-2</v>
      </c>
      <c r="H17" s="15">
        <v>6.0928901776724064E-3</v>
      </c>
      <c r="I17" s="15">
        <v>6.0928901776724064E-3</v>
      </c>
      <c r="J17" s="15">
        <v>6.0928901776724064E-3</v>
      </c>
    </row>
    <row r="18" spans="1:10" x14ac:dyDescent="0.25">
      <c r="A18">
        <v>16</v>
      </c>
      <c r="B18" s="14">
        <v>1.8356928181352049E-2</v>
      </c>
      <c r="C18" s="14">
        <v>0.14666278688301049</v>
      </c>
      <c r="D18" s="15">
        <v>0.1481349357421432</v>
      </c>
      <c r="E18" s="15">
        <v>6.0928901776724064E-3</v>
      </c>
      <c r="F18" s="15">
        <v>7.0619081944409731E-2</v>
      </c>
      <c r="G18" s="15">
        <v>6.0928901776724064E-3</v>
      </c>
      <c r="H18" s="15">
        <v>6.0928901776724064E-3</v>
      </c>
      <c r="I18" s="15">
        <v>0.41676717143279157</v>
      </c>
      <c r="J18" s="15">
        <v>5.8336561716596834E-3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5">
        <v>3.0051402969433157E-2</v>
      </c>
      <c r="E19" s="15">
        <v>6.0928901776724064E-3</v>
      </c>
      <c r="F19" s="15">
        <v>0.14740099596685241</v>
      </c>
      <c r="G19" s="15">
        <v>6.0928901776724064E-3</v>
      </c>
      <c r="H19" s="15">
        <v>6.0928901776724064E-3</v>
      </c>
      <c r="I19" s="15">
        <v>5.9626167965087943E-3</v>
      </c>
      <c r="J19" s="15">
        <v>5.9626167965087943E-3</v>
      </c>
    </row>
    <row r="20" spans="1:10" x14ac:dyDescent="0.25">
      <c r="A20">
        <v>18</v>
      </c>
      <c r="B20" s="14">
        <v>6.0928901776724064E-3</v>
      </c>
      <c r="C20" s="14">
        <v>0.33805165701157347</v>
      </c>
      <c r="D20" s="15">
        <v>6.0928901776724064E-3</v>
      </c>
      <c r="E20" s="15">
        <v>6.0928901776724064E-3</v>
      </c>
      <c r="F20" s="15">
        <v>1.0785873973860461E-2</v>
      </c>
      <c r="G20" s="15">
        <v>6.0928901776724064E-3</v>
      </c>
      <c r="H20" s="15">
        <v>6.0928901776724064E-3</v>
      </c>
      <c r="I20" s="15">
        <v>6.0928901776724064E-3</v>
      </c>
      <c r="J20" s="15">
        <v>6.0928901776724064E-3</v>
      </c>
    </row>
    <row r="21" spans="1:10" x14ac:dyDescent="0.25">
      <c r="A21">
        <v>19</v>
      </c>
      <c r="B21" s="14">
        <v>1.0785873973860461E-2</v>
      </c>
      <c r="C21" s="14">
        <v>7.1836040903480114E-2</v>
      </c>
      <c r="D21" s="15">
        <v>6.0928901776724064E-3</v>
      </c>
      <c r="E21" s="15">
        <v>6.0928901776724064E-3</v>
      </c>
      <c r="F21" s="15">
        <v>0.2316719412826086</v>
      </c>
      <c r="G21" s="15">
        <v>6.0928901776724064E-3</v>
      </c>
      <c r="H21" s="15">
        <v>6.0928901776724064E-3</v>
      </c>
      <c r="I21" s="15">
        <v>6.0928901776724064E-3</v>
      </c>
      <c r="J21" s="15">
        <v>6.0928901776724064E-3</v>
      </c>
    </row>
    <row r="22" spans="1:10" x14ac:dyDescent="0.25">
      <c r="A22">
        <v>20</v>
      </c>
      <c r="B22" s="14">
        <v>0.26480964950172581</v>
      </c>
      <c r="C22" s="14">
        <v>0.26480964950172581</v>
      </c>
      <c r="D22" s="15">
        <v>6.0928901776724064E-3</v>
      </c>
      <c r="E22" s="15">
        <v>6.0928901776724064E-3</v>
      </c>
      <c r="F22" s="15">
        <v>0.33711793779928606</v>
      </c>
      <c r="G22" s="15">
        <v>5.9626167965087943E-3</v>
      </c>
      <c r="H22" s="15">
        <v>5.9626167965087943E-3</v>
      </c>
      <c r="I22" s="15">
        <v>5.9626167965087943E-3</v>
      </c>
      <c r="J22" s="15">
        <v>5.9626167965087943E-3</v>
      </c>
    </row>
    <row r="23" spans="1:10" x14ac:dyDescent="0.25">
      <c r="A23">
        <v>21</v>
      </c>
      <c r="B23" s="14">
        <v>9.061026819255491E-2</v>
      </c>
      <c r="C23" s="14">
        <v>5.7060181930008256E-3</v>
      </c>
      <c r="D23" s="15">
        <v>5.8336561716596834E-3</v>
      </c>
      <c r="E23" s="15">
        <v>5.9626167965087943E-3</v>
      </c>
      <c r="F23" s="15">
        <v>5.3311373572573432E-3</v>
      </c>
      <c r="G23" s="15">
        <v>5.4547491821346416E-3</v>
      </c>
      <c r="H23" s="15">
        <v>5.5797126414573774E-3</v>
      </c>
      <c r="I23" s="15">
        <v>5.7060181930008256E-3</v>
      </c>
      <c r="J23" s="15">
        <v>5.8336561716596834E-3</v>
      </c>
    </row>
    <row r="24" spans="1:10" x14ac:dyDescent="0.25">
      <c r="A24">
        <v>22</v>
      </c>
      <c r="B24" s="14">
        <v>4.5344183085602077E-2</v>
      </c>
      <c r="C24" s="14">
        <v>0.20098267917836771</v>
      </c>
      <c r="D24" s="15">
        <v>6.0928901776724064E-3</v>
      </c>
      <c r="E24" s="15">
        <v>6.0928901776724064E-3</v>
      </c>
      <c r="F24" s="15">
        <v>5.9398748763423027E-2</v>
      </c>
      <c r="G24" s="15">
        <v>4.5344183085602077E-2</v>
      </c>
      <c r="H24" s="15">
        <v>5.5797126414573774E-3</v>
      </c>
      <c r="I24" s="15">
        <v>5.9626167965087943E-3</v>
      </c>
      <c r="J24" s="15">
        <v>5.9626167965087943E-3</v>
      </c>
    </row>
    <row r="25" spans="1:10" x14ac:dyDescent="0.25">
      <c r="A25">
        <v>23</v>
      </c>
      <c r="B25" s="14">
        <v>0.12385293524593333</v>
      </c>
      <c r="C25" s="14">
        <v>8.6608556322350094E-2</v>
      </c>
      <c r="D25" s="15">
        <v>5.9626167965087943E-3</v>
      </c>
      <c r="E25" s="15">
        <v>6.0928901776724064E-3</v>
      </c>
      <c r="F25" s="15">
        <v>0.5</v>
      </c>
      <c r="G25" s="15">
        <v>5.8336561716596834E-3</v>
      </c>
      <c r="H25" s="15">
        <v>5.9626167965087943E-3</v>
      </c>
      <c r="I25" s="15">
        <v>5.9626167965087943E-3</v>
      </c>
      <c r="J25" s="15">
        <v>6.0928901776724064E-3</v>
      </c>
    </row>
    <row r="26" spans="1:10" x14ac:dyDescent="0.25">
      <c r="A26">
        <v>24</v>
      </c>
      <c r="B26" s="14">
        <v>0.41726581135546437</v>
      </c>
      <c r="C26" s="14">
        <v>7.1836040903480114E-2</v>
      </c>
      <c r="D26" s="15">
        <v>4.7346471299737944E-2</v>
      </c>
      <c r="E26" s="15">
        <v>6.0928901776724064E-3</v>
      </c>
      <c r="F26" s="15">
        <v>0.1481349357421432</v>
      </c>
      <c r="G26" s="15">
        <v>3.0051402969433157E-2</v>
      </c>
      <c r="H26" s="15">
        <v>6.0928901776724064E-3</v>
      </c>
      <c r="I26" s="15">
        <v>0.1481349357421432</v>
      </c>
      <c r="J26" s="15">
        <v>6.0928901776724064E-3</v>
      </c>
    </row>
    <row r="27" spans="1:10" x14ac:dyDescent="0.25">
      <c r="A27">
        <v>25</v>
      </c>
      <c r="B27" s="14">
        <v>0.20169765244631416</v>
      </c>
      <c r="C27" s="14">
        <v>0.33805165701157347</v>
      </c>
      <c r="D27" s="15">
        <v>0.5</v>
      </c>
      <c r="E27" s="15">
        <v>6.0928901776724064E-3</v>
      </c>
      <c r="F27" s="15">
        <v>0.33805165701157347</v>
      </c>
      <c r="G27" s="15">
        <v>0.26543465198425409</v>
      </c>
      <c r="H27" s="15">
        <v>6.0928901776724064E-3</v>
      </c>
      <c r="I27" s="15">
        <v>0.26543465198425409</v>
      </c>
      <c r="J27" s="15">
        <v>6.0928901776724064E-3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B03-7C07-4216-B06D-02C0ED49DC75}">
  <sheetPr>
    <tabColor theme="4" tint="0.39997558519241921"/>
  </sheetPr>
  <dimension ref="A1:J27"/>
  <sheetViews>
    <sheetView workbookViewId="0">
      <selection sqref="A1:J27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0.2316719412826086</v>
      </c>
      <c r="C2" s="14">
        <v>1.0785873973860461E-2</v>
      </c>
      <c r="D2" s="15">
        <v>6.0928901776724064E-3</v>
      </c>
      <c r="E2" s="15">
        <v>3.7474787584676197E-3</v>
      </c>
      <c r="F2" s="15">
        <v>1.8356928181352049E-2</v>
      </c>
      <c r="G2" s="15">
        <v>7.9853481768900527E-3</v>
      </c>
      <c r="H2" s="15">
        <v>3.7474787584676197E-3</v>
      </c>
      <c r="I2" s="15">
        <v>0.10503752039332925</v>
      </c>
      <c r="J2" s="15">
        <v>3.7474787584676197E-3</v>
      </c>
    </row>
    <row r="3" spans="1:10" x14ac:dyDescent="0.25">
      <c r="A3">
        <v>1</v>
      </c>
      <c r="B3" s="14">
        <v>4.7346471299737944E-2</v>
      </c>
      <c r="C3" s="14">
        <v>3.7474787584676197E-3</v>
      </c>
      <c r="D3" s="15">
        <v>0.26543465198425409</v>
      </c>
      <c r="E3" s="15">
        <v>3.7474787584676197E-3</v>
      </c>
      <c r="F3" s="15">
        <v>3.7474787584676197E-3</v>
      </c>
      <c r="G3" s="15">
        <v>0.10503752039332925</v>
      </c>
      <c r="H3" s="15">
        <v>3.7474787584676197E-3</v>
      </c>
      <c r="I3" s="15">
        <v>3.7474787584676197E-3</v>
      </c>
      <c r="J3" s="15">
        <v>1</v>
      </c>
    </row>
    <row r="4" spans="1:10" x14ac:dyDescent="0.25">
      <c r="A4">
        <v>2</v>
      </c>
      <c r="B4" s="14">
        <v>7.0619081944409731E-2</v>
      </c>
      <c r="C4" s="14">
        <v>5.3311373572573432E-3</v>
      </c>
      <c r="D4" s="15">
        <v>5.9626167965087943E-3</v>
      </c>
      <c r="E4" s="15">
        <v>3.6451790457678189E-3</v>
      </c>
      <c r="F4" s="15">
        <v>5.3311373572573432E-3</v>
      </c>
      <c r="G4" s="15">
        <v>5.9626167965087943E-3</v>
      </c>
      <c r="H4" s="15">
        <v>3.6451790457678189E-3</v>
      </c>
      <c r="I4" s="15">
        <v>2.8118901938637961E-2</v>
      </c>
      <c r="J4" s="15">
        <v>3.2508511865409124E-3</v>
      </c>
    </row>
    <row r="5" spans="1:10" x14ac:dyDescent="0.25">
      <c r="A5">
        <v>3</v>
      </c>
      <c r="B5" s="14">
        <v>0.41726581135546437</v>
      </c>
      <c r="C5" s="14">
        <v>6.0928901776724064E-3</v>
      </c>
      <c r="D5" s="15">
        <v>0.5</v>
      </c>
      <c r="E5" s="15">
        <v>3.7474787584676197E-3</v>
      </c>
      <c r="F5" s="15">
        <v>6.0928901776724064E-3</v>
      </c>
      <c r="G5" s="15">
        <v>0.41701761489549599</v>
      </c>
      <c r="H5" s="15">
        <v>3.7474787584676197E-3</v>
      </c>
      <c r="I5" s="15">
        <v>5.9626167965087943E-3</v>
      </c>
      <c r="J5" s="15">
        <v>3.7474787584676197E-3</v>
      </c>
    </row>
    <row r="6" spans="1:10" x14ac:dyDescent="0.25">
      <c r="A6">
        <v>4</v>
      </c>
      <c r="B6" s="14">
        <v>0.1481349357421432</v>
      </c>
      <c r="C6" s="14">
        <v>0.1481349357421432</v>
      </c>
      <c r="D6" s="15">
        <v>4.7346471299737944E-2</v>
      </c>
      <c r="E6" s="15">
        <v>3.7474787584676197E-3</v>
      </c>
      <c r="F6" s="15">
        <v>3.0051402969433157E-2</v>
      </c>
      <c r="G6" s="15">
        <v>1.8356928181352049E-2</v>
      </c>
      <c r="H6" s="15">
        <v>3.7474787584676197E-3</v>
      </c>
      <c r="I6" s="15">
        <v>0.5</v>
      </c>
      <c r="J6" s="15">
        <v>3.7474787584676197E-3</v>
      </c>
    </row>
    <row r="7" spans="1:10" x14ac:dyDescent="0.25">
      <c r="A7">
        <v>5</v>
      </c>
      <c r="B7" s="14">
        <v>0.26543465198425409</v>
      </c>
      <c r="C7" s="14">
        <v>3.0051402969433157E-2</v>
      </c>
      <c r="D7" s="15">
        <v>6.0928901776724064E-3</v>
      </c>
      <c r="E7" s="15">
        <v>3.7474787584676197E-3</v>
      </c>
      <c r="F7" s="15">
        <v>0.12457631929096341</v>
      </c>
      <c r="G7" s="15">
        <v>6.0928901776724064E-3</v>
      </c>
      <c r="H7" s="15">
        <v>3.7474787584676197E-3</v>
      </c>
      <c r="I7" s="15">
        <v>6.0928901776724064E-3</v>
      </c>
      <c r="J7" s="15">
        <v>3.7474787584676197E-3</v>
      </c>
    </row>
    <row r="8" spans="1:10" x14ac:dyDescent="0.25">
      <c r="A8">
        <v>6</v>
      </c>
      <c r="B8" s="14">
        <v>0.5</v>
      </c>
      <c r="C8" s="14">
        <v>5.9626167965087943E-3</v>
      </c>
      <c r="D8" s="15">
        <v>5.9626167965087943E-3</v>
      </c>
      <c r="E8" s="15">
        <v>3.6451790457678189E-3</v>
      </c>
      <c r="F8" s="15">
        <v>3.0051402969433157E-2</v>
      </c>
      <c r="G8" s="15">
        <v>1.0785873973860461E-2</v>
      </c>
      <c r="H8" s="15">
        <v>3.7474787584676197E-3</v>
      </c>
      <c r="I8" s="15">
        <v>0.1481349357421432</v>
      </c>
      <c r="J8" s="15">
        <v>3.7474787584676197E-3</v>
      </c>
    </row>
    <row r="9" spans="1:10" x14ac:dyDescent="0.25">
      <c r="A9">
        <v>7</v>
      </c>
      <c r="B9" s="14">
        <v>5.8036971654949997E-2</v>
      </c>
      <c r="C9" s="14">
        <v>6.0928901776724064E-3</v>
      </c>
      <c r="D9" s="15">
        <v>7.1836040903480114E-2</v>
      </c>
      <c r="E9" s="15">
        <v>3.7474787584676197E-3</v>
      </c>
      <c r="F9" s="15">
        <v>6.0928901776724064E-3</v>
      </c>
      <c r="G9" s="15">
        <v>6.0928901776724064E-3</v>
      </c>
      <c r="H9" s="15">
        <v>3.7474787584676197E-3</v>
      </c>
      <c r="I9" s="15">
        <v>6.0928901776724064E-3</v>
      </c>
      <c r="J9" s="15">
        <v>3.7474787584676197E-3</v>
      </c>
    </row>
    <row r="10" spans="1:10" x14ac:dyDescent="0.25">
      <c r="A10">
        <v>8</v>
      </c>
      <c r="B10" s="14">
        <v>0.14740099596685241</v>
      </c>
      <c r="C10" s="14">
        <v>5.8336561716596834E-3</v>
      </c>
      <c r="D10" s="15">
        <v>5.9626167965087943E-3</v>
      </c>
      <c r="E10" s="15">
        <v>3.6451790457678189E-3</v>
      </c>
      <c r="F10" s="15">
        <v>1.8072571023281126E-2</v>
      </c>
      <c r="G10" s="15">
        <v>6.0928901776724064E-3</v>
      </c>
      <c r="H10" s="15">
        <v>3.7474787584676197E-3</v>
      </c>
      <c r="I10" s="15">
        <v>5.9626167965087943E-3</v>
      </c>
      <c r="J10" s="15">
        <v>3.6451790457678189E-3</v>
      </c>
    </row>
    <row r="11" spans="1:10" x14ac:dyDescent="0.25">
      <c r="A11">
        <v>9</v>
      </c>
      <c r="B11" s="14">
        <v>0.29794154528258887</v>
      </c>
      <c r="C11" s="14">
        <v>5.7060181930008256E-3</v>
      </c>
      <c r="D11" s="15">
        <v>4.6846309746624099E-2</v>
      </c>
      <c r="E11" s="15">
        <v>3.6451790457678189E-3</v>
      </c>
      <c r="F11" s="15">
        <v>5.8336561716596834E-3</v>
      </c>
      <c r="G11" s="15">
        <v>3.0051402969433157E-2</v>
      </c>
      <c r="H11" s="15">
        <v>3.7474787584676197E-3</v>
      </c>
      <c r="I11" s="15">
        <v>5.8336561716596834E-3</v>
      </c>
      <c r="J11" s="15">
        <v>3.5443603969947213E-3</v>
      </c>
    </row>
    <row r="12" spans="1:10" x14ac:dyDescent="0.25">
      <c r="A12">
        <v>10</v>
      </c>
      <c r="B12" s="14">
        <v>0.5</v>
      </c>
      <c r="C12" s="14">
        <v>6.0928901776724064E-3</v>
      </c>
      <c r="D12" s="15">
        <v>0.1481349357421432</v>
      </c>
      <c r="E12" s="15">
        <v>3.7474787584676197E-3</v>
      </c>
      <c r="F12" s="15">
        <v>6.0928901776724064E-3</v>
      </c>
      <c r="G12" s="15">
        <v>0.1481349357421432</v>
      </c>
      <c r="H12" s="15">
        <v>3.7474787584676197E-3</v>
      </c>
      <c r="I12" s="15">
        <v>6.0928901776724064E-3</v>
      </c>
      <c r="J12" s="15">
        <v>3.7474787584676197E-3</v>
      </c>
    </row>
    <row r="13" spans="1:10" x14ac:dyDescent="0.25">
      <c r="A13">
        <v>11</v>
      </c>
      <c r="B13" s="14">
        <v>0.1481349357421432</v>
      </c>
      <c r="C13" s="14">
        <v>5.4547491821346416E-3</v>
      </c>
      <c r="D13" s="15">
        <v>5.9626167965087943E-3</v>
      </c>
      <c r="E13" s="15">
        <v>3.7474787584676197E-3</v>
      </c>
      <c r="F13" s="15">
        <v>5.4547491821346416E-3</v>
      </c>
      <c r="G13" s="15">
        <v>7.1228348697049332E-2</v>
      </c>
      <c r="H13" s="15">
        <v>3.7474787584676197E-3</v>
      </c>
      <c r="I13" s="15">
        <v>5.3311373572573432E-3</v>
      </c>
      <c r="J13" s="15">
        <v>8.8507991437402067E-2</v>
      </c>
    </row>
    <row r="14" spans="1:10" x14ac:dyDescent="0.25">
      <c r="A14">
        <v>12</v>
      </c>
      <c r="B14" s="14">
        <v>0.22235370051162578</v>
      </c>
      <c r="C14" s="14">
        <v>3.3471907210218272E-3</v>
      </c>
      <c r="D14" s="15">
        <v>5.5797126414573774E-3</v>
      </c>
      <c r="E14" s="15">
        <v>3.3471907210218272E-3</v>
      </c>
      <c r="F14" s="15">
        <v>3.6451790457678189E-3</v>
      </c>
      <c r="G14" s="15">
        <v>1.8072571023281126E-2</v>
      </c>
      <c r="H14" s="15">
        <v>3.6451790457678189E-3</v>
      </c>
      <c r="I14" s="15">
        <v>3.7474787584676197E-3</v>
      </c>
      <c r="J14" s="15">
        <v>1</v>
      </c>
    </row>
    <row r="15" spans="1:10" x14ac:dyDescent="0.25">
      <c r="A15">
        <v>13</v>
      </c>
      <c r="B15" s="14">
        <v>0.17213327404554052</v>
      </c>
      <c r="C15" s="14">
        <v>6.0928901776724064E-3</v>
      </c>
      <c r="D15" s="15">
        <v>6.0928901776724064E-3</v>
      </c>
      <c r="E15" s="15">
        <v>3.7474787584676197E-3</v>
      </c>
      <c r="F15" s="15">
        <v>5.9626167965087943E-3</v>
      </c>
      <c r="G15" s="15">
        <v>1.8072571023281126E-2</v>
      </c>
      <c r="H15" s="15">
        <v>3.6451790457678189E-3</v>
      </c>
      <c r="I15" s="15">
        <v>1.8356928181352049E-2</v>
      </c>
      <c r="J15" s="15">
        <v>3.7474787584676197E-3</v>
      </c>
    </row>
    <row r="16" spans="1:10" x14ac:dyDescent="0.25">
      <c r="A16">
        <v>14</v>
      </c>
      <c r="B16" s="14">
        <v>0.1481349357421432</v>
      </c>
      <c r="C16" s="14">
        <v>6.0928901776724064E-3</v>
      </c>
      <c r="D16" s="15">
        <v>4.7346471299737944E-2</v>
      </c>
      <c r="E16" s="15">
        <v>3.7474787584676197E-3</v>
      </c>
      <c r="F16" s="15">
        <v>6.0928901776724064E-3</v>
      </c>
      <c r="G16" s="15">
        <v>0.26543465198425409</v>
      </c>
      <c r="H16" s="15">
        <v>3.7474787584676197E-3</v>
      </c>
      <c r="I16" s="15">
        <v>6.0928901776724064E-3</v>
      </c>
      <c r="J16" s="15">
        <v>3.7474787584676197E-3</v>
      </c>
    </row>
    <row r="17" spans="1:10" x14ac:dyDescent="0.25">
      <c r="A17">
        <v>15</v>
      </c>
      <c r="B17" s="14">
        <v>0.26543465198425409</v>
      </c>
      <c r="C17" s="14">
        <v>6.0928901776724064E-3</v>
      </c>
      <c r="D17" s="15">
        <v>0.26543465198425409</v>
      </c>
      <c r="E17" s="15">
        <v>3.7474787584676197E-3</v>
      </c>
      <c r="F17" s="15">
        <v>6.0928901776724064E-3</v>
      </c>
      <c r="G17" s="15">
        <v>0.10503752039332925</v>
      </c>
      <c r="H17" s="15">
        <v>3.7474787584676197E-3</v>
      </c>
      <c r="I17" s="15">
        <v>3.0051402969433157E-2</v>
      </c>
      <c r="J17" s="15">
        <v>3.7474787584676197E-3</v>
      </c>
    </row>
    <row r="18" spans="1:10" x14ac:dyDescent="0.25">
      <c r="A18">
        <v>16</v>
      </c>
      <c r="B18" s="14">
        <v>3.0051402969433157E-2</v>
      </c>
      <c r="C18" s="14">
        <v>3.7474787584676197E-3</v>
      </c>
      <c r="D18" s="15">
        <v>0.10503752039332925</v>
      </c>
      <c r="E18" s="15">
        <v>3.7474787584676197E-3</v>
      </c>
      <c r="F18" s="15">
        <v>3.7474787584676197E-3</v>
      </c>
      <c r="G18" s="15">
        <v>0.26543465198425409</v>
      </c>
      <c r="H18" s="15">
        <v>3.7474787584676197E-3</v>
      </c>
      <c r="I18" s="15">
        <v>3.7474787584676197E-3</v>
      </c>
      <c r="J18" s="15">
        <v>1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5">
        <v>1.0785873973860461E-2</v>
      </c>
      <c r="E19" s="15">
        <v>3.7474787584676197E-3</v>
      </c>
      <c r="F19" s="15">
        <v>7.1228348697049332E-2</v>
      </c>
      <c r="G19" s="15">
        <v>6.0928901776724064E-3</v>
      </c>
      <c r="H19" s="15">
        <v>5.9398748763423027E-2</v>
      </c>
      <c r="I19" s="15">
        <v>5.9626167965087943E-3</v>
      </c>
      <c r="J19" s="15">
        <v>3.6451790457678189E-3</v>
      </c>
    </row>
    <row r="20" spans="1:10" x14ac:dyDescent="0.25">
      <c r="A20">
        <v>18</v>
      </c>
      <c r="B20" s="14">
        <v>6.0928901776724064E-3</v>
      </c>
      <c r="C20" s="14">
        <v>4.7346471299737944E-2</v>
      </c>
      <c r="D20" s="15">
        <v>0.33805165701157347</v>
      </c>
      <c r="E20" s="15">
        <v>3.7474787584676197E-3</v>
      </c>
      <c r="F20" s="15">
        <v>6.0928901776724064E-3</v>
      </c>
      <c r="G20" s="15">
        <v>6.0928901776724064E-3</v>
      </c>
      <c r="H20" s="15">
        <v>3.7474787584676197E-3</v>
      </c>
      <c r="I20" s="15">
        <v>7.1836040903480114E-2</v>
      </c>
      <c r="J20" s="15">
        <v>3.7474787584676197E-3</v>
      </c>
    </row>
    <row r="21" spans="1:10" x14ac:dyDescent="0.25">
      <c r="A21">
        <v>19</v>
      </c>
      <c r="B21" s="14">
        <v>0.20169765244631416</v>
      </c>
      <c r="C21" s="14">
        <v>0.26543465198425409</v>
      </c>
      <c r="D21" s="15">
        <v>6.0928901776724064E-3</v>
      </c>
      <c r="E21" s="15">
        <v>5.9398748763423027E-2</v>
      </c>
      <c r="F21" s="15">
        <v>0.45828132233977065</v>
      </c>
      <c r="G21" s="15">
        <v>6.0928901776724064E-3</v>
      </c>
      <c r="H21" s="15">
        <v>3.7474787584676197E-3</v>
      </c>
      <c r="I21" s="15">
        <v>6.0928901776724064E-3</v>
      </c>
      <c r="J21" s="15">
        <v>3.7474787584676197E-3</v>
      </c>
    </row>
    <row r="22" spans="1:10" x14ac:dyDescent="0.25">
      <c r="A22">
        <v>20</v>
      </c>
      <c r="B22" s="14">
        <v>0.20098267917836771</v>
      </c>
      <c r="C22" s="14">
        <v>1.8072571023281126E-2</v>
      </c>
      <c r="D22" s="15">
        <v>1.0785873973860461E-2</v>
      </c>
      <c r="E22" s="15">
        <v>3.7474787584676197E-3</v>
      </c>
      <c r="F22" s="15">
        <v>1.7789416619797039E-2</v>
      </c>
      <c r="G22" s="15">
        <v>1.8072571023281126E-2</v>
      </c>
      <c r="H22" s="15">
        <v>3.6451790457678189E-3</v>
      </c>
      <c r="I22" s="15">
        <v>0.33758680746356223</v>
      </c>
      <c r="J22" s="15">
        <v>3.6451790457678189E-3</v>
      </c>
    </row>
    <row r="23" spans="1:10" x14ac:dyDescent="0.25">
      <c r="A23">
        <v>21</v>
      </c>
      <c r="B23" s="14">
        <v>9.061026819255491E-2</v>
      </c>
      <c r="C23" s="14">
        <v>5.7060181930008256E-3</v>
      </c>
      <c r="D23" s="15">
        <v>5.8336561716596834E-3</v>
      </c>
      <c r="E23" s="15">
        <v>3.6451790457678189E-3</v>
      </c>
      <c r="F23" s="15">
        <v>5.3311373572573432E-3</v>
      </c>
      <c r="G23" s="15">
        <v>5.4547491821346416E-3</v>
      </c>
      <c r="H23" s="15">
        <v>3.3471907210218272E-3</v>
      </c>
      <c r="I23" s="15">
        <v>5.7060181930008256E-3</v>
      </c>
      <c r="J23" s="15">
        <v>3.5443603969947213E-3</v>
      </c>
    </row>
    <row r="24" spans="1:10" x14ac:dyDescent="0.25">
      <c r="A24">
        <v>22</v>
      </c>
      <c r="B24" s="14">
        <v>1.000409264580311E-2</v>
      </c>
      <c r="C24" s="14">
        <v>5.4547491821346416E-3</v>
      </c>
      <c r="D24" s="15">
        <v>6.0928901776724064E-3</v>
      </c>
      <c r="E24" s="15">
        <v>3.7474787584676197E-3</v>
      </c>
      <c r="F24" s="15">
        <v>0.1020119352372183</v>
      </c>
      <c r="G24" s="15">
        <v>6.9395869211804878E-2</v>
      </c>
      <c r="H24" s="15">
        <v>1.1575475992623169E-2</v>
      </c>
      <c r="I24" s="15">
        <v>5.4547491821346416E-3</v>
      </c>
      <c r="J24" s="15">
        <v>8.8507991437402067E-2</v>
      </c>
    </row>
    <row r="25" spans="1:10" x14ac:dyDescent="0.25">
      <c r="A25">
        <v>23</v>
      </c>
      <c r="B25" s="14">
        <v>0.17213327404554052</v>
      </c>
      <c r="C25" s="14">
        <v>4.6345858062223182E-2</v>
      </c>
      <c r="D25" s="15">
        <v>5.9626167965087943E-3</v>
      </c>
      <c r="E25" s="15">
        <v>3.7474787584676197E-3</v>
      </c>
      <c r="F25" s="15">
        <v>0.14740099596685241</v>
      </c>
      <c r="G25" s="15">
        <v>5.8336561716596834E-3</v>
      </c>
      <c r="H25" s="15">
        <v>3.6451790457678189E-3</v>
      </c>
      <c r="I25" s="15">
        <v>1.0588328927158303E-2</v>
      </c>
      <c r="J25" s="15">
        <v>3.7474787584676197E-3</v>
      </c>
    </row>
    <row r="26" spans="1:10" x14ac:dyDescent="0.25">
      <c r="A26">
        <v>24</v>
      </c>
      <c r="B26" s="14">
        <v>0.20169765244631416</v>
      </c>
      <c r="C26" s="14">
        <v>1.8356928181352049E-2</v>
      </c>
      <c r="D26" s="15">
        <v>0.20169765244631416</v>
      </c>
      <c r="E26" s="15">
        <v>3.7474787584676197E-3</v>
      </c>
      <c r="F26" s="15">
        <v>1.0785873973860461E-2</v>
      </c>
      <c r="G26" s="15">
        <v>0.5</v>
      </c>
      <c r="H26" s="15">
        <v>3.7474787584676197E-3</v>
      </c>
      <c r="I26" s="15">
        <v>6.0928901776724064E-3</v>
      </c>
      <c r="J26" s="15">
        <v>3.7474787584676197E-3</v>
      </c>
    </row>
    <row r="27" spans="1:10" x14ac:dyDescent="0.25">
      <c r="A27">
        <v>25</v>
      </c>
      <c r="B27" s="14">
        <v>0.5</v>
      </c>
      <c r="C27" s="14">
        <v>0.20169765244631416</v>
      </c>
      <c r="D27" s="15">
        <v>0.20169765244631416</v>
      </c>
      <c r="E27" s="15">
        <v>3.7474787584676197E-3</v>
      </c>
      <c r="F27" s="15">
        <v>0.26543465198425409</v>
      </c>
      <c r="G27" s="15">
        <v>0.10503752039332925</v>
      </c>
      <c r="H27" s="15">
        <v>3.7474787584676197E-3</v>
      </c>
      <c r="I27" s="15">
        <v>6.0928901776724064E-3</v>
      </c>
      <c r="J27" s="15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4269-5176-49BA-AC35-E26A65783894}">
  <sheetPr>
    <tabColor theme="4" tint="0.39997558519241921"/>
  </sheetPr>
  <dimension ref="A1:J27"/>
  <sheetViews>
    <sheetView workbookViewId="0">
      <selection sqref="A1:J27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4.7346471299737944E-2</v>
      </c>
      <c r="C2" s="14">
        <v>7.1836040903480114E-2</v>
      </c>
      <c r="D2" s="15">
        <v>6.0928901776724064E-3</v>
      </c>
      <c r="E2" s="15">
        <v>3.7474787584676197E-3</v>
      </c>
      <c r="F2" s="15">
        <v>0.41726581135546437</v>
      </c>
      <c r="G2" s="15">
        <v>6.0928901776724064E-3</v>
      </c>
      <c r="H2" s="15">
        <v>3.7474787584676197E-3</v>
      </c>
      <c r="I2" s="15">
        <v>6.0928901776724064E-3</v>
      </c>
      <c r="J2" s="15">
        <v>3.7474787584676197E-3</v>
      </c>
    </row>
    <row r="3" spans="1:10" x14ac:dyDescent="0.25">
      <c r="A3">
        <v>1</v>
      </c>
      <c r="B3" s="14">
        <v>7.1836040903480114E-2</v>
      </c>
      <c r="C3" s="14">
        <v>3.7474787584676197E-3</v>
      </c>
      <c r="D3" s="15">
        <v>6.0928901776724064E-3</v>
      </c>
      <c r="E3" s="15">
        <v>3.7474787584676197E-3</v>
      </c>
      <c r="F3" s="15">
        <v>5.9398748763423027E-2</v>
      </c>
      <c r="G3" s="15">
        <v>6.0928901776724064E-3</v>
      </c>
      <c r="H3" s="15">
        <v>5.9398748763423027E-2</v>
      </c>
      <c r="I3" s="15">
        <v>3.7474787584676197E-3</v>
      </c>
      <c r="J3" s="15">
        <v>1</v>
      </c>
    </row>
    <row r="4" spans="1:10" x14ac:dyDescent="0.25">
      <c r="A4">
        <v>2</v>
      </c>
      <c r="B4" s="14">
        <v>0.33711793779928606</v>
      </c>
      <c r="C4" s="14">
        <v>5.3311373572573432E-3</v>
      </c>
      <c r="D4" s="15">
        <v>5.9626167965087943E-3</v>
      </c>
      <c r="E4" s="15">
        <v>3.6451790457678189E-3</v>
      </c>
      <c r="F4" s="15">
        <v>5.3311373572573432E-3</v>
      </c>
      <c r="G4" s="15">
        <v>5.9626167965087943E-3</v>
      </c>
      <c r="H4" s="15">
        <v>3.6451790457678189E-3</v>
      </c>
      <c r="I4" s="15">
        <v>5.4547491821346416E-3</v>
      </c>
      <c r="J4" s="15">
        <v>3.2508511865409124E-3</v>
      </c>
    </row>
    <row r="5" spans="1:10" x14ac:dyDescent="0.25">
      <c r="A5">
        <v>3</v>
      </c>
      <c r="B5" s="14">
        <v>0.33805165701157347</v>
      </c>
      <c r="C5" s="14">
        <v>0.26543465198425409</v>
      </c>
      <c r="D5" s="15">
        <v>1.0588328927158303E-2</v>
      </c>
      <c r="E5" s="15">
        <v>0.32791824829532945</v>
      </c>
      <c r="F5" s="15">
        <v>0.20169765244631416</v>
      </c>
      <c r="G5" s="15">
        <v>5.9626167965087943E-3</v>
      </c>
      <c r="H5" s="15">
        <v>0.32791824829532945</v>
      </c>
      <c r="I5" s="15">
        <v>5.9626167965087943E-3</v>
      </c>
      <c r="J5" s="15">
        <v>3.7474787584676197E-3</v>
      </c>
    </row>
    <row r="6" spans="1:10" x14ac:dyDescent="0.25">
      <c r="A6">
        <v>4</v>
      </c>
      <c r="B6" s="14">
        <v>0.26543465198425409</v>
      </c>
      <c r="C6" s="14">
        <v>7.1836040903480114E-2</v>
      </c>
      <c r="D6" s="15">
        <v>6.0928901776724064E-3</v>
      </c>
      <c r="E6" s="15">
        <v>5.9398748763423027E-2</v>
      </c>
      <c r="F6" s="15">
        <v>0.41726581135546437</v>
      </c>
      <c r="G6" s="15">
        <v>6.0928901776724064E-3</v>
      </c>
      <c r="H6" s="15">
        <v>5.9398748763423027E-2</v>
      </c>
      <c r="I6" s="15">
        <v>6.0928901776724064E-3</v>
      </c>
      <c r="J6" s="15">
        <v>3.7474787584676197E-3</v>
      </c>
    </row>
    <row r="7" spans="1:10" x14ac:dyDescent="0.25">
      <c r="A7">
        <v>5</v>
      </c>
      <c r="B7" s="14">
        <v>4.7346471299737944E-2</v>
      </c>
      <c r="C7" s="14">
        <v>3.0051402969433157E-2</v>
      </c>
      <c r="D7" s="15">
        <v>6.0928901776724064E-3</v>
      </c>
      <c r="E7" s="15">
        <v>3.7474787584676197E-3</v>
      </c>
      <c r="F7" s="15">
        <v>0.3766490167314191</v>
      </c>
      <c r="G7" s="15">
        <v>6.0928901776724064E-3</v>
      </c>
      <c r="H7" s="15">
        <v>3.7474787584676197E-3</v>
      </c>
      <c r="I7" s="15">
        <v>6.0928901776724064E-3</v>
      </c>
      <c r="J7" s="15">
        <v>3.7474787584676197E-3</v>
      </c>
    </row>
    <row r="8" spans="1:10" x14ac:dyDescent="0.25">
      <c r="A8">
        <v>6</v>
      </c>
      <c r="B8" s="14">
        <v>0.33758680746356223</v>
      </c>
      <c r="C8" s="14">
        <v>0.33758680746356223</v>
      </c>
      <c r="D8" s="15">
        <v>5.9626167965087943E-3</v>
      </c>
      <c r="E8" s="15">
        <v>3.6451790457678189E-3</v>
      </c>
      <c r="F8" s="15">
        <v>0.5</v>
      </c>
      <c r="G8" s="15">
        <v>6.0928901776724064E-3</v>
      </c>
      <c r="H8" s="15">
        <v>3.7474787584676197E-3</v>
      </c>
      <c r="I8" s="15">
        <v>6.0928901776724064E-3</v>
      </c>
      <c r="J8" s="15">
        <v>3.7474787584676197E-3</v>
      </c>
    </row>
    <row r="9" spans="1:10" x14ac:dyDescent="0.25">
      <c r="A9">
        <v>7</v>
      </c>
      <c r="B9" s="14">
        <v>0.12457631929096341</v>
      </c>
      <c r="C9" s="14">
        <v>4.7346471299737944E-2</v>
      </c>
      <c r="D9" s="15">
        <v>6.0928901776724064E-3</v>
      </c>
      <c r="E9" s="15">
        <v>3.7474787584676197E-3</v>
      </c>
      <c r="F9" s="15">
        <v>3.0051402969433157E-2</v>
      </c>
      <c r="G9" s="15">
        <v>7.1836040903480114E-2</v>
      </c>
      <c r="H9" s="15">
        <v>3.7474787584676197E-3</v>
      </c>
      <c r="I9" s="15">
        <v>6.0928901776724064E-3</v>
      </c>
      <c r="J9" s="15">
        <v>0.32791824829532945</v>
      </c>
    </row>
    <row r="10" spans="1:10" x14ac:dyDescent="0.25">
      <c r="A10">
        <v>8</v>
      </c>
      <c r="B10" s="14">
        <v>0.26480964950172581</v>
      </c>
      <c r="C10" s="14">
        <v>1.0392171584393466E-2</v>
      </c>
      <c r="D10" s="15">
        <v>5.9626167965087943E-3</v>
      </c>
      <c r="E10" s="15">
        <v>5.876243404831958E-2</v>
      </c>
      <c r="F10" s="15">
        <v>0.41701761489549599</v>
      </c>
      <c r="G10" s="15">
        <v>6.0928901776724064E-3</v>
      </c>
      <c r="H10" s="15">
        <v>5.9398748763423027E-2</v>
      </c>
      <c r="I10" s="15">
        <v>5.9626167965087943E-3</v>
      </c>
      <c r="J10" s="15">
        <v>3.6451790457678189E-3</v>
      </c>
    </row>
    <row r="11" spans="1:10" x14ac:dyDescent="0.25">
      <c r="A11">
        <v>9</v>
      </c>
      <c r="B11" s="14">
        <v>0.33711793779928606</v>
      </c>
      <c r="C11" s="14">
        <v>1.7789416619797039E-2</v>
      </c>
      <c r="D11" s="15">
        <v>6.0928901776724064E-3</v>
      </c>
      <c r="E11" s="15">
        <v>0.32791824829532945</v>
      </c>
      <c r="F11" s="15">
        <v>0.14666278688301049</v>
      </c>
      <c r="G11" s="15">
        <v>6.0928901776724064E-3</v>
      </c>
      <c r="H11" s="15">
        <v>0.32791824829532945</v>
      </c>
      <c r="I11" s="15">
        <v>5.8336561716596834E-3</v>
      </c>
      <c r="J11" s="15">
        <v>3.5443603969947213E-3</v>
      </c>
    </row>
    <row r="12" spans="1:10" x14ac:dyDescent="0.25">
      <c r="A12">
        <v>10</v>
      </c>
      <c r="B12" s="14">
        <v>0.5</v>
      </c>
      <c r="C12" s="14">
        <v>4.7346471299737944E-2</v>
      </c>
      <c r="D12" s="15">
        <v>6.0928901776724064E-3</v>
      </c>
      <c r="E12" s="15">
        <v>0.32791824829532945</v>
      </c>
      <c r="F12" s="15">
        <v>0.1481349357421432</v>
      </c>
      <c r="G12" s="15">
        <v>6.0928901776724064E-3</v>
      </c>
      <c r="H12" s="15">
        <v>0.32791824829532945</v>
      </c>
      <c r="I12" s="15">
        <v>6.0928901776724064E-3</v>
      </c>
      <c r="J12" s="15">
        <v>0.32791824829532945</v>
      </c>
    </row>
    <row r="13" spans="1:10" x14ac:dyDescent="0.25">
      <c r="A13">
        <v>11</v>
      </c>
      <c r="B13" s="14">
        <v>1.8356928181352049E-2</v>
      </c>
      <c r="C13" s="14">
        <v>1.6947426762344633E-2</v>
      </c>
      <c r="D13" s="15">
        <v>5.9626167965087943E-3</v>
      </c>
      <c r="E13" s="15">
        <v>3.7474787584676197E-3</v>
      </c>
      <c r="F13" s="15">
        <v>0.33568662027043628</v>
      </c>
      <c r="G13" s="15">
        <v>5.9626167965087943E-3</v>
      </c>
      <c r="H13" s="15">
        <v>0.32791824829532945</v>
      </c>
      <c r="I13" s="15">
        <v>5.3311373572573432E-3</v>
      </c>
      <c r="J13" s="15">
        <v>8.8507991437402067E-2</v>
      </c>
    </row>
    <row r="14" spans="1:10" x14ac:dyDescent="0.25">
      <c r="A14">
        <v>12</v>
      </c>
      <c r="B14" s="14">
        <v>0.45652939410510368</v>
      </c>
      <c r="C14" s="14">
        <v>3.3471907210218272E-3</v>
      </c>
      <c r="D14" s="15">
        <v>5.5797126414573774E-3</v>
      </c>
      <c r="E14" s="15">
        <v>3.3471907210218272E-3</v>
      </c>
      <c r="F14" s="15">
        <v>5.876243404831958E-2</v>
      </c>
      <c r="G14" s="15">
        <v>5.9626167965087943E-3</v>
      </c>
      <c r="H14" s="15">
        <v>5.876243404831958E-2</v>
      </c>
      <c r="I14" s="15">
        <v>3.7474787584676197E-3</v>
      </c>
      <c r="J14" s="15">
        <v>1</v>
      </c>
    </row>
    <row r="15" spans="1:10" x14ac:dyDescent="0.25">
      <c r="A15">
        <v>13</v>
      </c>
      <c r="B15" s="14">
        <v>1.3664235993802423E-2</v>
      </c>
      <c r="C15" s="14">
        <v>6.0928901776724064E-3</v>
      </c>
      <c r="D15" s="15">
        <v>6.0928901776724064E-3</v>
      </c>
      <c r="E15" s="15">
        <v>3.7474787584676197E-3</v>
      </c>
      <c r="F15" s="15">
        <v>5.9626167965087943E-3</v>
      </c>
      <c r="G15" s="15">
        <v>0.14740099596685241</v>
      </c>
      <c r="H15" s="15">
        <v>3.6451790457678189E-3</v>
      </c>
      <c r="I15" s="15">
        <v>6.0928901776724064E-3</v>
      </c>
      <c r="J15" s="15">
        <v>5.9398748763423027E-2</v>
      </c>
    </row>
    <row r="16" spans="1:10" x14ac:dyDescent="0.25">
      <c r="A16">
        <v>14</v>
      </c>
      <c r="B16" s="14">
        <v>6.0928901776724064E-3</v>
      </c>
      <c r="C16" s="14">
        <v>0.20169765244631416</v>
      </c>
      <c r="D16" s="15">
        <v>6.0928901776724064E-3</v>
      </c>
      <c r="E16" s="15">
        <v>5.9398748763423027E-2</v>
      </c>
      <c r="F16" s="15">
        <v>6.0928901776724064E-3</v>
      </c>
      <c r="G16" s="15">
        <v>6.0928901776724064E-3</v>
      </c>
      <c r="H16" s="15">
        <v>3.7474787584676197E-3</v>
      </c>
      <c r="I16" s="15">
        <v>6.0928901776724064E-3</v>
      </c>
      <c r="J16" s="15">
        <v>3.7474787584676197E-3</v>
      </c>
    </row>
    <row r="17" spans="1:10" x14ac:dyDescent="0.25">
      <c r="A17">
        <v>15</v>
      </c>
      <c r="B17" s="14">
        <v>0.26543465198425409</v>
      </c>
      <c r="C17" s="14">
        <v>0.1481349357421432</v>
      </c>
      <c r="D17" s="15">
        <v>6.0928901776724064E-3</v>
      </c>
      <c r="E17" s="15">
        <v>0.32791824829532945</v>
      </c>
      <c r="F17" s="15">
        <v>0.10503752039332925</v>
      </c>
      <c r="G17" s="15">
        <v>6.0928901776724064E-3</v>
      </c>
      <c r="H17" s="15">
        <v>5.9398748763423027E-2</v>
      </c>
      <c r="I17" s="15">
        <v>6.0928901776724064E-3</v>
      </c>
      <c r="J17" s="15">
        <v>0.32791824829532945</v>
      </c>
    </row>
    <row r="18" spans="1:10" x14ac:dyDescent="0.25">
      <c r="A18">
        <v>16</v>
      </c>
      <c r="B18" s="14">
        <v>1.8356928181352049E-2</v>
      </c>
      <c r="C18" s="14">
        <v>5.8336561716596834E-3</v>
      </c>
      <c r="D18" s="15">
        <v>6.0928901776724064E-3</v>
      </c>
      <c r="E18" s="15">
        <v>3.7474787584676197E-3</v>
      </c>
      <c r="F18" s="15">
        <v>5.8336561716596834E-3</v>
      </c>
      <c r="G18" s="15">
        <v>6.0928901776724064E-3</v>
      </c>
      <c r="H18" s="15">
        <v>3.7474787584676197E-3</v>
      </c>
      <c r="I18" s="15">
        <v>5.8336561716596834E-3</v>
      </c>
      <c r="J18" s="15">
        <v>1.2125702591883685E-2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5">
        <v>0.33805165701157347</v>
      </c>
      <c r="E19" s="15">
        <v>3.7474787584676197E-3</v>
      </c>
      <c r="F19" s="15">
        <v>0.14740099596685241</v>
      </c>
      <c r="G19" s="15">
        <v>6.0928901776724064E-3</v>
      </c>
      <c r="H19" s="15">
        <v>3.7474787584676197E-3</v>
      </c>
      <c r="I19" s="15">
        <v>1.8072571023281126E-2</v>
      </c>
      <c r="J19" s="15">
        <v>3.6451790457678189E-3</v>
      </c>
    </row>
    <row r="20" spans="1:10" x14ac:dyDescent="0.25">
      <c r="A20">
        <v>18</v>
      </c>
      <c r="B20" s="14">
        <v>7.1836040903480114E-2</v>
      </c>
      <c r="C20" s="14">
        <v>0.1481349357421432</v>
      </c>
      <c r="D20" s="15">
        <v>6.0928901776724064E-3</v>
      </c>
      <c r="E20" s="15">
        <v>5.9398748763423027E-2</v>
      </c>
      <c r="F20" s="15">
        <v>0.1728709129303635</v>
      </c>
      <c r="G20" s="15">
        <v>6.0928901776724064E-3</v>
      </c>
      <c r="H20" s="15">
        <v>5.9398748763423027E-2</v>
      </c>
      <c r="I20" s="15">
        <v>6.0928901776724064E-3</v>
      </c>
      <c r="J20" s="15">
        <v>3.7474787584676197E-3</v>
      </c>
    </row>
    <row r="21" spans="1:10" x14ac:dyDescent="0.25">
      <c r="A21">
        <v>19</v>
      </c>
      <c r="B21" s="14">
        <v>6.0928901776724064E-3</v>
      </c>
      <c r="C21" s="14">
        <v>7.1836040903480114E-2</v>
      </c>
      <c r="D21" s="15">
        <v>6.0928901776724064E-3</v>
      </c>
      <c r="E21" s="15">
        <v>3.7474787584676197E-3</v>
      </c>
      <c r="F21" s="15">
        <v>0.2316719412826086</v>
      </c>
      <c r="G21" s="15">
        <v>6.0928901776724064E-3</v>
      </c>
      <c r="H21" s="15">
        <v>3.7474787584676197E-3</v>
      </c>
      <c r="I21" s="15">
        <v>6.0928901776724064E-3</v>
      </c>
      <c r="J21" s="15">
        <v>3.7474787584676197E-3</v>
      </c>
    </row>
    <row r="22" spans="1:10" x14ac:dyDescent="0.25">
      <c r="A22">
        <v>20</v>
      </c>
      <c r="B22" s="14">
        <v>0.41701761489549599</v>
      </c>
      <c r="C22" s="14">
        <v>0.33758680746356223</v>
      </c>
      <c r="D22" s="15">
        <v>6.0928901776724064E-3</v>
      </c>
      <c r="E22" s="15">
        <v>3.7474787584676197E-3</v>
      </c>
      <c r="F22" s="15">
        <v>0.41676717143279157</v>
      </c>
      <c r="G22" s="15">
        <v>5.9626167965087943E-3</v>
      </c>
      <c r="H22" s="15">
        <v>3.6451790457678189E-3</v>
      </c>
      <c r="I22" s="15">
        <v>5.9626167965087943E-3</v>
      </c>
      <c r="J22" s="15">
        <v>3.6451790457678189E-3</v>
      </c>
    </row>
    <row r="23" spans="1:10" x14ac:dyDescent="0.25">
      <c r="A23">
        <v>21</v>
      </c>
      <c r="B23" s="14">
        <v>0.25190621440653038</v>
      </c>
      <c r="C23" s="14">
        <v>5.7060181930008256E-3</v>
      </c>
      <c r="D23" s="15">
        <v>5.8336561716596834E-3</v>
      </c>
      <c r="E23" s="15">
        <v>3.6451790457678189E-3</v>
      </c>
      <c r="F23" s="15">
        <v>1.6669341635793151E-2</v>
      </c>
      <c r="G23" s="15">
        <v>5.4547491821346416E-3</v>
      </c>
      <c r="H23" s="15">
        <v>3.3471907210218272E-3</v>
      </c>
      <c r="I23" s="15">
        <v>5.7060181930008256E-3</v>
      </c>
      <c r="J23" s="15">
        <v>3.5443603969947213E-3</v>
      </c>
    </row>
    <row r="24" spans="1:10" x14ac:dyDescent="0.25">
      <c r="A24">
        <v>22</v>
      </c>
      <c r="B24" s="14">
        <v>0.19880737597826537</v>
      </c>
      <c r="C24" s="14">
        <v>0.14442218317324246</v>
      </c>
      <c r="D24" s="15">
        <v>6.0928901776724064E-3</v>
      </c>
      <c r="E24" s="15">
        <v>5.9398748763423027E-2</v>
      </c>
      <c r="F24" s="15">
        <v>0.5</v>
      </c>
      <c r="G24" s="15">
        <v>5.5797126414573774E-3</v>
      </c>
      <c r="H24" s="15">
        <v>0.32565388966479475</v>
      </c>
      <c r="I24" s="15">
        <v>5.4547491821346416E-3</v>
      </c>
      <c r="J24" s="15">
        <v>8.8507991437402067E-2</v>
      </c>
    </row>
    <row r="25" spans="1:10" x14ac:dyDescent="0.25">
      <c r="A25">
        <v>23</v>
      </c>
      <c r="B25" s="14">
        <v>5.7480500483650457E-2</v>
      </c>
      <c r="C25" s="14">
        <v>0.45828132233977065</v>
      </c>
      <c r="D25" s="15">
        <v>5.9626167965087943E-3</v>
      </c>
      <c r="E25" s="15">
        <v>3.7474787584676197E-3</v>
      </c>
      <c r="F25" s="15">
        <v>7.1228348697049332E-2</v>
      </c>
      <c r="G25" s="15">
        <v>5.8336561716596834E-3</v>
      </c>
      <c r="H25" s="15">
        <v>3.6451790457678189E-3</v>
      </c>
      <c r="I25" s="15">
        <v>5.9626167965087943E-3</v>
      </c>
      <c r="J25" s="15">
        <v>3.7474787584676197E-3</v>
      </c>
    </row>
    <row r="26" spans="1:10" x14ac:dyDescent="0.25">
      <c r="A26">
        <v>24</v>
      </c>
      <c r="B26" s="14">
        <v>0.10503752039332925</v>
      </c>
      <c r="C26" s="14">
        <v>0.20169765244631416</v>
      </c>
      <c r="D26" s="15">
        <v>6.0928901776724064E-3</v>
      </c>
      <c r="E26" s="15">
        <v>0.32791824829532945</v>
      </c>
      <c r="F26" s="15">
        <v>7.1836040903480114E-2</v>
      </c>
      <c r="G26" s="15">
        <v>6.0928901776724064E-3</v>
      </c>
      <c r="H26" s="15">
        <v>5.9398748763423027E-2</v>
      </c>
      <c r="I26" s="15">
        <v>6.0928901776724064E-3</v>
      </c>
      <c r="J26" s="15">
        <v>0.32791824829532945</v>
      </c>
    </row>
    <row r="27" spans="1:10" x14ac:dyDescent="0.25">
      <c r="A27">
        <v>25</v>
      </c>
      <c r="B27" s="14">
        <v>4.7346471299737944E-2</v>
      </c>
      <c r="C27" s="14">
        <v>3.0051402969433157E-2</v>
      </c>
      <c r="D27" s="15">
        <v>3.0051402969433157E-2</v>
      </c>
      <c r="E27" s="15">
        <v>3.7474787584676197E-3</v>
      </c>
      <c r="F27" s="15">
        <v>0.5</v>
      </c>
      <c r="G27" s="15">
        <v>6.0928901776724064E-3</v>
      </c>
      <c r="H27" s="15">
        <v>5.9398748763423027E-2</v>
      </c>
      <c r="I27" s="15">
        <v>6.0928901776724064E-3</v>
      </c>
      <c r="J27" s="15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69B1-8A2D-42C7-9AFB-F92B762D5AE3}">
  <sheetPr>
    <tabColor theme="9" tint="-0.249977111117893"/>
  </sheetPr>
  <dimension ref="A1:K29"/>
  <sheetViews>
    <sheetView workbookViewId="0">
      <selection activeCell="F29" sqref="F29"/>
    </sheetView>
  </sheetViews>
  <sheetFormatPr defaultRowHeight="15" x14ac:dyDescent="0.25"/>
  <cols>
    <col min="1" max="1" width="9.7109375" bestFit="1" customWidth="1"/>
    <col min="2" max="3" width="12" bestFit="1" customWidth="1"/>
    <col min="4" max="5" width="11" bestFit="1" customWidth="1"/>
    <col min="6" max="7" width="12" bestFit="1" customWidth="1"/>
    <col min="8" max="8" width="11.7109375" bestFit="1" customWidth="1"/>
    <col min="9" max="11" width="12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0.42684799349852937</v>
      </c>
      <c r="C2" s="13">
        <v>0</v>
      </c>
      <c r="D2" s="13">
        <v>0.85512254940091437</v>
      </c>
      <c r="E2" s="13">
        <v>0.75952372562837689</v>
      </c>
      <c r="F2" s="13">
        <v>0.93618401206636503</v>
      </c>
      <c r="G2" s="13">
        <v>5.9461366701396255E-2</v>
      </c>
      <c r="H2" s="13">
        <v>0</v>
      </c>
      <c r="I2" s="13">
        <v>5.0313165546297708E-2</v>
      </c>
      <c r="J2" s="13">
        <v>3.7016526642732764E-2</v>
      </c>
      <c r="K2" s="13">
        <v>3.8598608266638204E-2</v>
      </c>
    </row>
    <row r="3" spans="1:11" x14ac:dyDescent="0.25">
      <c r="A3">
        <v>1</v>
      </c>
      <c r="B3" s="13">
        <v>0.10971224853577795</v>
      </c>
      <c r="C3" s="13">
        <v>0</v>
      </c>
      <c r="D3" s="13">
        <v>0.22857142857142856</v>
      </c>
      <c r="E3" s="13">
        <v>0.56666666666666665</v>
      </c>
      <c r="F3" s="13">
        <v>0</v>
      </c>
      <c r="G3" s="13">
        <v>2.6556622333387042E-2</v>
      </c>
      <c r="H3" s="13">
        <v>0</v>
      </c>
      <c r="I3" s="13">
        <v>7.5948275751126573E-2</v>
      </c>
      <c r="J3" s="13">
        <v>0.25276251480171835</v>
      </c>
      <c r="K3" s="13">
        <v>0</v>
      </c>
    </row>
    <row r="4" spans="1:11" x14ac:dyDescent="0.25">
      <c r="A4">
        <v>2</v>
      </c>
      <c r="B4" s="13">
        <v>0.13788156394748843</v>
      </c>
      <c r="C4" s="13">
        <v>0</v>
      </c>
      <c r="D4" s="13">
        <v>0.75611888111888115</v>
      </c>
      <c r="E4" s="13">
        <v>0.81912698412698415</v>
      </c>
      <c r="F4" s="13">
        <v>1</v>
      </c>
      <c r="G4" s="13">
        <v>2.1757586008410153E-2</v>
      </c>
      <c r="H4" s="13">
        <v>0</v>
      </c>
      <c r="I4" s="13">
        <v>7.9223007415190227E-2</v>
      </c>
      <c r="J4" s="13">
        <v>0.10522848839294105</v>
      </c>
      <c r="K4" s="13">
        <v>0</v>
      </c>
    </row>
    <row r="5" spans="1:11" x14ac:dyDescent="0.25">
      <c r="A5">
        <v>3</v>
      </c>
      <c r="B5" s="13">
        <v>0.4918313069908814</v>
      </c>
      <c r="C5" s="13">
        <v>0</v>
      </c>
      <c r="D5" s="13">
        <v>0.61947635697635695</v>
      </c>
      <c r="E5" s="13">
        <v>0.6689317393881461</v>
      </c>
      <c r="F5" s="13">
        <v>0.79686868686868695</v>
      </c>
      <c r="G5" s="13">
        <v>7.0528886203064467E-2</v>
      </c>
      <c r="H5" s="13">
        <v>0</v>
      </c>
      <c r="I5" s="13">
        <v>9.4953069788688255E-2</v>
      </c>
      <c r="J5" s="13">
        <v>7.561007420366353E-2</v>
      </c>
      <c r="K5" s="13">
        <v>6.3190275495944304E-2</v>
      </c>
    </row>
    <row r="6" spans="1:11" x14ac:dyDescent="0.25">
      <c r="A6">
        <v>4</v>
      </c>
      <c r="B6" s="13">
        <v>0.56121132897603498</v>
      </c>
      <c r="C6" s="13">
        <v>0</v>
      </c>
      <c r="D6" s="13">
        <v>0.75676470588235278</v>
      </c>
      <c r="E6" s="13">
        <v>0.77949752628324054</v>
      </c>
      <c r="F6" s="13">
        <v>0.92606349206349203</v>
      </c>
      <c r="G6" s="13">
        <v>5.2536963393681198E-2</v>
      </c>
      <c r="H6" s="13">
        <v>0</v>
      </c>
      <c r="I6" s="13">
        <v>5.8755475339349758E-2</v>
      </c>
      <c r="J6" s="13">
        <v>6.7312268410774465E-2</v>
      </c>
      <c r="K6" s="13">
        <v>4.4705356603488795E-2</v>
      </c>
    </row>
    <row r="7" spans="1:11" x14ac:dyDescent="0.25">
      <c r="A7">
        <v>5</v>
      </c>
      <c r="B7" s="13">
        <v>0.48467657148248744</v>
      </c>
      <c r="C7" s="13">
        <v>0</v>
      </c>
      <c r="D7" s="13">
        <v>0.81223484491777176</v>
      </c>
      <c r="E7" s="13">
        <v>0.73233867483602366</v>
      </c>
      <c r="F7" s="13">
        <v>0.73573848238482387</v>
      </c>
      <c r="G7" s="13">
        <v>3.9112101015025526E-2</v>
      </c>
      <c r="H7" s="13">
        <v>0</v>
      </c>
      <c r="I7" s="13">
        <v>7.0255289682714342E-2</v>
      </c>
      <c r="J7" s="13">
        <v>4.2284646135243902E-2</v>
      </c>
      <c r="K7" s="13">
        <v>3.714805852058644E-2</v>
      </c>
    </row>
    <row r="8" spans="1:11" x14ac:dyDescent="0.25">
      <c r="A8">
        <v>6</v>
      </c>
      <c r="B8" s="13">
        <v>0.48038457318411237</v>
      </c>
      <c r="C8" s="13">
        <v>0</v>
      </c>
      <c r="D8" s="13">
        <v>0.76218895896315253</v>
      </c>
      <c r="E8" s="13">
        <v>0.74549059461182843</v>
      </c>
      <c r="F8" s="13">
        <v>0.78533333333333333</v>
      </c>
      <c r="G8" s="13">
        <v>4.9710413186685558E-2</v>
      </c>
      <c r="H8" s="13">
        <v>0</v>
      </c>
      <c r="I8" s="13">
        <v>2.1572352626924435E-2</v>
      </c>
      <c r="J8" s="13">
        <v>6.4800425721557739E-2</v>
      </c>
      <c r="K8" s="13">
        <v>6.9185740341971266E-2</v>
      </c>
    </row>
    <row r="9" spans="1:11" x14ac:dyDescent="0.25">
      <c r="A9">
        <v>7</v>
      </c>
      <c r="B9" s="13">
        <v>0.46885448916408662</v>
      </c>
      <c r="C9" s="13">
        <v>0</v>
      </c>
      <c r="D9" s="13">
        <v>0.60150922177237964</v>
      </c>
      <c r="E9" s="13">
        <v>0.56816267150613664</v>
      </c>
      <c r="F9" s="13">
        <v>0.68935574229691876</v>
      </c>
      <c r="G9" s="13">
        <v>2.1836657554371083E-2</v>
      </c>
      <c r="H9" s="13">
        <v>0</v>
      </c>
      <c r="I9" s="13">
        <v>3.5908793259486989E-2</v>
      </c>
      <c r="J9" s="13">
        <v>6.443573716268064E-2</v>
      </c>
      <c r="K9" s="13">
        <v>0.15984313489870922</v>
      </c>
    </row>
    <row r="10" spans="1:11" x14ac:dyDescent="0.25">
      <c r="A10">
        <v>8</v>
      </c>
      <c r="B10" s="13">
        <v>0.39333923957179767</v>
      </c>
      <c r="C10" s="13">
        <v>0</v>
      </c>
      <c r="D10" s="13">
        <v>0.66749226006191953</v>
      </c>
      <c r="E10" s="13">
        <v>0.70227222071624351</v>
      </c>
      <c r="F10" s="13">
        <v>0.82150072150072151</v>
      </c>
      <c r="G10" s="13">
        <v>3.9934294045678678E-2</v>
      </c>
      <c r="H10" s="13">
        <v>0</v>
      </c>
      <c r="I10" s="13">
        <v>4.2960491280022689E-2</v>
      </c>
      <c r="J10" s="13">
        <v>7.2899032371972414E-2</v>
      </c>
      <c r="K10" s="13">
        <v>4.2087679516026558E-2</v>
      </c>
    </row>
    <row r="11" spans="1:11" x14ac:dyDescent="0.25">
      <c r="A11">
        <v>9</v>
      </c>
      <c r="B11" s="13">
        <v>0.2690344041922989</v>
      </c>
      <c r="C11" s="13">
        <v>0</v>
      </c>
      <c r="D11" s="13">
        <v>0.53965811965811961</v>
      </c>
      <c r="E11" s="13">
        <v>0.60029304029304031</v>
      </c>
      <c r="F11" s="13">
        <v>1</v>
      </c>
      <c r="G11" s="13">
        <v>2.3398962037491224E-2</v>
      </c>
      <c r="H11" s="13">
        <v>0</v>
      </c>
      <c r="I11" s="13">
        <v>7.073805002840014E-2</v>
      </c>
      <c r="J11" s="13">
        <v>0.12521919221978625</v>
      </c>
      <c r="K11" s="13">
        <v>0</v>
      </c>
    </row>
    <row r="12" spans="1:11" x14ac:dyDescent="0.25">
      <c r="A12">
        <v>10</v>
      </c>
      <c r="B12" s="13">
        <v>0.35407275953859807</v>
      </c>
      <c r="C12" s="13">
        <v>0</v>
      </c>
      <c r="D12" s="13">
        <v>0.5823181160787273</v>
      </c>
      <c r="E12" s="13">
        <v>0.55592804713472233</v>
      </c>
      <c r="F12" s="13">
        <v>0.8</v>
      </c>
      <c r="G12" s="13">
        <v>4.7274872649413685E-2</v>
      </c>
      <c r="H12" s="13">
        <v>0</v>
      </c>
      <c r="I12" s="13">
        <v>4.5397253549433664E-2</v>
      </c>
      <c r="J12" s="13">
        <v>0.10303080861325414</v>
      </c>
      <c r="K12" s="13">
        <v>0.27386127875258304</v>
      </c>
    </row>
    <row r="13" spans="1:11" x14ac:dyDescent="0.25">
      <c r="A13">
        <v>11</v>
      </c>
      <c r="B13" s="13">
        <v>0.14034391534391535</v>
      </c>
      <c r="C13" s="13">
        <v>0</v>
      </c>
      <c r="D13" s="13">
        <v>0.86642857142857144</v>
      </c>
      <c r="E13" s="13">
        <v>0.63846153846153852</v>
      </c>
      <c r="F13" s="13">
        <v>0.4</v>
      </c>
      <c r="G13" s="13">
        <v>2.6686118648118196E-2</v>
      </c>
      <c r="H13" s="13">
        <v>0</v>
      </c>
      <c r="I13" s="13">
        <v>0.16342164071218115</v>
      </c>
      <c r="J13" s="13">
        <v>0.21858880366742803</v>
      </c>
      <c r="K13" s="13">
        <v>0.54772255750516619</v>
      </c>
    </row>
    <row r="14" spans="1:11" x14ac:dyDescent="0.25">
      <c r="A14">
        <v>12</v>
      </c>
      <c r="B14" s="13">
        <v>8.8271752045697052E-2</v>
      </c>
      <c r="C14" s="13">
        <v>0</v>
      </c>
      <c r="D14" s="13">
        <v>0.79999999999999993</v>
      </c>
      <c r="E14" s="13">
        <v>0.83333333333333337</v>
      </c>
      <c r="F14" s="13">
        <v>0</v>
      </c>
      <c r="G14" s="13">
        <v>2.9337630398516772E-2</v>
      </c>
      <c r="H14" s="13">
        <v>0</v>
      </c>
      <c r="I14" s="13">
        <v>0.18257418583505539</v>
      </c>
      <c r="J14" s="13">
        <v>0.23570226039551584</v>
      </c>
      <c r="K14" s="13">
        <v>0</v>
      </c>
    </row>
    <row r="15" spans="1:11" x14ac:dyDescent="0.25">
      <c r="A15">
        <v>13</v>
      </c>
      <c r="B15" s="13">
        <v>0.43768466192695987</v>
      </c>
      <c r="C15" s="13">
        <v>0</v>
      </c>
      <c r="D15" s="13">
        <v>0.54002813888514045</v>
      </c>
      <c r="E15" s="13">
        <v>0.49235576480257331</v>
      </c>
      <c r="F15" s="13">
        <v>0.73252586594691871</v>
      </c>
      <c r="G15" s="13">
        <v>3.3440117389765135E-2</v>
      </c>
      <c r="H15" s="13">
        <v>0</v>
      </c>
      <c r="I15" s="13">
        <v>3.143972634444242E-2</v>
      </c>
      <c r="J15" s="13">
        <v>1.0834367529445882E-2</v>
      </c>
      <c r="K15" s="13">
        <v>0.10433725828625907</v>
      </c>
    </row>
    <row r="16" spans="1:11" x14ac:dyDescent="0.25">
      <c r="A16">
        <v>14</v>
      </c>
      <c r="B16" s="13">
        <v>0.50326953502354266</v>
      </c>
      <c r="C16" s="13">
        <v>0</v>
      </c>
      <c r="D16" s="13">
        <v>0.68916073781291165</v>
      </c>
      <c r="E16" s="13">
        <v>0.81517204301075274</v>
      </c>
      <c r="F16" s="13">
        <v>0.93809523809523809</v>
      </c>
      <c r="G16" s="13">
        <v>5.3818153821927284E-2</v>
      </c>
      <c r="H16" s="13">
        <v>0</v>
      </c>
      <c r="I16" s="13">
        <v>3.0949468996742696E-2</v>
      </c>
      <c r="J16" s="13">
        <v>6.3060853875274978E-2</v>
      </c>
      <c r="K16" s="13">
        <v>8.5183541999991993E-2</v>
      </c>
    </row>
    <row r="17" spans="1:11" x14ac:dyDescent="0.25">
      <c r="A17">
        <v>15</v>
      </c>
      <c r="B17" s="13">
        <v>0.55054466230936827</v>
      </c>
      <c r="C17" s="13">
        <v>0</v>
      </c>
      <c r="D17" s="13">
        <v>0.67935951645253978</v>
      </c>
      <c r="E17" s="13">
        <v>0.67649814190649038</v>
      </c>
      <c r="F17" s="13">
        <v>0.73742485584590844</v>
      </c>
      <c r="G17" s="13">
        <v>5.6185289897784096E-2</v>
      </c>
      <c r="H17" s="13">
        <v>0</v>
      </c>
      <c r="I17" s="13">
        <v>6.0425702324772575E-2</v>
      </c>
      <c r="J17" s="13">
        <v>4.6407813825290821E-2</v>
      </c>
      <c r="K17" s="13">
        <v>5.9847638491616173E-2</v>
      </c>
    </row>
    <row r="18" spans="1:11" x14ac:dyDescent="0.25">
      <c r="A18">
        <v>16</v>
      </c>
      <c r="B18" s="13">
        <v>0.19389454209065679</v>
      </c>
      <c r="C18" s="13">
        <v>0</v>
      </c>
      <c r="D18" s="13">
        <v>0.23313025210084032</v>
      </c>
      <c r="E18" s="13">
        <v>0.3497626418988648</v>
      </c>
      <c r="F18" s="13">
        <v>0</v>
      </c>
      <c r="G18" s="13">
        <v>3.371969888942148E-2</v>
      </c>
      <c r="H18" s="13">
        <v>0</v>
      </c>
      <c r="I18" s="13">
        <v>7.3146061178694807E-2</v>
      </c>
      <c r="J18" s="13">
        <v>3.9523155089028705E-2</v>
      </c>
      <c r="K18" s="13">
        <v>0</v>
      </c>
    </row>
    <row r="19" spans="1:11" x14ac:dyDescent="0.25">
      <c r="A19">
        <v>17</v>
      </c>
      <c r="B19" s="13">
        <v>0.66414768806073154</v>
      </c>
      <c r="C19" s="13">
        <v>0.64</v>
      </c>
      <c r="D19" s="13">
        <v>0.70665560854240095</v>
      </c>
      <c r="E19" s="13">
        <v>0.76360568019565433</v>
      </c>
      <c r="F19" s="13">
        <v>0.74578356213228736</v>
      </c>
      <c r="G19" s="13">
        <v>5.4814279645316939E-2</v>
      </c>
      <c r="H19" s="13">
        <v>0</v>
      </c>
      <c r="I19" s="13">
        <v>1.5470909166997903E-2</v>
      </c>
      <c r="J19" s="13">
        <v>2.0082785770986419E-2</v>
      </c>
      <c r="K19" s="13">
        <v>1.4745123665308609E-2</v>
      </c>
    </row>
    <row r="20" spans="1:11" x14ac:dyDescent="0.25">
      <c r="A20">
        <v>18</v>
      </c>
      <c r="B20" s="13">
        <v>0.25461518250260917</v>
      </c>
      <c r="C20" s="13">
        <v>0</v>
      </c>
      <c r="D20" s="13">
        <v>0.64001782531194285</v>
      </c>
      <c r="E20" s="13">
        <v>0.71952539080148192</v>
      </c>
      <c r="F20" s="13">
        <v>1</v>
      </c>
      <c r="G20" s="13">
        <v>3.8999684005100232E-2</v>
      </c>
      <c r="H20" s="13">
        <v>0</v>
      </c>
      <c r="I20" s="13">
        <v>9.010294064640402E-2</v>
      </c>
      <c r="J20" s="13">
        <v>0.10194401822613056</v>
      </c>
      <c r="K20" s="13">
        <v>0</v>
      </c>
    </row>
    <row r="21" spans="1:11" x14ac:dyDescent="0.25">
      <c r="A21">
        <v>19</v>
      </c>
      <c r="B21" s="13">
        <v>0.67974982858899968</v>
      </c>
      <c r="C21" s="13">
        <v>0.69</v>
      </c>
      <c r="D21" s="13">
        <v>0.85430522415094645</v>
      </c>
      <c r="E21" s="13">
        <v>0.88862611829716687</v>
      </c>
      <c r="F21" s="13">
        <v>0.87120806436737952</v>
      </c>
      <c r="G21" s="13">
        <v>4.3655662205652625E-2</v>
      </c>
      <c r="H21" s="13">
        <v>0</v>
      </c>
      <c r="I21" s="13">
        <v>1.3449993134133234E-2</v>
      </c>
      <c r="J21" s="13">
        <v>8.9138112701181438E-3</v>
      </c>
      <c r="K21" s="13">
        <v>3.6987665517739798E-2</v>
      </c>
    </row>
    <row r="22" spans="1:11" x14ac:dyDescent="0.25">
      <c r="A22">
        <v>20</v>
      </c>
      <c r="B22" s="13">
        <v>0.35745338546402372</v>
      </c>
      <c r="C22" s="13">
        <v>0</v>
      </c>
      <c r="D22" s="13">
        <v>0.78879640277163499</v>
      </c>
      <c r="E22" s="13">
        <v>0.75374999999999992</v>
      </c>
      <c r="F22" s="13">
        <v>1</v>
      </c>
      <c r="G22" s="13">
        <v>4.4583141116984484E-2</v>
      </c>
      <c r="H22" s="13">
        <v>0</v>
      </c>
      <c r="I22" s="13">
        <v>8.9607421706546495E-2</v>
      </c>
      <c r="J22" s="13">
        <v>5.8785450297387937E-2</v>
      </c>
      <c r="K22" s="13">
        <v>0</v>
      </c>
    </row>
    <row r="23" spans="1:11" x14ac:dyDescent="0.25">
      <c r="A23">
        <v>21</v>
      </c>
      <c r="B23" s="13">
        <v>0.20495577634911358</v>
      </c>
      <c r="C23" s="13">
        <v>0</v>
      </c>
      <c r="D23" s="13">
        <v>0.91230392156862761</v>
      </c>
      <c r="E23" s="13">
        <v>0.89461538461538459</v>
      </c>
      <c r="F23" s="13">
        <v>0.90808080808080816</v>
      </c>
      <c r="G23" s="13">
        <v>3.4580495114282801E-2</v>
      </c>
      <c r="H23" s="13">
        <v>0</v>
      </c>
      <c r="I23" s="13">
        <v>3.0854329021665069E-2</v>
      </c>
      <c r="J23" s="13">
        <v>8.0964355271054902E-2</v>
      </c>
      <c r="K23" s="13">
        <v>1.1377656895019005E-2</v>
      </c>
    </row>
    <row r="24" spans="1:11" x14ac:dyDescent="0.25">
      <c r="A24">
        <v>22</v>
      </c>
      <c r="B24" s="13">
        <v>0.13142908678622964</v>
      </c>
      <c r="C24" s="13">
        <v>0</v>
      </c>
      <c r="D24" s="13">
        <v>0.66476190476190467</v>
      </c>
      <c r="E24" s="13">
        <v>0.7</v>
      </c>
      <c r="F24" s="13">
        <v>0.4</v>
      </c>
      <c r="G24" s="13">
        <v>3.4884163123905555E-2</v>
      </c>
      <c r="H24" s="13">
        <v>0</v>
      </c>
      <c r="I24" s="13">
        <v>0.17306101056761691</v>
      </c>
      <c r="J24" s="13">
        <v>0.44721359549995793</v>
      </c>
      <c r="K24" s="13">
        <v>0.54772255750516619</v>
      </c>
    </row>
    <row r="25" spans="1:11" x14ac:dyDescent="0.25">
      <c r="A25">
        <v>23</v>
      </c>
      <c r="B25" s="13">
        <v>9.686540997187898E-2</v>
      </c>
      <c r="C25" s="13">
        <v>0</v>
      </c>
      <c r="D25" s="13">
        <v>0.78380952380952373</v>
      </c>
      <c r="E25" s="13">
        <v>0.64563492063492067</v>
      </c>
      <c r="F25" s="13">
        <v>0.96</v>
      </c>
      <c r="G25" s="13">
        <v>2.9433832755384214E-2</v>
      </c>
      <c r="H25" s="13">
        <v>0</v>
      </c>
      <c r="I25" s="13">
        <v>0.15763271412482335</v>
      </c>
      <c r="J25" s="13">
        <v>5.9451013687494399E-2</v>
      </c>
      <c r="K25" s="13">
        <v>8.9442719099991574E-2</v>
      </c>
    </row>
    <row r="26" spans="1:11" x14ac:dyDescent="0.25">
      <c r="A26">
        <v>24</v>
      </c>
      <c r="B26" s="13">
        <v>0.47347198234312576</v>
      </c>
      <c r="C26" s="13">
        <v>0</v>
      </c>
      <c r="D26" s="13">
        <v>0.5975894062078273</v>
      </c>
      <c r="E26" s="13">
        <v>0.57597153804050349</v>
      </c>
      <c r="F26" s="13">
        <v>0.60476190476190472</v>
      </c>
      <c r="G26" s="13">
        <v>5.1609442495349087E-2</v>
      </c>
      <c r="H26" s="13">
        <v>0</v>
      </c>
      <c r="I26" s="13">
        <v>7.6337309172307605E-2</v>
      </c>
      <c r="J26" s="13">
        <v>6.0289912918895461E-2</v>
      </c>
      <c r="K26" s="13">
        <v>0.15393552262137727</v>
      </c>
    </row>
    <row r="27" spans="1:11" x14ac:dyDescent="0.25">
      <c r="A27">
        <v>25</v>
      </c>
      <c r="B27" s="13">
        <v>0.49462142618418248</v>
      </c>
      <c r="C27" s="13">
        <v>0</v>
      </c>
      <c r="D27" s="13">
        <v>0.50559570384586983</v>
      </c>
      <c r="E27" s="13">
        <v>0.55958944281524925</v>
      </c>
      <c r="F27" s="13">
        <v>0.53326194045834219</v>
      </c>
      <c r="G27" s="13">
        <v>2.8319551311082519E-2</v>
      </c>
      <c r="H27" s="13">
        <v>0</v>
      </c>
      <c r="I27" s="13">
        <v>4.7358365334125047E-2</v>
      </c>
      <c r="J27" s="13">
        <v>8.5734870800152865E-2</v>
      </c>
      <c r="K27" s="13">
        <v>6.316162874720728E-2</v>
      </c>
    </row>
    <row r="29" spans="1:11" x14ac:dyDescent="0.25">
      <c r="B29">
        <f>AVERAGE(mean_and_std_errp_prec[uni])</f>
        <v>0.36342943515665876</v>
      </c>
      <c r="C29">
        <f>AVERAGE(mean_and_std_errp_prec[mostf])</f>
        <v>5.1153846153846154E-2</v>
      </c>
      <c r="D29">
        <f>AVERAGE(mean_and_std_errp_prec[lda])</f>
        <v>0.67089993004048809</v>
      </c>
      <c r="E29">
        <f>AVERAGE(mean_and_std_errp_prec[cnn])</f>
        <v>0.68481283961558936</v>
      </c>
      <c r="F29">
        <f>AVERAGE(mean_and_std_errp_prec[unet])</f>
        <v>0.7046994888539666</v>
      </c>
      <c r="G29">
        <f>AVERAGE(mean_and_std_errp_prec[uni_std])</f>
        <v>4.0237537921046014E-2</v>
      </c>
      <c r="H29">
        <f>AVERAGE(mean_and_std_errp_prec[mostf_stf])</f>
        <v>0</v>
      </c>
      <c r="I29">
        <f>AVERAGE(mean_and_std_errp_prec[lda_std])</f>
        <v>7.2379115482082423E-2</v>
      </c>
      <c r="J29">
        <f>AVERAGE(mean_and_std_errp_prec[cnn_std])</f>
        <v>9.8003722415403394E-2</v>
      </c>
      <c r="K29">
        <f>AVERAGE(mean_and_std_errp_prec[unet_std])</f>
        <v>9.3964769335799669E-2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50E4-2882-456D-9626-9ECCC72B616A}">
  <sheetPr>
    <tabColor theme="4" tint="0.39997558519241921"/>
  </sheetPr>
  <dimension ref="A1:J27"/>
  <sheetViews>
    <sheetView workbookViewId="0">
      <selection sqref="A1:J27"/>
    </sheetView>
  </sheetViews>
  <sheetFormatPr defaultRowHeight="15" x14ac:dyDescent="0.25"/>
  <cols>
    <col min="1" max="1" width="11.140625" bestFit="1" customWidth="1"/>
    <col min="2" max="2" width="10.140625" bestFit="1" customWidth="1"/>
    <col min="3" max="3" width="11.140625" bestFit="1" customWidth="1"/>
    <col min="4" max="4" width="9.85546875" bestFit="1" customWidth="1"/>
    <col min="5" max="5" width="12.140625" bestFit="1" customWidth="1"/>
    <col min="6" max="6" width="11.5703125" bestFit="1" customWidth="1"/>
    <col min="7" max="7" width="10.28515625" bestFit="1" customWidth="1"/>
    <col min="8" max="8" width="12.5703125" bestFit="1" customWidth="1"/>
    <col min="9" max="9" width="11.28515625" bestFit="1" customWidth="1"/>
    <col min="10" max="10" width="13.5703125" bestFit="1" customWidth="1"/>
  </cols>
  <sheetData>
    <row r="1" spans="1:10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s="14">
        <v>0.33805165701157347</v>
      </c>
      <c r="C2" s="14">
        <v>1.0785873973860461E-2</v>
      </c>
      <c r="D2" s="15">
        <v>6.0928901776724064E-3</v>
      </c>
      <c r="E2" s="15">
        <v>3.7474787584676197E-3</v>
      </c>
      <c r="F2" s="15">
        <v>1.8356928181352049E-2</v>
      </c>
      <c r="G2" s="15">
        <v>6.0928901776724064E-3</v>
      </c>
      <c r="H2" s="15">
        <v>3.7474787584676197E-3</v>
      </c>
      <c r="I2" s="15">
        <v>6.0928901776724064E-3</v>
      </c>
      <c r="J2" s="15">
        <v>3.7474787584676197E-3</v>
      </c>
    </row>
    <row r="3" spans="1:10" x14ac:dyDescent="0.25">
      <c r="A3">
        <v>1</v>
      </c>
      <c r="B3" s="14">
        <v>4.7346471299737944E-2</v>
      </c>
      <c r="C3" s="14">
        <v>3.7474787584676197E-3</v>
      </c>
      <c r="D3" s="15">
        <v>6.0928901776724064E-3</v>
      </c>
      <c r="E3" s="15">
        <v>3.7474787584676197E-3</v>
      </c>
      <c r="F3" s="15">
        <v>3.7474787584676197E-3</v>
      </c>
      <c r="G3" s="15">
        <v>6.0928901776724064E-3</v>
      </c>
      <c r="H3" s="15">
        <v>3.7474787584676197E-3</v>
      </c>
      <c r="I3" s="15">
        <v>5.9398748763423027E-2</v>
      </c>
      <c r="J3" s="15">
        <v>1</v>
      </c>
    </row>
    <row r="4" spans="1:10" x14ac:dyDescent="0.25">
      <c r="A4">
        <v>2</v>
      </c>
      <c r="B4" s="14">
        <v>7.0619081944409731E-2</v>
      </c>
      <c r="C4" s="14">
        <v>5.3311373572573432E-3</v>
      </c>
      <c r="D4" s="15">
        <v>5.9626167965087943E-3</v>
      </c>
      <c r="E4" s="15">
        <v>3.6451790457678189E-3</v>
      </c>
      <c r="F4" s="15">
        <v>5.3311373572573432E-3</v>
      </c>
      <c r="G4" s="15">
        <v>5.9626167965087943E-3</v>
      </c>
      <c r="H4" s="15">
        <v>3.6451790457678189E-3</v>
      </c>
      <c r="I4" s="15">
        <v>5.4547491821346416E-3</v>
      </c>
      <c r="J4" s="15">
        <v>3.2508511865409124E-3</v>
      </c>
    </row>
    <row r="5" spans="1:10" x14ac:dyDescent="0.25">
      <c r="A5">
        <v>3</v>
      </c>
      <c r="B5" s="14">
        <v>0.41726581135546437</v>
      </c>
      <c r="C5" s="14">
        <v>1.0785873973860461E-2</v>
      </c>
      <c r="D5" s="15">
        <v>0.10434522156848197</v>
      </c>
      <c r="E5" s="15">
        <v>3.7474787584676197E-3</v>
      </c>
      <c r="F5" s="15">
        <v>1.8356928181352049E-2</v>
      </c>
      <c r="G5" s="15">
        <v>0.10434522156848197</v>
      </c>
      <c r="H5" s="15">
        <v>3.7474787584676197E-3</v>
      </c>
      <c r="I5" s="15">
        <v>0.26480964950172581</v>
      </c>
      <c r="J5" s="15">
        <v>3.7474787584676197E-3</v>
      </c>
    </row>
    <row r="6" spans="1:10" x14ac:dyDescent="0.25">
      <c r="A6">
        <v>4</v>
      </c>
      <c r="B6" s="14">
        <v>0.20169765244631416</v>
      </c>
      <c r="C6" s="14">
        <v>0.5</v>
      </c>
      <c r="D6" s="15">
        <v>6.0928901776724064E-3</v>
      </c>
      <c r="E6" s="15">
        <v>3.7474787584676197E-3</v>
      </c>
      <c r="F6" s="15">
        <v>0.1481349357421432</v>
      </c>
      <c r="G6" s="15">
        <v>6.0928901776724064E-3</v>
      </c>
      <c r="H6" s="15">
        <v>3.7474787584676197E-3</v>
      </c>
      <c r="I6" s="15">
        <v>1.8356928181352049E-2</v>
      </c>
      <c r="J6" s="15">
        <v>3.7474787584676197E-3</v>
      </c>
    </row>
    <row r="7" spans="1:10" x14ac:dyDescent="0.25">
      <c r="A7">
        <v>5</v>
      </c>
      <c r="B7" s="14">
        <v>0.10434522156848197</v>
      </c>
      <c r="C7" s="14">
        <v>3.0051402969433157E-2</v>
      </c>
      <c r="D7" s="15">
        <v>6.0928901776724064E-3</v>
      </c>
      <c r="E7" s="15">
        <v>3.7474787584676197E-3</v>
      </c>
      <c r="F7" s="15">
        <v>0.23098771551969194</v>
      </c>
      <c r="G7" s="15">
        <v>5.9626167965087943E-3</v>
      </c>
      <c r="H7" s="15">
        <v>3.6451790457678189E-3</v>
      </c>
      <c r="I7" s="15">
        <v>6.0928901776724064E-3</v>
      </c>
      <c r="J7" s="15">
        <v>3.7474787584676197E-3</v>
      </c>
    </row>
    <row r="8" spans="1:10" x14ac:dyDescent="0.25">
      <c r="A8">
        <v>6</v>
      </c>
      <c r="B8" s="14">
        <v>0.5</v>
      </c>
      <c r="C8" s="14">
        <v>2.9663530473261739E-2</v>
      </c>
      <c r="D8" s="15">
        <v>5.9626167965087943E-3</v>
      </c>
      <c r="E8" s="15">
        <v>3.6451790457678189E-3</v>
      </c>
      <c r="F8" s="15">
        <v>7.1836040903480114E-2</v>
      </c>
      <c r="G8" s="15">
        <v>6.0928901776724064E-3</v>
      </c>
      <c r="H8" s="15">
        <v>3.7474787584676197E-3</v>
      </c>
      <c r="I8" s="15">
        <v>6.0928901776724064E-3</v>
      </c>
      <c r="J8" s="15">
        <v>3.7474787584676197E-3</v>
      </c>
    </row>
    <row r="9" spans="1:10" x14ac:dyDescent="0.25">
      <c r="A9">
        <v>7</v>
      </c>
      <c r="B9" s="14">
        <v>0.45828132233977065</v>
      </c>
      <c r="C9" s="14">
        <v>1.0785873973860461E-2</v>
      </c>
      <c r="D9" s="15">
        <v>6.0928901776724064E-3</v>
      </c>
      <c r="E9" s="15">
        <v>3.7474787584676197E-3</v>
      </c>
      <c r="F9" s="15">
        <v>4.7346471299737944E-2</v>
      </c>
      <c r="G9" s="15">
        <v>3.0051402969433157E-2</v>
      </c>
      <c r="H9" s="15">
        <v>3.7474787584676197E-3</v>
      </c>
      <c r="I9" s="15">
        <v>0.10503752039332925</v>
      </c>
      <c r="J9" s="15">
        <v>3.7474787584676197E-3</v>
      </c>
    </row>
    <row r="10" spans="1:10" x14ac:dyDescent="0.25">
      <c r="A10">
        <v>8</v>
      </c>
      <c r="B10" s="14">
        <v>0.20098267917836771</v>
      </c>
      <c r="C10" s="14">
        <v>7.0619081944409731E-2</v>
      </c>
      <c r="D10" s="15">
        <v>5.9626167965087943E-3</v>
      </c>
      <c r="E10" s="15">
        <v>3.6451790457678189E-3</v>
      </c>
      <c r="F10" s="15">
        <v>7.1228348697049332E-2</v>
      </c>
      <c r="G10" s="15">
        <v>6.0928901776724064E-3</v>
      </c>
      <c r="H10" s="15">
        <v>3.7474787584676197E-3</v>
      </c>
      <c r="I10" s="15">
        <v>5.9626167965087943E-3</v>
      </c>
      <c r="J10" s="15">
        <v>3.6451790457678189E-3</v>
      </c>
    </row>
    <row r="11" spans="1:10" x14ac:dyDescent="0.25">
      <c r="A11">
        <v>9</v>
      </c>
      <c r="B11" s="14">
        <v>0.26417966363547429</v>
      </c>
      <c r="C11" s="14">
        <v>5.8336561716596834E-3</v>
      </c>
      <c r="D11" s="15">
        <v>6.0928901776724064E-3</v>
      </c>
      <c r="E11" s="15">
        <v>3.7474787584676197E-3</v>
      </c>
      <c r="F11" s="15">
        <v>5.8336561716596834E-3</v>
      </c>
      <c r="G11" s="15">
        <v>6.0928901776724064E-3</v>
      </c>
      <c r="H11" s="15">
        <v>3.7474787584676197E-3</v>
      </c>
      <c r="I11" s="15">
        <v>0.20026268008863135</v>
      </c>
      <c r="J11" s="15">
        <v>3.5443603969947213E-3</v>
      </c>
    </row>
    <row r="12" spans="1:10" x14ac:dyDescent="0.25">
      <c r="A12">
        <v>10</v>
      </c>
      <c r="B12" s="14">
        <v>0.41726581135546437</v>
      </c>
      <c r="C12" s="14">
        <v>6.0928901776724064E-3</v>
      </c>
      <c r="D12" s="15">
        <v>6.0928901776724064E-3</v>
      </c>
      <c r="E12" s="15">
        <v>3.7474787584676197E-3</v>
      </c>
      <c r="F12" s="15">
        <v>6.0928901776724064E-3</v>
      </c>
      <c r="G12" s="15">
        <v>1.0785873973860461E-2</v>
      </c>
      <c r="H12" s="15">
        <v>3.7474787584676197E-3</v>
      </c>
      <c r="I12" s="15">
        <v>0.1481349357421432</v>
      </c>
      <c r="J12" s="15">
        <v>3.7474787584676197E-3</v>
      </c>
    </row>
    <row r="13" spans="1:10" x14ac:dyDescent="0.25">
      <c r="A13">
        <v>11</v>
      </c>
      <c r="B13" s="14">
        <v>0.10503752039332925</v>
      </c>
      <c r="C13" s="14">
        <v>5.4547491821346416E-3</v>
      </c>
      <c r="D13" s="15">
        <v>5.9626167965087943E-3</v>
      </c>
      <c r="E13" s="15">
        <v>3.7474787584676197E-3</v>
      </c>
      <c r="F13" s="15">
        <v>5.4547491821346416E-3</v>
      </c>
      <c r="G13" s="15">
        <v>5.9626167965087943E-3</v>
      </c>
      <c r="H13" s="15">
        <v>3.7474787584676197E-3</v>
      </c>
      <c r="I13" s="15">
        <v>5.3311373572573432E-3</v>
      </c>
      <c r="J13" s="15">
        <v>8.8507991437402067E-2</v>
      </c>
    </row>
    <row r="14" spans="1:10" x14ac:dyDescent="0.25">
      <c r="A14">
        <v>12</v>
      </c>
      <c r="B14" s="14">
        <v>0.22235370051162578</v>
      </c>
      <c r="C14" s="14">
        <v>3.3471907210218272E-3</v>
      </c>
      <c r="D14" s="15">
        <v>5.5797126414573774E-3</v>
      </c>
      <c r="E14" s="15">
        <v>3.3471907210218272E-3</v>
      </c>
      <c r="F14" s="15">
        <v>3.6451790457678189E-3</v>
      </c>
      <c r="G14" s="15">
        <v>5.9626167965087943E-3</v>
      </c>
      <c r="H14" s="15">
        <v>3.6451790457678189E-3</v>
      </c>
      <c r="I14" s="15">
        <v>3.7474787584676197E-3</v>
      </c>
      <c r="J14" s="15">
        <v>1</v>
      </c>
    </row>
    <row r="15" spans="1:10" x14ac:dyDescent="0.25">
      <c r="A15">
        <v>13</v>
      </c>
      <c r="B15" s="14">
        <v>1.3664235993802423E-2</v>
      </c>
      <c r="C15" s="14">
        <v>1.0785873973860461E-2</v>
      </c>
      <c r="D15" s="15">
        <v>6.0928901776724064E-3</v>
      </c>
      <c r="E15" s="15">
        <v>3.7474787584676197E-3</v>
      </c>
      <c r="F15" s="15">
        <v>4.6846309746624099E-2</v>
      </c>
      <c r="G15" s="15">
        <v>1.8072571023281126E-2</v>
      </c>
      <c r="H15" s="15">
        <v>3.6451790457678189E-3</v>
      </c>
      <c r="I15" s="15">
        <v>0.26543465198425409</v>
      </c>
      <c r="J15" s="15">
        <v>3.7474787584676197E-3</v>
      </c>
    </row>
    <row r="16" spans="1:10" x14ac:dyDescent="0.25">
      <c r="A16">
        <v>14</v>
      </c>
      <c r="B16" s="14">
        <v>0.10503752039332925</v>
      </c>
      <c r="C16" s="14">
        <v>6.0928901776724064E-3</v>
      </c>
      <c r="D16" s="15">
        <v>3.0051402969433157E-2</v>
      </c>
      <c r="E16" s="15">
        <v>3.7474787584676197E-3</v>
      </c>
      <c r="F16" s="15">
        <v>6.0928901776724064E-3</v>
      </c>
      <c r="G16" s="15">
        <v>1.8356928181352049E-2</v>
      </c>
      <c r="H16" s="15">
        <v>3.7474787584676197E-3</v>
      </c>
      <c r="I16" s="15">
        <v>3.0051402969433157E-2</v>
      </c>
      <c r="J16" s="15">
        <v>3.7474787584676197E-3</v>
      </c>
    </row>
    <row r="17" spans="1:10" x14ac:dyDescent="0.25">
      <c r="A17">
        <v>15</v>
      </c>
      <c r="B17" s="14">
        <v>0.5</v>
      </c>
      <c r="C17" s="14">
        <v>1.8356928181352049E-2</v>
      </c>
      <c r="D17" s="15">
        <v>1.8356928181352049E-2</v>
      </c>
      <c r="E17" s="15">
        <v>3.7474787584676197E-3</v>
      </c>
      <c r="F17" s="15">
        <v>5.9626167965087943E-3</v>
      </c>
      <c r="G17" s="15">
        <v>1.8072571023281126E-2</v>
      </c>
      <c r="H17" s="15">
        <v>3.6451790457678189E-3</v>
      </c>
      <c r="I17" s="15">
        <v>0.20169765244631416</v>
      </c>
      <c r="J17" s="15">
        <v>3.7474787584676197E-3</v>
      </c>
    </row>
    <row r="18" spans="1:10" x14ac:dyDescent="0.25">
      <c r="A18">
        <v>16</v>
      </c>
      <c r="B18" s="14">
        <v>3.0051402969433157E-2</v>
      </c>
      <c r="C18" s="14">
        <v>5.8336561716596834E-3</v>
      </c>
      <c r="D18" s="15">
        <v>3.0051402969433157E-2</v>
      </c>
      <c r="E18" s="15">
        <v>3.7474787584676197E-3</v>
      </c>
      <c r="F18" s="15">
        <v>5.8336561716596834E-3</v>
      </c>
      <c r="G18" s="15">
        <v>6.0928901776724064E-3</v>
      </c>
      <c r="H18" s="15">
        <v>3.7474787584676197E-3</v>
      </c>
      <c r="I18" s="15">
        <v>0.33711793779928606</v>
      </c>
      <c r="J18" s="15">
        <v>1.2125702591883685E-2</v>
      </c>
    </row>
    <row r="19" spans="1:10" x14ac:dyDescent="0.25">
      <c r="A19">
        <v>17</v>
      </c>
      <c r="B19" s="14">
        <v>6.0928901776724064E-3</v>
      </c>
      <c r="C19" s="14">
        <v>5.9626167965087943E-3</v>
      </c>
      <c r="D19" s="15">
        <v>3.0051402969433157E-2</v>
      </c>
      <c r="E19" s="15">
        <v>3.7474787584676197E-3</v>
      </c>
      <c r="F19" s="15">
        <v>0.41701761489549599</v>
      </c>
      <c r="G19" s="15">
        <v>6.0928901776724064E-3</v>
      </c>
      <c r="H19" s="15">
        <v>3.7474787584676197E-3</v>
      </c>
      <c r="I19" s="15">
        <v>5.9626167965087943E-3</v>
      </c>
      <c r="J19" s="15">
        <v>3.6451790457678189E-3</v>
      </c>
    </row>
    <row r="20" spans="1:10" x14ac:dyDescent="0.25">
      <c r="A20">
        <v>18</v>
      </c>
      <c r="B20" s="14">
        <v>6.0928901776724064E-3</v>
      </c>
      <c r="C20" s="14">
        <v>7.1836040903480114E-2</v>
      </c>
      <c r="D20" s="15">
        <v>6.0928901776724064E-3</v>
      </c>
      <c r="E20" s="15">
        <v>3.7474787584676197E-3</v>
      </c>
      <c r="F20" s="15">
        <v>6.0928901776724064E-3</v>
      </c>
      <c r="G20" s="15">
        <v>6.0928901776724064E-3</v>
      </c>
      <c r="H20" s="15">
        <v>3.7474787584676197E-3</v>
      </c>
      <c r="I20" s="15">
        <v>1.8356928181352049E-2</v>
      </c>
      <c r="J20" s="15">
        <v>3.7474787584676197E-3</v>
      </c>
    </row>
    <row r="21" spans="1:10" x14ac:dyDescent="0.25">
      <c r="A21">
        <v>19</v>
      </c>
      <c r="B21" s="14">
        <v>3.0051402969433157E-2</v>
      </c>
      <c r="C21" s="14">
        <v>0.10503752039332925</v>
      </c>
      <c r="D21" s="15">
        <v>6.0928901776724064E-3</v>
      </c>
      <c r="E21" s="15">
        <v>3.7474787584676197E-3</v>
      </c>
      <c r="F21" s="15">
        <v>0.2316719412826086</v>
      </c>
      <c r="G21" s="15">
        <v>6.0928901776724064E-3</v>
      </c>
      <c r="H21" s="15">
        <v>3.7474787584676197E-3</v>
      </c>
      <c r="I21" s="15">
        <v>6.0928901776724064E-3</v>
      </c>
      <c r="J21" s="15">
        <v>3.7474787584676197E-3</v>
      </c>
    </row>
    <row r="22" spans="1:10" x14ac:dyDescent="0.25">
      <c r="A22">
        <v>20</v>
      </c>
      <c r="B22" s="14">
        <v>0.26480964950172581</v>
      </c>
      <c r="C22" s="14">
        <v>7.1228348697049332E-2</v>
      </c>
      <c r="D22" s="15">
        <v>6.0928901776724064E-3</v>
      </c>
      <c r="E22" s="15">
        <v>3.7474787584676197E-3</v>
      </c>
      <c r="F22" s="15">
        <v>7.0619081944409731E-2</v>
      </c>
      <c r="G22" s="15">
        <v>5.9626167965087943E-3</v>
      </c>
      <c r="H22" s="15">
        <v>3.6451790457678189E-3</v>
      </c>
      <c r="I22" s="15">
        <v>5.9626167965087943E-3</v>
      </c>
      <c r="J22" s="15">
        <v>3.6451790457678189E-3</v>
      </c>
    </row>
    <row r="23" spans="1:10" x14ac:dyDescent="0.25">
      <c r="A23">
        <v>21</v>
      </c>
      <c r="B23" s="14">
        <v>9.061026819255491E-2</v>
      </c>
      <c r="C23" s="14">
        <v>5.7060181930008256E-3</v>
      </c>
      <c r="D23" s="15">
        <v>5.8336561716596834E-3</v>
      </c>
      <c r="E23" s="15">
        <v>3.6451790457678189E-3</v>
      </c>
      <c r="F23" s="15">
        <v>5.3311373572573432E-3</v>
      </c>
      <c r="G23" s="15">
        <v>5.4547491821346416E-3</v>
      </c>
      <c r="H23" s="15">
        <v>3.3471907210218272E-3</v>
      </c>
      <c r="I23" s="15">
        <v>5.7060181930008256E-3</v>
      </c>
      <c r="J23" s="15">
        <v>3.5443603969947213E-3</v>
      </c>
    </row>
    <row r="24" spans="1:10" x14ac:dyDescent="0.25">
      <c r="A24">
        <v>22</v>
      </c>
      <c r="B24" s="14">
        <v>1.000409264580311E-2</v>
      </c>
      <c r="C24" s="14">
        <v>5.4547491821346416E-3</v>
      </c>
      <c r="D24" s="15">
        <v>6.0928901776724064E-3</v>
      </c>
      <c r="E24" s="15">
        <v>3.7474787584676197E-3</v>
      </c>
      <c r="F24" s="15">
        <v>0.1830262582224757</v>
      </c>
      <c r="G24" s="15">
        <v>1.000409264580311E-2</v>
      </c>
      <c r="H24" s="15">
        <v>5.6846303092757719E-2</v>
      </c>
      <c r="I24" s="15">
        <v>2.8118901938637961E-2</v>
      </c>
      <c r="J24" s="15">
        <v>8.8507991437402067E-2</v>
      </c>
    </row>
    <row r="25" spans="1:10" x14ac:dyDescent="0.25">
      <c r="A25">
        <v>23</v>
      </c>
      <c r="B25" s="14">
        <v>0.17213327404554052</v>
      </c>
      <c r="C25" s="14">
        <v>5.8036971654949997E-2</v>
      </c>
      <c r="D25" s="15">
        <v>5.9626167965087943E-3</v>
      </c>
      <c r="E25" s="15">
        <v>3.7474787584676197E-3</v>
      </c>
      <c r="F25" s="15">
        <v>0.14740099596685241</v>
      </c>
      <c r="G25" s="15">
        <v>5.8336561716596834E-3</v>
      </c>
      <c r="H25" s="15">
        <v>3.6451790457678189E-3</v>
      </c>
      <c r="I25" s="15">
        <v>5.9626167965087943E-3</v>
      </c>
      <c r="J25" s="15">
        <v>3.7474787584676197E-3</v>
      </c>
    </row>
    <row r="26" spans="1:10" x14ac:dyDescent="0.25">
      <c r="A26">
        <v>24</v>
      </c>
      <c r="B26" s="14">
        <v>0.33805165701157347</v>
      </c>
      <c r="C26" s="14">
        <v>1.8356928181352049E-2</v>
      </c>
      <c r="D26" s="15">
        <v>0.1481349357421432</v>
      </c>
      <c r="E26" s="15">
        <v>3.7474787584676197E-3</v>
      </c>
      <c r="F26" s="15">
        <v>1.8356928181352049E-2</v>
      </c>
      <c r="G26" s="15">
        <v>7.1836040903480114E-2</v>
      </c>
      <c r="H26" s="15">
        <v>3.7474787584676197E-3</v>
      </c>
      <c r="I26" s="15">
        <v>0.1481349357421432</v>
      </c>
      <c r="J26" s="15">
        <v>3.7474787584676197E-3</v>
      </c>
    </row>
    <row r="27" spans="1:10" x14ac:dyDescent="0.25">
      <c r="A27">
        <v>25</v>
      </c>
      <c r="B27" s="14">
        <v>0.33805165701157347</v>
      </c>
      <c r="C27" s="14">
        <v>0.41726581135546437</v>
      </c>
      <c r="D27" s="15">
        <v>0.5</v>
      </c>
      <c r="E27" s="15">
        <v>3.7474787584676197E-3</v>
      </c>
      <c r="F27" s="15">
        <v>0.33805165701157347</v>
      </c>
      <c r="G27" s="15">
        <v>0.26543465198425409</v>
      </c>
      <c r="H27" s="15">
        <v>3.7474787584676197E-3</v>
      </c>
      <c r="I27" s="15">
        <v>0.3766490167314191</v>
      </c>
      <c r="J27" s="15">
        <v>3.7474787584676197E-3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15E8-BFCE-48C6-8361-DD0E732A87EE}">
  <sheetPr>
    <tabColor theme="5"/>
  </sheetPr>
  <dimension ref="B1:Q14"/>
  <sheetViews>
    <sheetView topLeftCell="B1" workbookViewId="0">
      <selection activeCell="I6" sqref="C6:I6"/>
    </sheetView>
  </sheetViews>
  <sheetFormatPr defaultRowHeight="15" x14ac:dyDescent="0.25"/>
  <cols>
    <col min="2" max="2" width="17.5703125" bestFit="1" customWidth="1"/>
    <col min="3" max="6" width="10.42578125" customWidth="1"/>
    <col min="7" max="7" width="7" bestFit="1" customWidth="1"/>
    <col min="8" max="8" width="10.28515625" bestFit="1" customWidth="1"/>
    <col min="9" max="9" width="7" bestFit="1" customWidth="1"/>
    <col min="10" max="10" width="7" customWidth="1"/>
    <col min="11" max="11" width="17.28515625" bestFit="1" customWidth="1"/>
    <col min="12" max="12" width="12.42578125" bestFit="1" customWidth="1"/>
    <col min="13" max="13" width="18.5703125" bestFit="1" customWidth="1"/>
  </cols>
  <sheetData>
    <row r="1" spans="2:17" x14ac:dyDescent="0.25">
      <c r="C1" s="27" t="s">
        <v>32</v>
      </c>
      <c r="D1" s="27"/>
      <c r="E1" s="27"/>
      <c r="F1" s="1"/>
      <c r="G1" s="27" t="s">
        <v>88</v>
      </c>
      <c r="H1" s="27"/>
      <c r="I1" s="27"/>
      <c r="J1" s="1"/>
      <c r="K1" s="27" t="s">
        <v>94</v>
      </c>
      <c r="L1" s="27"/>
      <c r="M1" s="27"/>
    </row>
    <row r="2" spans="2:17" x14ac:dyDescent="0.25">
      <c r="C2" t="s">
        <v>3</v>
      </c>
      <c r="D2" t="s">
        <v>4</v>
      </c>
      <c r="E2" t="s">
        <v>5</v>
      </c>
      <c r="G2" t="s">
        <v>3</v>
      </c>
      <c r="H2" t="s">
        <v>4</v>
      </c>
      <c r="I2" t="s">
        <v>5</v>
      </c>
      <c r="K2" t="s">
        <v>89</v>
      </c>
      <c r="L2" t="s">
        <v>90</v>
      </c>
      <c r="M2" t="s">
        <v>91</v>
      </c>
      <c r="O2" t="s">
        <v>89</v>
      </c>
      <c r="P2" t="s">
        <v>90</v>
      </c>
      <c r="Q2" t="s">
        <v>91</v>
      </c>
    </row>
    <row r="3" spans="2:17" x14ac:dyDescent="0.25">
      <c r="B3" t="s">
        <v>83</v>
      </c>
      <c r="C3" s="11">
        <f>sens!B29</f>
        <v>0.46651584114318351</v>
      </c>
      <c r="D3" s="11">
        <f>sens!C29</f>
        <v>0.48928725327511852</v>
      </c>
      <c r="E3" s="11">
        <f>sens!D29</f>
        <v>0.26541631295852142</v>
      </c>
      <c r="F3" s="11"/>
      <c r="G3" s="11">
        <f>sens!F29</f>
        <v>6.0330858434246196E-2</v>
      </c>
      <c r="H3" s="11">
        <f>sens!G29</f>
        <v>9.6713752084119115E-2</v>
      </c>
      <c r="I3" s="11">
        <f>sens!H29</f>
        <v>5.0111447065190842E-2</v>
      </c>
      <c r="J3" s="9"/>
      <c r="K3" s="18">
        <f>sens!J29</f>
        <v>0.58650983221440156</v>
      </c>
      <c r="L3" s="18">
        <f>sens!K29</f>
        <v>7.1079273655177605E-2</v>
      </c>
      <c r="M3" s="18">
        <f>sens!L29</f>
        <v>8.9098499641981896E-2</v>
      </c>
    </row>
    <row r="4" spans="2:17" x14ac:dyDescent="0.25">
      <c r="B4" t="s">
        <v>84</v>
      </c>
      <c r="C4" s="11">
        <f>spec!B29</f>
        <v>0.83958715071107848</v>
      </c>
      <c r="D4" s="11">
        <f>spec!C29</f>
        <v>0.83047182764287031</v>
      </c>
      <c r="E4" s="11">
        <f>spec!D29</f>
        <v>0.92460604706265204</v>
      </c>
      <c r="F4" s="11"/>
      <c r="G4" s="11">
        <f>spec!F29</f>
        <v>3.0986076321465959E-2</v>
      </c>
      <c r="H4" s="11">
        <f>spec!G29</f>
        <v>5.3158335889644866E-2</v>
      </c>
      <c r="I4" s="11">
        <f>spec!H29</f>
        <v>2.296392831533833E-2</v>
      </c>
      <c r="J4" s="9"/>
      <c r="K4" s="18">
        <f>spec!J29</f>
        <v>0.48126583878133866</v>
      </c>
      <c r="L4" s="18">
        <f>spec!K29</f>
        <v>0.10044853965213441</v>
      </c>
      <c r="M4" s="18">
        <f>spec!L29</f>
        <v>0.16877640375659606</v>
      </c>
    </row>
    <row r="5" spans="2:17" x14ac:dyDescent="0.25">
      <c r="B5" t="s">
        <v>87</v>
      </c>
      <c r="C5" s="11">
        <f>'ErrP Prec'!B29</f>
        <v>0.67089993004048809</v>
      </c>
      <c r="D5" s="11">
        <f>'ErrP Prec'!C29</f>
        <v>0.68481283961558936</v>
      </c>
      <c r="E5" s="11">
        <f>'ErrP Prec'!D29</f>
        <v>0.7046994888539666</v>
      </c>
      <c r="F5" s="11"/>
      <c r="G5" s="11">
        <f>'ErrP Prec'!F29</f>
        <v>7.2379115482082423E-2</v>
      </c>
      <c r="H5" s="11">
        <f>'ErrP Prec'!G29</f>
        <v>9.8003722415403394E-2</v>
      </c>
      <c r="I5" s="11">
        <f>'ErrP Prec'!H29</f>
        <v>9.3964769335799669E-2</v>
      </c>
      <c r="J5" s="9"/>
      <c r="K5" s="18">
        <f>'ErrP Prec'!J29</f>
        <v>0.5616659204690122</v>
      </c>
      <c r="L5" s="18">
        <f>'ErrP Prec'!K29</f>
        <v>0.30103150170803655</v>
      </c>
      <c r="M5" s="18">
        <f>'ErrP Prec'!L29</f>
        <v>0.27683467306212622</v>
      </c>
    </row>
    <row r="6" spans="2:17" x14ac:dyDescent="0.25">
      <c r="B6" t="s">
        <v>138</v>
      </c>
      <c r="C6" s="11">
        <f>'Non ErrP prec'!B29</f>
        <v>0.72771146844665091</v>
      </c>
      <c r="D6" s="11">
        <f>'Non ErrP prec'!C29</f>
        <v>0.74259725756654338</v>
      </c>
      <c r="E6" s="11">
        <f>'Non ErrP prec'!D29</f>
        <v>0.70502457311108901</v>
      </c>
      <c r="F6" s="11"/>
      <c r="G6" s="11">
        <f>'Non ErrP prec'!F29</f>
        <v>2.1883655984998265E-2</v>
      </c>
      <c r="H6" s="11">
        <f>'Non ErrP prec'!G29</f>
        <v>3.1928115509531237E-2</v>
      </c>
      <c r="I6" s="11">
        <f>'Non ErrP prec'!H29</f>
        <v>1.5208405302369773E-2</v>
      </c>
      <c r="J6" s="9"/>
      <c r="K6" s="18">
        <f>'Non ErrP prec'!J29</f>
        <v>0.62561686620905166</v>
      </c>
      <c r="L6" s="18">
        <f>'Non ErrP prec'!K29</f>
        <v>0.25608106923883889</v>
      </c>
      <c r="M6" s="18">
        <f>'Non ErrP prec'!L29</f>
        <v>0.22750591216286931</v>
      </c>
    </row>
    <row r="7" spans="2:17" x14ac:dyDescent="0.25">
      <c r="B7" t="s">
        <v>85</v>
      </c>
      <c r="C7" s="11">
        <f>AUC!B29</f>
        <v>0.74375743502393676</v>
      </c>
      <c r="D7" s="11">
        <f>AUC!C29</f>
        <v>0.74768893429282612</v>
      </c>
      <c r="E7" s="11">
        <f>AUC!D29</f>
        <v>0.76773733495401275</v>
      </c>
      <c r="F7" s="11"/>
      <c r="G7" s="11">
        <f>AUC!F29</f>
        <v>2.9959348261782145E-2</v>
      </c>
      <c r="H7" s="11">
        <f>AUC!G29</f>
        <v>5.0880732156166397E-2</v>
      </c>
      <c r="I7" s="11">
        <f>AUC!H29</f>
        <v>3.2776824382644176E-2</v>
      </c>
      <c r="J7" s="9"/>
      <c r="K7" s="18">
        <f>AUC!J29</f>
        <v>0.45933752049369647</v>
      </c>
      <c r="L7" s="18">
        <f>AUC!K29</f>
        <v>0.31077089864323831</v>
      </c>
      <c r="M7" s="18">
        <f>AUC!L29</f>
        <v>0.54097633760790786</v>
      </c>
    </row>
    <row r="8" spans="2:17" x14ac:dyDescent="0.25">
      <c r="B8" t="s">
        <v>86</v>
      </c>
      <c r="C8" s="11">
        <f>Youden!B29</f>
        <v>0.30610299185426182</v>
      </c>
      <c r="D8" s="11">
        <f>Youden!C29</f>
        <v>0.31975908091798855</v>
      </c>
      <c r="E8" s="11">
        <f>Youden!D29</f>
        <v>0.19002236002117323</v>
      </c>
      <c r="F8" s="11"/>
      <c r="G8" s="11">
        <f>Youden!F29</f>
        <v>6.9221908679277661E-2</v>
      </c>
      <c r="H8" s="11">
        <f>Youden!G29</f>
        <v>8.1915630031808601E-2</v>
      </c>
      <c r="I8" s="11">
        <f>Youden!H29</f>
        <v>4.9392485369364678E-2</v>
      </c>
      <c r="J8" s="9"/>
      <c r="K8" s="18">
        <f>Youden!J29</f>
        <v>0.59022014229995723</v>
      </c>
      <c r="L8" s="18">
        <f>Youden!K29</f>
        <v>0.23009327642560401</v>
      </c>
      <c r="M8" s="18">
        <f>Youden!L29</f>
        <v>0.34425493666332141</v>
      </c>
    </row>
    <row r="9" spans="2:17" x14ac:dyDescent="0.25">
      <c r="B9" t="s">
        <v>135</v>
      </c>
      <c r="C9" s="11">
        <f>mcc!B29</f>
        <v>0.3452681700423107</v>
      </c>
      <c r="D9" s="11">
        <f>mcc!C29</f>
        <v>0.35841334713352574</v>
      </c>
      <c r="E9" s="11">
        <f>mcc!D29</f>
        <v>0.27829805723546391</v>
      </c>
      <c r="G9" s="11">
        <f>mcc!F29</f>
        <v>7.6747843933700516E-2</v>
      </c>
      <c r="H9" s="11">
        <f>mcc!G29</f>
        <v>8.045147487020958E-2</v>
      </c>
      <c r="I9" s="11">
        <f>mcc!H29</f>
        <v>5.2261522265029184E-2</v>
      </c>
      <c r="K9" s="18">
        <f>mcc!J29</f>
        <v>0.55832343271489004</v>
      </c>
      <c r="L9" s="18">
        <f>mcc!K29</f>
        <v>0.5107900519178229</v>
      </c>
      <c r="M9" s="18">
        <f>mcc!L29</f>
        <v>0.5566023100908658</v>
      </c>
    </row>
    <row r="10" spans="2:17" x14ac:dyDescent="0.25">
      <c r="B10" t="s">
        <v>136</v>
      </c>
      <c r="C10" s="11">
        <f>errorF!B29</f>
        <v>0.53789102465633942</v>
      </c>
      <c r="D10" s="11">
        <f>errorF!C29</f>
        <v>0.54287234127175998</v>
      </c>
      <c r="E10" s="11">
        <f>errorF!D29</f>
        <v>0.34532609814394777</v>
      </c>
      <c r="G10" s="11">
        <f>errorF!F29</f>
        <v>6.0140307146092906E-2</v>
      </c>
      <c r="H10" s="11">
        <f>errorF!G29</f>
        <v>7.2383993343962186E-2</v>
      </c>
      <c r="I10" s="11">
        <f>errorF!H29</f>
        <v>5.8791026996198384E-2</v>
      </c>
      <c r="K10" s="18">
        <f>errorF!J29</f>
        <v>0.58377769694058324</v>
      </c>
      <c r="L10" s="18">
        <f>errorF!K29</f>
        <v>0.10142739194524573</v>
      </c>
      <c r="M10" s="18">
        <f>errorF!L29</f>
        <v>0.15803676274001771</v>
      </c>
    </row>
    <row r="11" spans="2:17" x14ac:dyDescent="0.25">
      <c r="B11" t="s">
        <v>137</v>
      </c>
      <c r="C11" s="11">
        <f>nonerrorF!B29</f>
        <v>0.77633469760027374</v>
      </c>
      <c r="D11" s="11">
        <f>nonerrorF!C29</f>
        <v>0.77919159615556122</v>
      </c>
      <c r="E11" s="11">
        <f>nonerrorF!D29</f>
        <v>0.79095380860545939</v>
      </c>
      <c r="G11" s="11">
        <f>nonerrorF!F29</f>
        <v>2.1085393186752378E-2</v>
      </c>
      <c r="H11" s="11">
        <f>nonerrorF!G29</f>
        <v>2.7421804748573451E-2</v>
      </c>
      <c r="I11" s="11">
        <f>nonerrorF!H29</f>
        <v>1.336760921636793E-2</v>
      </c>
      <c r="K11" s="18">
        <f>nonerrorF!J29</f>
        <v>0.53207036442611277</v>
      </c>
      <c r="L11" s="18">
        <f>nonerrorF!K29</f>
        <v>0.31089586421448612</v>
      </c>
      <c r="M11" s="18">
        <f>nonerrorF!L29</f>
        <v>0.61907254721611027</v>
      </c>
    </row>
    <row r="12" spans="2:17" x14ac:dyDescent="0.25">
      <c r="B12" t="s">
        <v>139</v>
      </c>
      <c r="C12" s="11">
        <f>WeightedF!B29</f>
        <v>0.65711286112830658</v>
      </c>
      <c r="D12" s="11">
        <f>WeightedF!C29</f>
        <v>0.66103196871366088</v>
      </c>
      <c r="E12" s="11">
        <f>WeightedF!D29</f>
        <v>0.5681399533747038</v>
      </c>
      <c r="G12" s="11">
        <f>WeightedF!F29</f>
        <v>3.906392660123862E-2</v>
      </c>
      <c r="H12" s="11">
        <f>WeightedF!G29</f>
        <v>4.4565178340990781E-2</v>
      </c>
      <c r="I12" s="11">
        <f>WeightedF!H29</f>
        <v>3.4439060574863407E-2</v>
      </c>
      <c r="K12" s="18">
        <f>WeightedF!J29</f>
        <v>0.60600894624578394</v>
      </c>
      <c r="L12" s="18">
        <f>WeightedF!K29</f>
        <v>0.17220612617754386</v>
      </c>
      <c r="M12" s="18">
        <f>WeightedF!L29</f>
        <v>0.24446035813268413</v>
      </c>
    </row>
    <row r="14" spans="2:17" x14ac:dyDescent="0.25">
      <c r="D14" s="19"/>
    </row>
  </sheetData>
  <mergeCells count="3">
    <mergeCell ref="K1:M1"/>
    <mergeCell ref="G1:I1"/>
    <mergeCell ref="C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302F-5383-415C-8FF0-4931C098E9A0}">
  <sheetPr>
    <tabColor theme="5"/>
  </sheetPr>
  <dimension ref="A1:N29"/>
  <sheetViews>
    <sheetView workbookViewId="0">
      <selection activeCell="F13" sqref="F13"/>
    </sheetView>
  </sheetViews>
  <sheetFormatPr defaultRowHeight="15" x14ac:dyDescent="0.25"/>
  <cols>
    <col min="1" max="1" width="38" bestFit="1" customWidth="1"/>
    <col min="2" max="2" width="10.28515625" bestFit="1" customWidth="1"/>
    <col min="3" max="3" width="10.140625" bestFit="1" customWidth="1"/>
    <col min="4" max="4" width="14" bestFit="1" customWidth="1"/>
    <col min="5" max="5" width="4.7109375" bestFit="1" customWidth="1"/>
    <col min="6" max="6" width="7.7109375" bestFit="1" customWidth="1"/>
    <col min="7" max="7" width="5.7109375" bestFit="1" customWidth="1"/>
    <col min="8" max="8" width="5.7109375" customWidth="1"/>
    <col min="9" max="9" width="4.5703125" bestFit="1" customWidth="1"/>
    <col min="10" max="10" width="10.28515625" bestFit="1" customWidth="1"/>
    <col min="11" max="11" width="5.7109375" bestFit="1" customWidth="1"/>
    <col min="12" max="12" width="4.5703125" bestFit="1" customWidth="1"/>
    <col min="13" max="13" width="10.28515625" bestFit="1" customWidth="1"/>
    <col min="14" max="14" width="5.7109375" bestFit="1" customWidth="1"/>
  </cols>
  <sheetData>
    <row r="1" spans="1:14" x14ac:dyDescent="0.25">
      <c r="A1" s="7"/>
      <c r="B1" s="28"/>
      <c r="C1" s="28"/>
      <c r="D1" s="28"/>
      <c r="I1" s="27"/>
      <c r="J1" s="27"/>
      <c r="K1" s="27"/>
      <c r="L1" s="27"/>
      <c r="M1" s="27"/>
      <c r="N1" s="27"/>
    </row>
    <row r="2" spans="1:14" x14ac:dyDescent="0.25">
      <c r="A2" s="2"/>
      <c r="B2" s="8" t="s">
        <v>83</v>
      </c>
      <c r="C2" s="8" t="s">
        <v>84</v>
      </c>
      <c r="D2" s="8" t="s">
        <v>101</v>
      </c>
      <c r="E2" s="20" t="s">
        <v>85</v>
      </c>
      <c r="F2" s="20" t="s">
        <v>140</v>
      </c>
      <c r="I2" s="8"/>
      <c r="J2" s="8"/>
      <c r="K2" s="8"/>
      <c r="L2" s="8"/>
      <c r="M2" s="8"/>
      <c r="N2" s="8"/>
    </row>
    <row r="3" spans="1:14" x14ac:dyDescent="0.25">
      <c r="A3" t="s">
        <v>95</v>
      </c>
      <c r="B3" s="21">
        <f>sens!B31</f>
        <v>2</v>
      </c>
      <c r="C3" s="21">
        <f>spec!B32</f>
        <v>0</v>
      </c>
      <c r="D3" s="21">
        <f>'ErrP Prec'!B31</f>
        <v>2</v>
      </c>
      <c r="E3" s="22">
        <f>AUC!B31</f>
        <v>0</v>
      </c>
      <c r="F3" s="22">
        <f>WeightedF!B31</f>
        <v>2</v>
      </c>
      <c r="I3" s="11"/>
      <c r="J3" s="11"/>
      <c r="K3" s="11"/>
      <c r="L3" s="11"/>
      <c r="M3" s="11"/>
      <c r="N3" s="11"/>
    </row>
    <row r="4" spans="1:14" x14ac:dyDescent="0.25">
      <c r="A4" t="s">
        <v>97</v>
      </c>
      <c r="B4" s="21">
        <f>sens!B32</f>
        <v>2</v>
      </c>
      <c r="C4" s="21">
        <f>spec!B33</f>
        <v>3</v>
      </c>
      <c r="D4" s="21">
        <f>'ErrP Prec'!B32</f>
        <v>5</v>
      </c>
      <c r="E4" s="22">
        <f>AUC!B32</f>
        <v>3</v>
      </c>
      <c r="F4" s="22">
        <f>WeightedF!B32</f>
        <v>2</v>
      </c>
      <c r="I4" s="11"/>
      <c r="J4" s="11"/>
      <c r="K4" s="11"/>
      <c r="L4" s="11"/>
      <c r="M4" s="11"/>
      <c r="N4" s="11"/>
    </row>
    <row r="5" spans="1:14" x14ac:dyDescent="0.25">
      <c r="B5" s="21"/>
      <c r="C5" s="21"/>
      <c r="D5" s="21"/>
      <c r="E5" s="22"/>
      <c r="F5" s="22"/>
      <c r="I5" s="11"/>
      <c r="J5" s="11"/>
      <c r="K5" s="11"/>
      <c r="L5" s="11"/>
      <c r="M5" s="11"/>
      <c r="N5" s="11"/>
    </row>
    <row r="6" spans="1:14" x14ac:dyDescent="0.25">
      <c r="A6" t="s">
        <v>96</v>
      </c>
      <c r="B6" s="21">
        <f>sens!B34</f>
        <v>21</v>
      </c>
      <c r="C6" s="21">
        <f>spec!B35</f>
        <v>0</v>
      </c>
      <c r="D6" s="21">
        <f>'ErrP Prec'!B34</f>
        <v>3</v>
      </c>
      <c r="E6" s="22">
        <f>AUC!B34</f>
        <v>2</v>
      </c>
      <c r="F6" s="22">
        <f>WeightedF!B34</f>
        <v>14</v>
      </c>
      <c r="I6" s="11"/>
      <c r="J6" s="11"/>
      <c r="K6" s="11"/>
      <c r="L6" s="11"/>
      <c r="M6" s="11"/>
      <c r="N6" s="11"/>
    </row>
    <row r="7" spans="1:14" x14ac:dyDescent="0.25">
      <c r="A7" t="s">
        <v>98</v>
      </c>
      <c r="B7" s="21">
        <f>sens!B35</f>
        <v>1</v>
      </c>
      <c r="C7" s="21">
        <f>spec!B36</f>
        <v>18</v>
      </c>
      <c r="D7" s="21">
        <f>'ErrP Prec'!B35</f>
        <v>11</v>
      </c>
      <c r="E7" s="22">
        <f>AUC!B35</f>
        <v>7</v>
      </c>
      <c r="F7" s="22">
        <f>WeightedF!B35</f>
        <v>1</v>
      </c>
      <c r="I7" s="11"/>
      <c r="J7" s="11"/>
      <c r="K7" s="11"/>
      <c r="L7" s="11"/>
      <c r="M7" s="11"/>
      <c r="N7" s="11"/>
    </row>
    <row r="8" spans="1:14" x14ac:dyDescent="0.25">
      <c r="B8" s="21"/>
      <c r="C8" s="21"/>
      <c r="D8" s="21"/>
      <c r="E8" s="22"/>
      <c r="F8" s="22"/>
      <c r="I8" s="11"/>
      <c r="J8" s="11"/>
      <c r="K8" s="11"/>
      <c r="L8" s="11"/>
      <c r="M8" s="11"/>
      <c r="N8" s="11"/>
    </row>
    <row r="9" spans="1:14" x14ac:dyDescent="0.25">
      <c r="A9" t="s">
        <v>99</v>
      </c>
      <c r="B9" s="21">
        <f>sens!B37</f>
        <v>21</v>
      </c>
      <c r="C9" s="21">
        <f>spec!B38</f>
        <v>0</v>
      </c>
      <c r="D9" s="21">
        <f>'ErrP Prec'!B37</f>
        <v>3</v>
      </c>
      <c r="E9" s="22">
        <f>AUC!B37</f>
        <v>0</v>
      </c>
      <c r="F9" s="22">
        <f>WeightedF!B37</f>
        <v>11</v>
      </c>
      <c r="I9" s="11"/>
      <c r="J9" s="11"/>
      <c r="K9" s="11"/>
      <c r="L9" s="11"/>
      <c r="M9" s="11"/>
      <c r="N9" s="11"/>
    </row>
    <row r="10" spans="1:14" x14ac:dyDescent="0.25">
      <c r="A10" t="s">
        <v>100</v>
      </c>
      <c r="B10" s="21">
        <f>sens!B38</f>
        <v>0</v>
      </c>
      <c r="C10" s="21">
        <f>spec!B39</f>
        <v>18</v>
      </c>
      <c r="D10" s="21">
        <f>'ErrP Prec'!B38</f>
        <v>9</v>
      </c>
      <c r="E10" s="22">
        <f>AUC!B38</f>
        <v>3</v>
      </c>
      <c r="F10" s="22">
        <f>WeightedF!B38</f>
        <v>0</v>
      </c>
      <c r="I10" s="11"/>
      <c r="J10" s="11"/>
      <c r="K10" s="11"/>
      <c r="L10" s="11"/>
      <c r="M10" s="11"/>
      <c r="N10" s="11"/>
    </row>
    <row r="11" spans="1:14" x14ac:dyDescent="0.25">
      <c r="A11" s="2"/>
      <c r="B11" s="11"/>
      <c r="C11" s="11"/>
      <c r="D11" s="11"/>
      <c r="I11" s="11"/>
      <c r="J11" s="11"/>
      <c r="K11" s="11"/>
      <c r="L11" s="11"/>
      <c r="M11" s="11"/>
      <c r="N11" s="11"/>
    </row>
    <row r="12" spans="1:14" x14ac:dyDescent="0.25">
      <c r="A12" s="2"/>
      <c r="B12" s="8" t="s">
        <v>83</v>
      </c>
      <c r="C12" s="8" t="s">
        <v>84</v>
      </c>
      <c r="D12" s="8" t="s">
        <v>101</v>
      </c>
      <c r="E12" s="20" t="s">
        <v>85</v>
      </c>
      <c r="F12" s="20" t="s">
        <v>140</v>
      </c>
      <c r="I12" s="11"/>
      <c r="J12" s="11"/>
      <c r="K12" s="11"/>
      <c r="L12" s="11"/>
      <c r="M12" s="11"/>
      <c r="N12" s="11"/>
    </row>
    <row r="13" spans="1:14" x14ac:dyDescent="0.25">
      <c r="A13" t="s">
        <v>95</v>
      </c>
      <c r="B13" s="23">
        <f>B3/26</f>
        <v>7.6923076923076927E-2</v>
      </c>
      <c r="C13" s="23">
        <f t="shared" ref="C13:F13" si="0">C3/26</f>
        <v>0</v>
      </c>
      <c r="D13" s="23">
        <f t="shared" si="0"/>
        <v>7.6923076923076927E-2</v>
      </c>
      <c r="E13" s="23">
        <f t="shared" si="0"/>
        <v>0</v>
      </c>
      <c r="F13" s="23">
        <f t="shared" si="0"/>
        <v>7.6923076923076927E-2</v>
      </c>
      <c r="I13" s="11"/>
      <c r="J13" s="11"/>
      <c r="K13" s="11"/>
      <c r="L13" s="11"/>
      <c r="M13" s="11"/>
      <c r="N13" s="11"/>
    </row>
    <row r="14" spans="1:14" x14ac:dyDescent="0.25">
      <c r="A14" t="s">
        <v>97</v>
      </c>
      <c r="B14" s="23">
        <f t="shared" ref="B14:F14" si="1">B4/26</f>
        <v>7.6923076923076927E-2</v>
      </c>
      <c r="C14" s="23">
        <f t="shared" si="1"/>
        <v>0.11538461538461539</v>
      </c>
      <c r="D14" s="23">
        <f t="shared" si="1"/>
        <v>0.19230769230769232</v>
      </c>
      <c r="E14" s="23">
        <f t="shared" si="1"/>
        <v>0.11538461538461539</v>
      </c>
      <c r="F14" s="23">
        <f t="shared" si="1"/>
        <v>7.6923076923076927E-2</v>
      </c>
      <c r="I14" s="11"/>
      <c r="J14" s="11"/>
      <c r="K14" s="11"/>
      <c r="L14" s="11"/>
      <c r="M14" s="11"/>
      <c r="N14" s="11"/>
    </row>
    <row r="15" spans="1:14" x14ac:dyDescent="0.25">
      <c r="B15" s="23"/>
      <c r="C15" s="23"/>
      <c r="D15" s="23"/>
      <c r="E15" s="23"/>
      <c r="F15" s="23"/>
      <c r="I15" s="11"/>
      <c r="J15" s="11"/>
      <c r="K15" s="11"/>
      <c r="L15" s="11"/>
      <c r="M15" s="11"/>
      <c r="N15" s="11"/>
    </row>
    <row r="16" spans="1:14" x14ac:dyDescent="0.25">
      <c r="A16" t="s">
        <v>96</v>
      </c>
      <c r="B16" s="23">
        <f t="shared" ref="B16:F16" si="2">B6/26</f>
        <v>0.80769230769230771</v>
      </c>
      <c r="C16" s="23">
        <f t="shared" si="2"/>
        <v>0</v>
      </c>
      <c r="D16" s="23">
        <f t="shared" si="2"/>
        <v>0.11538461538461539</v>
      </c>
      <c r="E16" s="23">
        <f t="shared" si="2"/>
        <v>7.6923076923076927E-2</v>
      </c>
      <c r="F16" s="23">
        <f t="shared" si="2"/>
        <v>0.53846153846153844</v>
      </c>
      <c r="I16" s="11"/>
      <c r="J16" s="11"/>
      <c r="K16" s="11"/>
      <c r="L16" s="11"/>
      <c r="M16" s="11"/>
      <c r="N16" s="11"/>
    </row>
    <row r="17" spans="1:14" x14ac:dyDescent="0.25">
      <c r="A17" t="s">
        <v>98</v>
      </c>
      <c r="B17" s="23">
        <f t="shared" ref="B17:F17" si="3">B7/26</f>
        <v>3.8461538461538464E-2</v>
      </c>
      <c r="C17" s="23">
        <f t="shared" si="3"/>
        <v>0.69230769230769229</v>
      </c>
      <c r="D17" s="23">
        <f t="shared" si="3"/>
        <v>0.42307692307692307</v>
      </c>
      <c r="E17" s="23">
        <f t="shared" si="3"/>
        <v>0.26923076923076922</v>
      </c>
      <c r="F17" s="23">
        <f t="shared" si="3"/>
        <v>3.8461538461538464E-2</v>
      </c>
      <c r="I17" s="11"/>
      <c r="J17" s="11"/>
      <c r="K17" s="11"/>
      <c r="L17" s="11"/>
      <c r="M17" s="11"/>
      <c r="N17" s="11"/>
    </row>
    <row r="18" spans="1:14" x14ac:dyDescent="0.25">
      <c r="B18" s="23"/>
      <c r="C18" s="23"/>
      <c r="D18" s="23"/>
      <c r="E18" s="23"/>
      <c r="F18" s="23"/>
      <c r="I18" s="11"/>
      <c r="J18" s="11"/>
      <c r="K18" s="11"/>
      <c r="L18" s="11"/>
      <c r="M18" s="11"/>
      <c r="N18" s="11"/>
    </row>
    <row r="19" spans="1:14" x14ac:dyDescent="0.25">
      <c r="A19" t="s">
        <v>99</v>
      </c>
      <c r="B19" s="23">
        <f t="shared" ref="B19:F19" si="4">B9/26</f>
        <v>0.80769230769230771</v>
      </c>
      <c r="C19" s="23">
        <f t="shared" si="4"/>
        <v>0</v>
      </c>
      <c r="D19" s="23">
        <f t="shared" si="4"/>
        <v>0.11538461538461539</v>
      </c>
      <c r="E19" s="23">
        <f t="shared" si="4"/>
        <v>0</v>
      </c>
      <c r="F19" s="23">
        <f t="shared" si="4"/>
        <v>0.42307692307692307</v>
      </c>
      <c r="I19" s="11"/>
      <c r="J19" s="11"/>
      <c r="K19" s="11"/>
      <c r="L19" s="11"/>
      <c r="M19" s="11"/>
      <c r="N19" s="11"/>
    </row>
    <row r="20" spans="1:14" x14ac:dyDescent="0.25">
      <c r="A20" t="s">
        <v>100</v>
      </c>
      <c r="B20" s="23">
        <f t="shared" ref="B20:F20" si="5">B10/26</f>
        <v>0</v>
      </c>
      <c r="C20" s="23">
        <f t="shared" si="5"/>
        <v>0.69230769230769229</v>
      </c>
      <c r="D20" s="23">
        <f t="shared" si="5"/>
        <v>0.34615384615384615</v>
      </c>
      <c r="E20" s="23">
        <f t="shared" si="5"/>
        <v>0.11538461538461539</v>
      </c>
      <c r="F20" s="23">
        <f t="shared" si="5"/>
        <v>0</v>
      </c>
      <c r="I20" s="11"/>
      <c r="J20" s="11"/>
      <c r="K20" s="11"/>
      <c r="L20" s="11"/>
      <c r="M20" s="11"/>
      <c r="N20" s="11"/>
    </row>
    <row r="21" spans="1:14" x14ac:dyDescent="0.25">
      <c r="A21" s="2"/>
      <c r="B21" s="11"/>
      <c r="C21" s="11"/>
      <c r="D21" s="11"/>
      <c r="I21" s="11"/>
      <c r="J21" s="11"/>
      <c r="K21" s="11"/>
      <c r="L21" s="11"/>
      <c r="M21" s="11"/>
      <c r="N21" s="11"/>
    </row>
    <row r="22" spans="1:14" x14ac:dyDescent="0.25">
      <c r="A22" s="2"/>
      <c r="B22" s="11"/>
      <c r="C22" s="11"/>
      <c r="D22" s="11"/>
      <c r="I22" s="11"/>
      <c r="J22" s="11"/>
      <c r="K22" s="11"/>
      <c r="L22" s="11"/>
      <c r="M22" s="11"/>
      <c r="N22" s="11"/>
    </row>
    <row r="23" spans="1:14" x14ac:dyDescent="0.25">
      <c r="A23" s="2"/>
      <c r="B23" s="11"/>
      <c r="C23" s="11"/>
      <c r="D23" s="11"/>
      <c r="I23" s="11"/>
      <c r="J23" s="11"/>
      <c r="K23" s="11"/>
      <c r="L23" s="11"/>
      <c r="M23" s="11"/>
      <c r="N23" s="11"/>
    </row>
    <row r="24" spans="1:14" x14ac:dyDescent="0.25">
      <c r="A24" s="2"/>
      <c r="B24" s="11"/>
      <c r="C24" s="11"/>
      <c r="D24" s="11"/>
      <c r="I24" s="11"/>
      <c r="J24" s="11"/>
      <c r="K24" s="11"/>
      <c r="L24" s="11"/>
      <c r="M24" s="11"/>
      <c r="N24" s="11"/>
    </row>
    <row r="25" spans="1:14" x14ac:dyDescent="0.25">
      <c r="A25" s="2"/>
      <c r="B25" s="11"/>
      <c r="C25" s="11"/>
      <c r="D25" s="11"/>
      <c r="I25" s="11"/>
      <c r="J25" s="11"/>
      <c r="K25" s="11"/>
      <c r="L25" s="11"/>
      <c r="M25" s="11"/>
      <c r="N25" s="11"/>
    </row>
    <row r="26" spans="1:14" x14ac:dyDescent="0.25">
      <c r="A26" s="2"/>
      <c r="B26" s="11"/>
      <c r="C26" s="11"/>
      <c r="D26" s="11"/>
      <c r="I26" s="11"/>
      <c r="J26" s="11"/>
      <c r="K26" s="11"/>
      <c r="L26" s="11"/>
      <c r="M26" s="11"/>
      <c r="N26" s="11"/>
    </row>
    <row r="27" spans="1:14" x14ac:dyDescent="0.25">
      <c r="A27" s="2"/>
      <c r="B27" s="11"/>
      <c r="C27" s="11"/>
      <c r="D27" s="11"/>
      <c r="I27" s="11"/>
      <c r="J27" s="11"/>
      <c r="K27" s="11"/>
      <c r="L27" s="11"/>
      <c r="M27" s="11"/>
      <c r="N27" s="11"/>
    </row>
    <row r="28" spans="1:14" x14ac:dyDescent="0.25">
      <c r="A28" s="2"/>
      <c r="B28" s="11"/>
      <c r="C28" s="11"/>
      <c r="D28" s="11"/>
      <c r="I28" s="11"/>
      <c r="J28" s="11"/>
      <c r="K28" s="11"/>
      <c r="L28" s="11"/>
      <c r="M28" s="11"/>
      <c r="N28" s="11"/>
    </row>
    <row r="29" spans="1:14" x14ac:dyDescent="0.25">
      <c r="A29" s="2"/>
      <c r="B29" s="11"/>
      <c r="C29" s="11"/>
      <c r="D29" s="11"/>
      <c r="I29" s="11"/>
      <c r="J29" s="11"/>
      <c r="K29" s="11"/>
      <c r="L29" s="11"/>
      <c r="M29" s="11"/>
      <c r="N29" s="11"/>
    </row>
  </sheetData>
  <mergeCells count="3">
    <mergeCell ref="B1:D1"/>
    <mergeCell ref="L1:N1"/>
    <mergeCell ref="I1:K1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27C-7765-4BE3-99CD-699D7D15C337}">
  <sheetPr>
    <tabColor theme="5"/>
  </sheetPr>
  <dimension ref="A1:H27"/>
  <sheetViews>
    <sheetView topLeftCell="A31" zoomScale="115" zoomScaleNormal="115" workbookViewId="0">
      <selection activeCell="F44" sqref="F44"/>
    </sheetView>
  </sheetViews>
  <sheetFormatPr defaultRowHeight="15" x14ac:dyDescent="0.25"/>
  <cols>
    <col min="2" max="2" width="20.28515625" bestFit="1" customWidth="1"/>
    <col min="3" max="3" width="14.140625" bestFit="1" customWidth="1"/>
    <col min="4" max="4" width="14" bestFit="1" customWidth="1"/>
    <col min="5" max="5" width="20.140625" bestFit="1" customWidth="1"/>
    <col min="6" max="6" width="20" bestFit="1" customWidth="1"/>
    <col min="7" max="7" width="15.42578125" bestFit="1" customWidth="1"/>
    <col min="8" max="8" width="15.28515625" bestFit="1" customWidth="1"/>
  </cols>
  <sheetData>
    <row r="1" spans="1:8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5">
      <c r="A2" t="s">
        <v>102</v>
      </c>
      <c r="B2" s="24">
        <v>0.8</v>
      </c>
      <c r="C2" s="19">
        <f>sens!B3</f>
        <v>0.58636363636363631</v>
      </c>
      <c r="D2" s="19">
        <f>spec!B3</f>
        <v>0.92142857142857137</v>
      </c>
      <c r="E2" s="19">
        <f>sens!C3</f>
        <v>0.69090909090909103</v>
      </c>
      <c r="F2" s="19">
        <f>spec!C3</f>
        <v>0.82142857142857151</v>
      </c>
      <c r="G2" s="19">
        <f>sens!D3</f>
        <v>0.37272727272727274</v>
      </c>
      <c r="H2" s="19">
        <f>spec!D3</f>
        <v>0.97857142857142865</v>
      </c>
    </row>
    <row r="3" spans="1:8" x14ac:dyDescent="0.25">
      <c r="A3" t="s">
        <v>103</v>
      </c>
      <c r="B3" s="24">
        <v>0.56000000000000005</v>
      </c>
      <c r="C3" s="19">
        <f>sens!B4</f>
        <v>0.12727272727272726</v>
      </c>
      <c r="D3" s="19">
        <f>spec!B4</f>
        <v>0.94606741573033715</v>
      </c>
      <c r="E3" s="19">
        <f>sens!C4</f>
        <v>0.30909090909090908</v>
      </c>
      <c r="F3" s="19">
        <f>spec!C4</f>
        <v>0.95280898876404496</v>
      </c>
      <c r="G3" s="19">
        <f>sens!D4</f>
        <v>0</v>
      </c>
      <c r="H3" s="19">
        <f>spec!D4</f>
        <v>1</v>
      </c>
    </row>
    <row r="4" spans="1:8" x14ac:dyDescent="0.25">
      <c r="A4" t="s">
        <v>104</v>
      </c>
      <c r="B4" s="24">
        <v>0.36</v>
      </c>
      <c r="C4" s="19">
        <f>sens!B5</f>
        <v>0.78333333333333344</v>
      </c>
      <c r="D4" s="19">
        <f>spec!B5</f>
        <v>0.96363636363636362</v>
      </c>
      <c r="E4" s="19">
        <f>sens!C5</f>
        <v>0.66666666666666663</v>
      </c>
      <c r="F4" s="19">
        <f>spec!C5</f>
        <v>0.97727272727272718</v>
      </c>
      <c r="G4" s="19">
        <f>sens!D5</f>
        <v>0.19999999999999998</v>
      </c>
      <c r="H4" s="19">
        <f>spec!D5</f>
        <v>1</v>
      </c>
    </row>
    <row r="5" spans="1:8" x14ac:dyDescent="0.25">
      <c r="A5" t="s">
        <v>105</v>
      </c>
      <c r="B5" s="24">
        <v>0.72</v>
      </c>
      <c r="C5" s="19">
        <f>sens!B6</f>
        <v>0.41818181818181815</v>
      </c>
      <c r="D5" s="19">
        <f>spec!B6</f>
        <v>0.79642857142857137</v>
      </c>
      <c r="E5" s="19">
        <f>sens!C6</f>
        <v>0.37272727272727274</v>
      </c>
      <c r="F5" s="19">
        <f>spec!C6</f>
        <v>0.85</v>
      </c>
      <c r="G5" s="19">
        <f>sens!D6</f>
        <v>0.1772727272727273</v>
      </c>
      <c r="H5" s="19">
        <f>spec!D6</f>
        <v>0.96428571428571419</v>
      </c>
    </row>
    <row r="6" spans="1:8" x14ac:dyDescent="0.25">
      <c r="A6" t="s">
        <v>106</v>
      </c>
      <c r="B6" s="24">
        <v>0.31</v>
      </c>
      <c r="C6" s="19">
        <f>sens!B7</f>
        <v>0.4813559322033899</v>
      </c>
      <c r="D6" s="19">
        <f>spec!B7</f>
        <v>0.775609756097561</v>
      </c>
      <c r="E6" s="19">
        <f>sens!C7</f>
        <v>0.55932203389830515</v>
      </c>
      <c r="F6" s="19">
        <f>spec!C7</f>
        <v>0.775609756097561</v>
      </c>
      <c r="G6" s="19">
        <f>sens!D7</f>
        <v>0.35932203389830508</v>
      </c>
      <c r="H6" s="19">
        <f>spec!D7</f>
        <v>0.95609756097560972</v>
      </c>
    </row>
    <row r="7" spans="1:8" x14ac:dyDescent="0.25">
      <c r="A7" t="s">
        <v>107</v>
      </c>
      <c r="B7" s="24">
        <v>0.89</v>
      </c>
      <c r="C7" s="19">
        <f>sens!B8</f>
        <v>0.67600000000000005</v>
      </c>
      <c r="D7" s="19">
        <f>spec!B8</f>
        <v>0.83999999999999986</v>
      </c>
      <c r="E7" s="19">
        <f>sens!C8</f>
        <v>0.68800000000000006</v>
      </c>
      <c r="F7" s="19">
        <f>spec!C8</f>
        <v>0.74799999999999989</v>
      </c>
      <c r="G7" s="19">
        <f>sens!D8</f>
        <v>0.628</v>
      </c>
      <c r="H7" s="19">
        <f>spec!D8</f>
        <v>0.77199999999999991</v>
      </c>
    </row>
    <row r="8" spans="1:8" x14ac:dyDescent="0.25">
      <c r="A8" t="s">
        <v>108</v>
      </c>
      <c r="B8" s="24">
        <v>0.88</v>
      </c>
      <c r="C8" s="19">
        <f>sens!B9</f>
        <v>0.48799999999999999</v>
      </c>
      <c r="D8" s="19">
        <f>spec!B9</f>
        <v>0.84800000000000009</v>
      </c>
      <c r="E8" s="19">
        <f>sens!C9</f>
        <v>0.50800000000000001</v>
      </c>
      <c r="F8" s="19">
        <f>spec!C9</f>
        <v>0.82400000000000007</v>
      </c>
      <c r="G8" s="19">
        <f>sens!D9</f>
        <v>0.38</v>
      </c>
      <c r="H8" s="19">
        <f>spec!D9</f>
        <v>0.89200000000000002</v>
      </c>
    </row>
    <row r="9" spans="1:8" x14ac:dyDescent="0.25">
      <c r="A9" t="s">
        <v>109</v>
      </c>
      <c r="B9" s="24">
        <v>0.65</v>
      </c>
      <c r="C9" s="19">
        <f>sens!B10</f>
        <v>0.48510638297872344</v>
      </c>
      <c r="D9" s="19">
        <f>spec!B10</f>
        <v>0.71320754716981138</v>
      </c>
      <c r="E9" s="19">
        <f>sens!C10</f>
        <v>0.6</v>
      </c>
      <c r="F9" s="19">
        <f>spec!C10</f>
        <v>0.58113207547169821</v>
      </c>
      <c r="G9" s="19">
        <f>sens!D10</f>
        <v>0.22553191489361701</v>
      </c>
      <c r="H9" s="19">
        <f>spec!D10</f>
        <v>0.9018867924528301</v>
      </c>
    </row>
    <row r="10" spans="1:8" x14ac:dyDescent="0.25">
      <c r="A10" t="s">
        <v>110</v>
      </c>
      <c r="B10" s="24">
        <v>0.79</v>
      </c>
      <c r="C10" s="19">
        <f>sens!B11</f>
        <v>0.60487804878048779</v>
      </c>
      <c r="D10" s="19">
        <f>spec!B11</f>
        <v>0.78983050847457625</v>
      </c>
      <c r="E10" s="19">
        <f>sens!C11</f>
        <v>0.63414634146341464</v>
      </c>
      <c r="F10" s="19">
        <f>spec!C11</f>
        <v>0.80677966101694909</v>
      </c>
      <c r="G10" s="19">
        <f>sens!D11</f>
        <v>0.41951219512195126</v>
      </c>
      <c r="H10" s="19">
        <f>spec!D11</f>
        <v>0.93559322033898307</v>
      </c>
    </row>
    <row r="11" spans="1:8" x14ac:dyDescent="0.25">
      <c r="A11" t="s">
        <v>111</v>
      </c>
      <c r="B11" s="24">
        <v>0.88</v>
      </c>
      <c r="C11" s="19">
        <f>sens!B12</f>
        <v>0.3037037037037037</v>
      </c>
      <c r="D11" s="19">
        <f>spec!B12</f>
        <v>0.90136986301369859</v>
      </c>
      <c r="E11" s="19">
        <f>sens!C12</f>
        <v>0.31851851851851853</v>
      </c>
      <c r="F11" s="19">
        <f>spec!C12</f>
        <v>0.90958904109589045</v>
      </c>
      <c r="G11" s="19">
        <f>sens!D12</f>
        <v>6.6666666666666666E-2</v>
      </c>
      <c r="H11" s="19">
        <f>spec!D12</f>
        <v>1</v>
      </c>
    </row>
    <row r="12" spans="1:8" x14ac:dyDescent="0.25">
      <c r="A12" t="s">
        <v>112</v>
      </c>
      <c r="B12" s="24">
        <v>0.56000000000000005</v>
      </c>
      <c r="C12" s="19">
        <f>sens!B13</f>
        <v>0.39444444444444449</v>
      </c>
      <c r="D12" s="19">
        <f>spec!B13</f>
        <v>0.84375</v>
      </c>
      <c r="E12" s="19">
        <f>sens!C13</f>
        <v>0.41666666666666663</v>
      </c>
      <c r="F12" s="19">
        <f>spec!C13</f>
        <v>0.80625000000000002</v>
      </c>
      <c r="G12" s="19">
        <f>sens!D13</f>
        <v>6.6666666666666666E-2</v>
      </c>
      <c r="H12" s="19">
        <f>spec!D13</f>
        <v>0.99062499999999998</v>
      </c>
    </row>
    <row r="13" spans="1:8" x14ac:dyDescent="0.25">
      <c r="A13" t="s">
        <v>113</v>
      </c>
      <c r="B13" s="24">
        <v>0.41</v>
      </c>
      <c r="C13" s="19">
        <f>sens!B14</f>
        <v>0.38666666666666666</v>
      </c>
      <c r="D13" s="19">
        <f>spec!B14</f>
        <v>0.99058823529411766</v>
      </c>
      <c r="E13" s="19">
        <f>sens!C14</f>
        <v>0.30666666666666664</v>
      </c>
      <c r="F13" s="19">
        <f>spec!C14</f>
        <v>0.96235294117647052</v>
      </c>
      <c r="G13" s="19">
        <f>sens!D14</f>
        <v>2.6666666666666665E-2</v>
      </c>
      <c r="H13" s="19">
        <f>spec!D14</f>
        <v>1</v>
      </c>
    </row>
    <row r="14" spans="1:8" x14ac:dyDescent="0.25">
      <c r="A14" t="s">
        <v>114</v>
      </c>
      <c r="B14" s="24">
        <v>0.5</v>
      </c>
      <c r="C14" s="19">
        <f>sens!B15</f>
        <v>0.26666666666666666</v>
      </c>
      <c r="D14" s="19">
        <f>spec!B15</f>
        <v>0.99340659340659343</v>
      </c>
      <c r="E14" s="19">
        <f>sens!C15</f>
        <v>0.17777777777777776</v>
      </c>
      <c r="F14" s="19">
        <f>spec!C15</f>
        <v>0.99560439560439562</v>
      </c>
      <c r="G14" s="19">
        <f>sens!D15</f>
        <v>0</v>
      </c>
      <c r="H14" s="19">
        <f>spec!D15</f>
        <v>1</v>
      </c>
    </row>
    <row r="15" spans="1:8" x14ac:dyDescent="0.25">
      <c r="A15" t="s">
        <v>115</v>
      </c>
      <c r="B15" s="24">
        <v>0.5</v>
      </c>
      <c r="C15" s="19">
        <f>sens!B16</f>
        <v>0.62564102564102553</v>
      </c>
      <c r="D15" s="19">
        <f>spec!B16</f>
        <v>0.65901639344262297</v>
      </c>
      <c r="E15" s="19">
        <f>sens!C16</f>
        <v>0.63589743589743597</v>
      </c>
      <c r="F15" s="19">
        <f>spec!C16</f>
        <v>0.58032786885245902</v>
      </c>
      <c r="G15" s="19">
        <f>sens!D16</f>
        <v>0.22564102564102564</v>
      </c>
      <c r="H15" s="19">
        <f>spec!D16</f>
        <v>0.93770491803278699</v>
      </c>
    </row>
    <row r="16" spans="1:8" x14ac:dyDescent="0.25">
      <c r="A16" t="s">
        <v>116</v>
      </c>
      <c r="B16" s="24">
        <v>0.91</v>
      </c>
      <c r="C16" s="19">
        <f>sens!B17</f>
        <v>0.33469387755102037</v>
      </c>
      <c r="D16" s="19">
        <f>spec!B17</f>
        <v>0.85490196078431369</v>
      </c>
      <c r="E16" s="19">
        <f>sens!C17</f>
        <v>0.35918367346938773</v>
      </c>
      <c r="F16" s="19">
        <f>spec!C17</f>
        <v>0.9137254901960784</v>
      </c>
      <c r="G16" s="19">
        <f>sens!D17</f>
        <v>8.9795918367346947E-2</v>
      </c>
      <c r="H16" s="19">
        <f>spec!D17</f>
        <v>0.99215686274509807</v>
      </c>
    </row>
    <row r="17" spans="1:8" x14ac:dyDescent="0.25">
      <c r="A17" t="s">
        <v>117</v>
      </c>
      <c r="B17" s="24">
        <v>0.53</v>
      </c>
      <c r="C17" s="19">
        <f>sens!B18</f>
        <v>0.44666666666666666</v>
      </c>
      <c r="D17" s="19">
        <f>spec!B18</f>
        <v>0.67999999999999994</v>
      </c>
      <c r="E17" s="19">
        <f>sens!C18</f>
        <v>0.4966666666666667</v>
      </c>
      <c r="F17" s="19">
        <f>spec!C18</f>
        <v>0.64</v>
      </c>
      <c r="G17" s="19">
        <f>sens!D18</f>
        <v>0.24666666666666667</v>
      </c>
      <c r="H17" s="19">
        <f>spec!D18</f>
        <v>0.86499999999999999</v>
      </c>
    </row>
    <row r="18" spans="1:8" x14ac:dyDescent="0.25">
      <c r="A18" t="s">
        <v>118</v>
      </c>
      <c r="B18" s="24">
        <v>0.59</v>
      </c>
      <c r="C18" s="19">
        <f>sens!B19</f>
        <v>0.19</v>
      </c>
      <c r="D18" s="19">
        <f>spec!B19</f>
        <v>0.84749999999999992</v>
      </c>
      <c r="E18" s="19">
        <f>sens!C19</f>
        <v>0.25999999999999995</v>
      </c>
      <c r="F18" s="19">
        <f>spec!C19</f>
        <v>0.87750000000000006</v>
      </c>
      <c r="G18" s="19">
        <f>sens!D19</f>
        <v>0</v>
      </c>
      <c r="H18" s="19">
        <f>spec!D19</f>
        <v>0.98499999999999999</v>
      </c>
    </row>
    <row r="19" spans="1:8" x14ac:dyDescent="0.25">
      <c r="A19" t="s">
        <v>119</v>
      </c>
      <c r="B19" s="24">
        <v>0.73</v>
      </c>
      <c r="C19" s="19">
        <f>sens!B20</f>
        <v>0.67812499999999998</v>
      </c>
      <c r="D19" s="19">
        <f>spec!B20</f>
        <v>0.5</v>
      </c>
      <c r="E19" s="19">
        <f>sens!C20</f>
        <v>0.81562500000000004</v>
      </c>
      <c r="F19" s="19">
        <f>spec!C20</f>
        <v>0.55000000000000004</v>
      </c>
      <c r="G19" s="19">
        <f>sens!D20</f>
        <v>0.88749999999999996</v>
      </c>
      <c r="H19" s="19">
        <f>spec!D20</f>
        <v>0.46111111111111114</v>
      </c>
    </row>
    <row r="20" spans="1:8" x14ac:dyDescent="0.25">
      <c r="A20" t="s">
        <v>120</v>
      </c>
      <c r="B20" s="24">
        <v>0.54</v>
      </c>
      <c r="C20" s="19">
        <f>sens!B21</f>
        <v>0.26428571428571429</v>
      </c>
      <c r="D20" s="19">
        <f>spec!B21</f>
        <v>0.94444444444444442</v>
      </c>
      <c r="E20" s="19">
        <f>sens!C21</f>
        <v>0.51428571428571423</v>
      </c>
      <c r="F20" s="19">
        <f>spec!C21</f>
        <v>0.91388888888888897</v>
      </c>
      <c r="G20" s="19">
        <f>sens!D21</f>
        <v>0.13571428571428573</v>
      </c>
      <c r="H20" s="19">
        <f>spec!D21</f>
        <v>1</v>
      </c>
    </row>
    <row r="21" spans="1:8" x14ac:dyDescent="0.25">
      <c r="A21" t="s">
        <v>121</v>
      </c>
      <c r="B21" s="24">
        <v>0.64</v>
      </c>
      <c r="C21" s="19">
        <f>sens!B22</f>
        <v>0.81449275362318851</v>
      </c>
      <c r="D21" s="19">
        <f>spec!B22</f>
        <v>0.69032258064516128</v>
      </c>
      <c r="E21" s="19">
        <f>sens!C22</f>
        <v>0.80579710144927541</v>
      </c>
      <c r="F21" s="19">
        <f>spec!C22</f>
        <v>0.77419354838709675</v>
      </c>
      <c r="G21" s="19">
        <f>sens!D22</f>
        <v>0.8231884057971014</v>
      </c>
      <c r="H21" s="19">
        <f>spec!D22</f>
        <v>0.72258064516129028</v>
      </c>
    </row>
    <row r="22" spans="1:8" x14ac:dyDescent="0.25">
      <c r="A22" t="s">
        <v>122</v>
      </c>
      <c r="B22" s="24">
        <v>0.85</v>
      </c>
      <c r="C22" s="19">
        <f>sens!B23</f>
        <v>0.45714285714285713</v>
      </c>
      <c r="D22" s="19">
        <f>spec!B23</f>
        <v>0.93230769230769239</v>
      </c>
      <c r="E22" s="19">
        <f>sens!C23</f>
        <v>0.50857142857142856</v>
      </c>
      <c r="F22" s="19">
        <f>spec!C23</f>
        <v>0.91076923076923078</v>
      </c>
      <c r="G22" s="19">
        <f>sens!D23</f>
        <v>0.29714285714285715</v>
      </c>
      <c r="H22" s="19">
        <f>spec!D23</f>
        <v>1</v>
      </c>
    </row>
    <row r="23" spans="1:8" x14ac:dyDescent="0.25">
      <c r="A23" t="s">
        <v>123</v>
      </c>
      <c r="B23" s="24">
        <v>0.91</v>
      </c>
      <c r="C23" s="19">
        <f>sens!B24</f>
        <v>0.68571428571428572</v>
      </c>
      <c r="D23" s="19">
        <f>spec!B24</f>
        <v>0.98227848101265836</v>
      </c>
      <c r="E23" s="19">
        <f>sens!C24</f>
        <v>0.65714285714285714</v>
      </c>
      <c r="F23" s="19">
        <f>spec!C24</f>
        <v>0.97721518987341782</v>
      </c>
      <c r="G23" s="19">
        <f>sens!D24</f>
        <v>0.47619047619047616</v>
      </c>
      <c r="H23" s="19">
        <f>spec!D24</f>
        <v>0.98734177215189889</v>
      </c>
    </row>
    <row r="24" spans="1:8" x14ac:dyDescent="0.25">
      <c r="A24" t="s">
        <v>124</v>
      </c>
      <c r="B24" s="24">
        <v>0.61</v>
      </c>
      <c r="C24" s="19">
        <f>sens!B25</f>
        <v>0.35</v>
      </c>
      <c r="D24" s="19">
        <f>spec!B25</f>
        <v>0.97499999999999998</v>
      </c>
      <c r="E24" s="19">
        <f>sens!C25</f>
        <v>9.9999999999999992E-2</v>
      </c>
      <c r="F24" s="19">
        <f>spec!C25</f>
        <v>0.99090909090909085</v>
      </c>
      <c r="G24" s="19">
        <f>sens!D25</f>
        <v>3.3333333333333333E-2</v>
      </c>
      <c r="H24" s="19">
        <f>spec!D25</f>
        <v>1</v>
      </c>
    </row>
    <row r="25" spans="1:8" x14ac:dyDescent="0.25">
      <c r="A25" t="s">
        <v>125</v>
      </c>
      <c r="B25" s="24">
        <v>0.51</v>
      </c>
      <c r="C25" s="19">
        <f>sens!B26</f>
        <v>0.51111111111111107</v>
      </c>
      <c r="D25" s="19">
        <f>spec!B26</f>
        <v>0.98461538461538467</v>
      </c>
      <c r="E25" s="19">
        <f>sens!C26</f>
        <v>0.51111111111111107</v>
      </c>
      <c r="F25" s="19">
        <f>spec!C26</f>
        <v>0.97142857142857131</v>
      </c>
      <c r="G25" s="19">
        <f>sens!D26</f>
        <v>0.31111111111111106</v>
      </c>
      <c r="H25" s="19">
        <f>spec!D26</f>
        <v>0.99780219780219781</v>
      </c>
    </row>
    <row r="26" spans="1:8" x14ac:dyDescent="0.25">
      <c r="A26" t="s">
        <v>126</v>
      </c>
      <c r="B26" s="24">
        <v>0.54</v>
      </c>
      <c r="C26" s="19">
        <f>sens!B27</f>
        <v>0.33913043478260868</v>
      </c>
      <c r="D26" s="19">
        <f>spec!B27</f>
        <v>0.81111111111111112</v>
      </c>
      <c r="E26" s="19">
        <f>sens!C27</f>
        <v>0.41739130434782606</v>
      </c>
      <c r="F26" s="19">
        <f>spec!C27</f>
        <v>0.7407407407407407</v>
      </c>
      <c r="G26" s="19">
        <f>sens!D27</f>
        <v>0.12608695652173912</v>
      </c>
      <c r="H26" s="19">
        <f>spec!D27</f>
        <v>0.94074074074074066</v>
      </c>
    </row>
    <row r="27" spans="1:8" x14ac:dyDescent="0.25">
      <c r="A27" t="s">
        <v>127</v>
      </c>
      <c r="B27" s="24">
        <v>0.4</v>
      </c>
      <c r="C27" s="19">
        <f>sens!B28</f>
        <v>0.43043478260869561</v>
      </c>
      <c r="D27" s="19">
        <f>spec!B28</f>
        <v>0.64444444444444449</v>
      </c>
      <c r="E27" s="19">
        <f>sens!C28</f>
        <v>0.39130434782608697</v>
      </c>
      <c r="F27" s="19">
        <f>spec!C28</f>
        <v>0.7407407407407407</v>
      </c>
      <c r="G27" s="19">
        <f>sens!D28</f>
        <v>0.32608695652173914</v>
      </c>
      <c r="H27" s="19">
        <f>spec!D28</f>
        <v>0.75925925925925919</v>
      </c>
    </row>
  </sheetData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1A0-39BA-4D1F-A2F8-58A7EEC502F7}">
  <sheetPr>
    <tabColor theme="5"/>
  </sheetPr>
  <dimension ref="A1:T38"/>
  <sheetViews>
    <sheetView zoomScale="85" zoomScaleNormal="85" workbookViewId="0">
      <selection activeCell="C35" sqref="C35"/>
    </sheetView>
  </sheetViews>
  <sheetFormatPr defaultRowHeight="15" x14ac:dyDescent="0.25"/>
  <cols>
    <col min="1" max="1" width="36.5703125" bestFit="1" customWidth="1"/>
    <col min="2" max="2" width="7" bestFit="1" customWidth="1"/>
    <col min="3" max="3" width="10.28515625" bestFit="1" customWidth="1"/>
    <col min="4" max="4" width="7" bestFit="1" customWidth="1"/>
    <col min="5" max="5" width="7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/>
      <c r="B1" s="28" t="s">
        <v>33</v>
      </c>
      <c r="C1" s="28"/>
      <c r="D1" s="28"/>
      <c r="E1" s="3"/>
      <c r="F1" s="28" t="s">
        <v>92</v>
      </c>
      <c r="G1" s="28"/>
      <c r="H1" s="28"/>
      <c r="I1" s="3"/>
      <c r="J1" s="27" t="s">
        <v>93</v>
      </c>
      <c r="K1" s="27"/>
      <c r="L1" s="27"/>
      <c r="N1" s="28" t="s">
        <v>38</v>
      </c>
      <c r="O1" s="28"/>
      <c r="P1" s="28"/>
    </row>
    <row r="2" spans="1:20" x14ac:dyDescent="0.25">
      <c r="A2" s="2"/>
      <c r="B2" s="8" t="s">
        <v>3</v>
      </c>
      <c r="C2" s="8" t="s">
        <v>4</v>
      </c>
      <c r="D2" s="8" t="s">
        <v>5</v>
      </c>
      <c r="E2" s="8"/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std_sens'!D2</f>
        <v>0.58636363636363631</v>
      </c>
      <c r="C3" s="11">
        <f>'mean and std_sens'!E2</f>
        <v>0.69090909090909103</v>
      </c>
      <c r="D3" s="11">
        <f>'mean and std_sens'!F2</f>
        <v>0.37272727272727274</v>
      </c>
      <c r="E3" s="11"/>
      <c r="F3" s="9">
        <f>'mean and std_sens'!I2</f>
        <v>5.8828086843385384E-2</v>
      </c>
      <c r="G3" s="9">
        <f>'mean and std_sens'!J2</f>
        <v>0.15957717892310869</v>
      </c>
      <c r="H3" s="9">
        <f>'mean and std_sens'!K2</f>
        <v>8.743356391668794E-2</v>
      </c>
      <c r="I3" s="9"/>
      <c r="J3" s="12">
        <f>IF(N3*3&lt;=0.001,"$\le 0.001$",IF(N3*3&gt;=1,1,3*N3))</f>
        <v>0.21550812271044034</v>
      </c>
      <c r="K3" s="12">
        <f t="shared" ref="K3:L3" si="0">IF(O3*3&lt;=0.001,"$\le 0.001$",IF(O3*3&gt;=1,1,3*O3))</f>
        <v>1.8278670533017218E-2</v>
      </c>
      <c r="L3" s="12">
        <f t="shared" si="0"/>
        <v>4.1704443651973906E-2</v>
      </c>
      <c r="N3" s="18">
        <f>ttest_sens!B2</f>
        <v>7.1836040903480114E-2</v>
      </c>
      <c r="O3" s="18">
        <f>ttest_sens!C2</f>
        <v>6.0928901776724064E-3</v>
      </c>
      <c r="P3" s="18">
        <f>ttest_sens!F2</f>
        <v>1.3901481217324636E-2</v>
      </c>
      <c r="R3" s="19">
        <f>B3-C3</f>
        <v>-0.10454545454545472</v>
      </c>
      <c r="S3" s="19">
        <f>B3-D3</f>
        <v>0.21363636363636357</v>
      </c>
      <c r="T3" s="19">
        <f>C3-D3</f>
        <v>0.31818181818181829</v>
      </c>
    </row>
    <row r="4" spans="1:20" x14ac:dyDescent="0.25">
      <c r="A4" s="2" t="s">
        <v>7</v>
      </c>
      <c r="B4" s="11">
        <f>'mean and std_sens'!D3</f>
        <v>0.12727272727272726</v>
      </c>
      <c r="C4" s="11">
        <f>'mean and std_sens'!E3</f>
        <v>0.30909090909090908</v>
      </c>
      <c r="D4" s="11">
        <v>0</v>
      </c>
      <c r="E4" s="11"/>
      <c r="F4" s="9">
        <f>'mean and std_sens'!I3</f>
        <v>4.9792959773196921E-2</v>
      </c>
      <c r="G4" s="9">
        <f>'mean and std_sens'!J3</f>
        <v>0.23706190564373267</v>
      </c>
      <c r="H4" s="9">
        <f>'mean and std_sens'!K3</f>
        <v>0</v>
      </c>
      <c r="I4" s="9"/>
      <c r="J4" s="12">
        <f t="shared" ref="J4:J29" si="1">IF(N4*3&lt;=0.001,"$\le 0.001$",IF(N4*3&gt;=1,1,3*N4))</f>
        <v>0.39532871592445906</v>
      </c>
      <c r="K4" s="12">
        <f t="shared" ref="K4:K28" si="2">IF(O4*3&lt;=0.001,"$\le 0.001$",IF(O4*3&gt;=1,1,3*O4))</f>
        <v>9.7525535596227377E-3</v>
      </c>
      <c r="L4" s="12">
        <f t="shared" ref="L4:L29" si="3">IF(P4*3&lt;=0.001,"$\le 0.001$",IF(P4*3&gt;=1,1,3*P4))</f>
        <v>1.0935537137303457E-2</v>
      </c>
      <c r="N4" s="18">
        <f>ttest_sens!B3</f>
        <v>0.13177623864148635</v>
      </c>
      <c r="O4" s="18">
        <f>ttest_sens!C3</f>
        <v>3.2508511865409124E-3</v>
      </c>
      <c r="P4" s="18">
        <f>ttest_sens!F3</f>
        <v>3.6451790457678189E-3</v>
      </c>
      <c r="R4" s="19">
        <f t="shared" ref="R4:R29" si="4">B4-C4</f>
        <v>-0.18181818181818182</v>
      </c>
      <c r="S4" s="19">
        <f t="shared" ref="S4:S29" si="5">B4-D4</f>
        <v>0.12727272727272726</v>
      </c>
      <c r="T4" s="19">
        <f t="shared" ref="T4:T29" si="6">C4-D4</f>
        <v>0.30909090909090908</v>
      </c>
    </row>
    <row r="5" spans="1:20" x14ac:dyDescent="0.25">
      <c r="A5" s="2" t="s">
        <v>8</v>
      </c>
      <c r="B5" s="11">
        <f>'mean and std_sens'!D4</f>
        <v>0.78333333333333344</v>
      </c>
      <c r="C5" s="11">
        <f>'mean and std_sens'!E4</f>
        <v>0.66666666666666663</v>
      </c>
      <c r="D5" s="11">
        <f>'mean and std_sens'!F4</f>
        <v>0.19999999999999998</v>
      </c>
      <c r="E5" s="11"/>
      <c r="F5" s="9">
        <f>'mean and std_sens'!I4</f>
        <v>4.5643546458763867E-2</v>
      </c>
      <c r="G5" s="9">
        <f>'mean and std_sens'!J4</f>
        <v>5.8925565098878946E-2</v>
      </c>
      <c r="H5" s="9">
        <f>'mean and std_sens'!K4</f>
        <v>4.5643546458763846E-2</v>
      </c>
      <c r="I5" s="9"/>
      <c r="J5" s="12">
        <f t="shared" si="1"/>
        <v>3.2135403712220192E-2</v>
      </c>
      <c r="K5" s="12">
        <f t="shared" si="2"/>
        <v>1.4551177602344378E-2</v>
      </c>
      <c r="L5" s="12">
        <f t="shared" si="3"/>
        <v>1.4905515343849677E-2</v>
      </c>
      <c r="N5" s="18">
        <f>ttest_sens!B4</f>
        <v>1.071180123740673E-2</v>
      </c>
      <c r="O5" s="18">
        <f>ttest_sens!C4</f>
        <v>4.8503925341147926E-3</v>
      </c>
      <c r="P5" s="18">
        <f>ttest_sens!F4</f>
        <v>4.9685051146165591E-3</v>
      </c>
      <c r="R5" s="19">
        <f t="shared" si="4"/>
        <v>0.11666666666666681</v>
      </c>
      <c r="S5" s="19">
        <f t="shared" si="5"/>
        <v>0.58333333333333348</v>
      </c>
      <c r="T5" s="19">
        <f t="shared" si="6"/>
        <v>0.46666666666666667</v>
      </c>
    </row>
    <row r="6" spans="1:20" x14ac:dyDescent="0.25">
      <c r="A6" s="2" t="s">
        <v>9</v>
      </c>
      <c r="B6" s="11">
        <f>'mean and std_sens'!D5</f>
        <v>0.41818181818181815</v>
      </c>
      <c r="C6" s="11">
        <f>'mean and std_sens'!E5</f>
        <v>0.37272727272727274</v>
      </c>
      <c r="D6" s="11">
        <f>'mean and std_sens'!F5</f>
        <v>0.1772727272727273</v>
      </c>
      <c r="E6" s="11"/>
      <c r="F6" s="9">
        <f>'mean and std_sens'!I5</f>
        <v>6.7419986246324212E-2</v>
      </c>
      <c r="G6" s="9">
        <f>'mean and std_sens'!J5</f>
        <v>0.10489073417467569</v>
      </c>
      <c r="H6" s="9">
        <f>'mean and std_sens'!K5</f>
        <v>2.4896479886598471E-2</v>
      </c>
      <c r="I6" s="9"/>
      <c r="J6" s="12">
        <f t="shared" si="1"/>
        <v>0.79630395595276227</v>
      </c>
      <c r="K6" s="12">
        <f t="shared" si="2"/>
        <v>1.6739137924372132E-2</v>
      </c>
      <c r="L6" s="12">
        <f t="shared" si="3"/>
        <v>1.6739137924372132E-2</v>
      </c>
      <c r="N6" s="18">
        <f>ttest_sens!B5</f>
        <v>0.26543465198425409</v>
      </c>
      <c r="O6" s="18">
        <f>ttest_sens!C5</f>
        <v>5.5797126414573774E-3</v>
      </c>
      <c r="P6" s="18">
        <f>ttest_sens!F5</f>
        <v>5.5797126414573774E-3</v>
      </c>
      <c r="R6" s="19">
        <f t="shared" si="4"/>
        <v>4.5454545454545414E-2</v>
      </c>
      <c r="S6" s="19">
        <f t="shared" si="5"/>
        <v>0.24090909090909085</v>
      </c>
      <c r="T6" s="19">
        <f t="shared" si="6"/>
        <v>0.19545454545454544</v>
      </c>
    </row>
    <row r="7" spans="1:20" x14ac:dyDescent="0.25">
      <c r="A7" s="2" t="s">
        <v>10</v>
      </c>
      <c r="B7" s="11">
        <f>'mean and std_sens'!D6</f>
        <v>0.4813559322033899</v>
      </c>
      <c r="C7" s="11">
        <f>'mean and std_sens'!E6</f>
        <v>0.55932203389830515</v>
      </c>
      <c r="D7" s="11">
        <f>'mean and std_sens'!F6</f>
        <v>0.35932203389830508</v>
      </c>
      <c r="E7" s="11"/>
      <c r="F7" s="9">
        <f>'mean and std_sens'!I6</f>
        <v>4.7336406928030289E-2</v>
      </c>
      <c r="G7" s="9">
        <f>'mean and std_sens'!J6</f>
        <v>0.11495474547669947</v>
      </c>
      <c r="H7" s="9">
        <f>'mean and std_sens'!K6</f>
        <v>8.2512958946698869E-2</v>
      </c>
      <c r="I7" s="9"/>
      <c r="J7" s="12">
        <f t="shared" si="1"/>
        <v>0.5163998221366215</v>
      </c>
      <c r="K7" s="12">
        <f t="shared" si="2"/>
        <v>2.2999743170404235E-2</v>
      </c>
      <c r="L7" s="12">
        <f t="shared" si="3"/>
        <v>4.0992707981407264E-2</v>
      </c>
      <c r="N7" s="18">
        <f>ttest_sens!B6</f>
        <v>0.17213327404554052</v>
      </c>
      <c r="O7" s="18">
        <f>ttest_sens!C6</f>
        <v>7.6665810568014121E-3</v>
      </c>
      <c r="P7" s="18">
        <f>ttest_sens!F6</f>
        <v>1.3664235993802423E-2</v>
      </c>
      <c r="R7" s="19">
        <f t="shared" si="4"/>
        <v>-7.7966101694915246E-2</v>
      </c>
      <c r="S7" s="19">
        <f t="shared" si="5"/>
        <v>0.12203389830508482</v>
      </c>
      <c r="T7" s="19">
        <f t="shared" si="6"/>
        <v>0.20000000000000007</v>
      </c>
    </row>
    <row r="8" spans="1:20" x14ac:dyDescent="0.25">
      <c r="A8" s="2" t="s">
        <v>11</v>
      </c>
      <c r="B8" s="11">
        <f>'mean and std_sens'!D7</f>
        <v>0.67600000000000005</v>
      </c>
      <c r="C8" s="11">
        <f>'mean and std_sens'!E7</f>
        <v>0.68800000000000006</v>
      </c>
      <c r="D8" s="11">
        <f>'mean and std_sens'!F7</f>
        <v>0.628</v>
      </c>
      <c r="E8" s="11"/>
      <c r="F8" s="9">
        <f>'mean and std_sens'!I7</f>
        <v>2.9664793948382635E-2</v>
      </c>
      <c r="G8" s="9">
        <f>'mean and std_sens'!J7</f>
        <v>7.5630681604756167E-2</v>
      </c>
      <c r="H8" s="9">
        <f>'mean and std_sens'!K7</f>
        <v>6.4187226143524845E-2</v>
      </c>
      <c r="I8" s="9"/>
      <c r="J8" s="12">
        <f t="shared" si="1"/>
        <v>1</v>
      </c>
      <c r="K8" s="12">
        <f t="shared" si="2"/>
        <v>0.30885481609810261</v>
      </c>
      <c r="L8" s="12">
        <f t="shared" si="3"/>
        <v>0.36498144470183197</v>
      </c>
      <c r="N8" s="18">
        <f>ttest_sens!B7</f>
        <v>0.45763287921867662</v>
      </c>
      <c r="O8" s="18">
        <f>ttest_sens!C7</f>
        <v>0.1029516053660342</v>
      </c>
      <c r="P8" s="18">
        <f>ttest_sens!F7</f>
        <v>0.12166048156727732</v>
      </c>
      <c r="R8" s="19">
        <f t="shared" si="4"/>
        <v>-1.2000000000000011E-2</v>
      </c>
      <c r="S8" s="19">
        <f t="shared" si="5"/>
        <v>4.8000000000000043E-2</v>
      </c>
      <c r="T8" s="19">
        <f t="shared" si="6"/>
        <v>6.0000000000000053E-2</v>
      </c>
    </row>
    <row r="9" spans="1:20" x14ac:dyDescent="0.25">
      <c r="A9" s="2" t="s">
        <v>12</v>
      </c>
      <c r="B9" s="11">
        <f>'mean and std_sens'!D8</f>
        <v>0.48799999999999999</v>
      </c>
      <c r="C9" s="11">
        <f>'mean and std_sens'!E8</f>
        <v>0.50800000000000001</v>
      </c>
      <c r="D9" s="11">
        <f>'mean and std_sens'!F8</f>
        <v>0.38</v>
      </c>
      <c r="E9" s="11"/>
      <c r="F9" s="9">
        <f>'mean and std_sens'!I8</f>
        <v>5.5856960175075743E-2</v>
      </c>
      <c r="G9" s="9">
        <f>'mean and std_sens'!J8</f>
        <v>6.7230945255886451E-2</v>
      </c>
      <c r="H9" s="9">
        <f>'mean and std_sens'!K8</f>
        <v>5.0990195135927854E-2</v>
      </c>
      <c r="I9" s="9"/>
      <c r="J9" s="12">
        <f t="shared" si="1"/>
        <v>1</v>
      </c>
      <c r="K9" s="12">
        <f t="shared" si="2"/>
        <v>1.7500968514979051E-2</v>
      </c>
      <c r="L9" s="12">
        <f t="shared" si="3"/>
        <v>3.0012277937409328E-2</v>
      </c>
      <c r="N9" s="18">
        <f>ttest_sens!B8</f>
        <v>0.37516735533499451</v>
      </c>
      <c r="O9" s="18">
        <f>ttest_sens!C8</f>
        <v>5.8336561716596834E-3</v>
      </c>
      <c r="P9" s="18">
        <f>ttest_sens!F8</f>
        <v>1.000409264580311E-2</v>
      </c>
      <c r="R9" s="19">
        <f t="shared" si="4"/>
        <v>-2.0000000000000018E-2</v>
      </c>
      <c r="S9" s="19">
        <f t="shared" si="5"/>
        <v>0.10799999999999998</v>
      </c>
      <c r="T9" s="19">
        <f t="shared" si="6"/>
        <v>0.128</v>
      </c>
    </row>
    <row r="10" spans="1:20" x14ac:dyDescent="0.25">
      <c r="A10" s="2" t="s">
        <v>13</v>
      </c>
      <c r="B10" s="11">
        <f>'mean and std_sens'!D9</f>
        <v>0.48510638297872344</v>
      </c>
      <c r="C10" s="11">
        <f>'mean and std_sens'!E9</f>
        <v>0.6</v>
      </c>
      <c r="D10" s="11">
        <f>'mean and std_sens'!F9</f>
        <v>0.22553191489361701</v>
      </c>
      <c r="E10" s="11"/>
      <c r="F10" s="9">
        <f>'mean and std_sens'!I9</f>
        <v>5.5073102576786319E-2</v>
      </c>
      <c r="G10" s="9">
        <f>'mean and std_sens'!J9</f>
        <v>4.6126560401444264E-2</v>
      </c>
      <c r="H10" s="9">
        <f>'mean and std_sens'!K9</f>
        <v>4.1475720616208356E-2</v>
      </c>
      <c r="I10" s="9"/>
      <c r="J10" s="12">
        <f t="shared" si="1"/>
        <v>4.0992707981407264E-2</v>
      </c>
      <c r="K10" s="12">
        <f t="shared" si="2"/>
        <v>1.7887850389526384E-2</v>
      </c>
      <c r="L10" s="12">
        <f t="shared" si="3"/>
        <v>1.7500968514979051E-2</v>
      </c>
      <c r="N10" s="18">
        <f>ttest_sens!B9</f>
        <v>1.3664235993802423E-2</v>
      </c>
      <c r="O10" s="18">
        <f>ttest_sens!C9</f>
        <v>5.9626167965087943E-3</v>
      </c>
      <c r="P10" s="18">
        <f>ttest_sens!F9</f>
        <v>5.8336561716596834E-3</v>
      </c>
      <c r="R10" s="19">
        <f t="shared" si="4"/>
        <v>-0.11489361702127654</v>
      </c>
      <c r="S10" s="19">
        <f t="shared" si="5"/>
        <v>0.25957446808510642</v>
      </c>
      <c r="T10" s="19">
        <f t="shared" si="6"/>
        <v>0.37446808510638296</v>
      </c>
    </row>
    <row r="11" spans="1:20" x14ac:dyDescent="0.25">
      <c r="A11" s="2" t="s">
        <v>14</v>
      </c>
      <c r="B11" s="11">
        <f>'mean and std_sens'!D10</f>
        <v>0.60487804878048779</v>
      </c>
      <c r="C11" s="11">
        <f>'mean and std_sens'!E10</f>
        <v>0.63414634146341464</v>
      </c>
      <c r="D11" s="11">
        <f>'mean and std_sens'!F10</f>
        <v>0.41951219512195126</v>
      </c>
      <c r="E11" s="11"/>
      <c r="F11" s="9">
        <f>'mean and std_sens'!I10</f>
        <v>3.61765779858325E-2</v>
      </c>
      <c r="G11" s="9">
        <f>'mean and std_sens'!J10</f>
        <v>9.6024486268436723E-2</v>
      </c>
      <c r="H11" s="9">
        <f>'mean and std_sens'!K10</f>
        <v>2.0406342110587207E-2</v>
      </c>
      <c r="I11" s="9"/>
      <c r="J11" s="12">
        <f t="shared" si="1"/>
        <v>0.51417256672186717</v>
      </c>
      <c r="K11" s="12">
        <f t="shared" si="2"/>
        <v>1.7118054579002479E-2</v>
      </c>
      <c r="L11" s="12">
        <f t="shared" si="3"/>
        <v>1.7118054579002479E-2</v>
      </c>
      <c r="N11" s="18">
        <f>ttest_sens!B10</f>
        <v>0.17139085557395572</v>
      </c>
      <c r="O11" s="18">
        <f>ttest_sens!C10</f>
        <v>5.7060181930008256E-3</v>
      </c>
      <c r="P11" s="18">
        <f>ttest_sens!F10</f>
        <v>5.7060181930008256E-3</v>
      </c>
      <c r="R11" s="19">
        <f t="shared" si="4"/>
        <v>-2.9268292682926855E-2</v>
      </c>
      <c r="S11" s="19">
        <f t="shared" si="5"/>
        <v>0.18536585365853653</v>
      </c>
      <c r="T11" s="19">
        <f t="shared" si="6"/>
        <v>0.21463414634146338</v>
      </c>
    </row>
    <row r="12" spans="1:20" x14ac:dyDescent="0.25">
      <c r="A12" s="2" t="s">
        <v>15</v>
      </c>
      <c r="B12" s="11">
        <f>'mean and std_sens'!D11</f>
        <v>0.3037037037037037</v>
      </c>
      <c r="C12" s="11">
        <f>'mean and std_sens'!E11</f>
        <v>0.31851851851851853</v>
      </c>
      <c r="D12" s="11">
        <f>'mean and std_sens'!F11</f>
        <v>6.6666666666666666E-2</v>
      </c>
      <c r="E12" s="11"/>
      <c r="F12" s="9">
        <f>'mean and std_sens'!I11</f>
        <v>3.0987408390150947E-2</v>
      </c>
      <c r="G12" s="9">
        <f>'mean and std_sens'!J11</f>
        <v>9.2962225170452828E-2</v>
      </c>
      <c r="H12" s="9">
        <f>'mean and std_sens'!K11</f>
        <v>3.0987408390150947E-2</v>
      </c>
      <c r="I12" s="9"/>
      <c r="J12" s="12">
        <f t="shared" si="1"/>
        <v>0.99188583278060605</v>
      </c>
      <c r="K12" s="12">
        <f t="shared" si="2"/>
        <v>1.6739137924372132E-2</v>
      </c>
      <c r="L12" s="12">
        <f t="shared" si="3"/>
        <v>1.6739137924372132E-2</v>
      </c>
      <c r="N12" s="18">
        <f>ttest_sens!B11</f>
        <v>0.33062861092686868</v>
      </c>
      <c r="O12" s="18">
        <f>ttest_sens!C11</f>
        <v>5.5797126414573774E-3</v>
      </c>
      <c r="P12" s="18">
        <f>ttest_sens!F11</f>
        <v>5.5797126414573774E-3</v>
      </c>
      <c r="R12" s="19">
        <f t="shared" si="4"/>
        <v>-1.4814814814814836E-2</v>
      </c>
      <c r="S12" s="19">
        <f t="shared" si="5"/>
        <v>0.23703703703703705</v>
      </c>
      <c r="T12" s="19">
        <f t="shared" si="6"/>
        <v>0.25185185185185188</v>
      </c>
    </row>
    <row r="13" spans="1:20" x14ac:dyDescent="0.25">
      <c r="A13" s="2" t="s">
        <v>16</v>
      </c>
      <c r="B13" s="11">
        <f>'mean and std_sens'!D12</f>
        <v>0.39444444444444449</v>
      </c>
      <c r="C13" s="11">
        <f>'mean and std_sens'!E12</f>
        <v>0.41666666666666663</v>
      </c>
      <c r="D13" s="11">
        <f>'mean and std_sens'!F12</f>
        <v>6.6666666666666666E-2</v>
      </c>
      <c r="E13" s="11"/>
      <c r="F13" s="9">
        <f>'mean and std_sens'!I12</f>
        <v>9.8991831562252552E-2</v>
      </c>
      <c r="G13" s="9">
        <f>'mean and std_sens'!J12</f>
        <v>0.11453071182271279</v>
      </c>
      <c r="H13" s="9">
        <f>'mean and std_sens'!K12</f>
        <v>3.1671539586087163E-2</v>
      </c>
      <c r="I13" s="9"/>
      <c r="J13" s="12">
        <f t="shared" si="1"/>
        <v>1</v>
      </c>
      <c r="K13" s="12">
        <f t="shared" si="2"/>
        <v>1.7887850389526384E-2</v>
      </c>
      <c r="L13" s="12">
        <f t="shared" si="3"/>
        <v>1.7887850389526384E-2</v>
      </c>
      <c r="N13" s="18">
        <f>ttest_sens!B12</f>
        <v>0.37591481702292462</v>
      </c>
      <c r="O13" s="18">
        <f>ttest_sens!C12</f>
        <v>5.9626167965087943E-3</v>
      </c>
      <c r="P13" s="18">
        <f>ttest_sens!F12</f>
        <v>5.9626167965087943E-3</v>
      </c>
      <c r="R13" s="19">
        <f t="shared" si="4"/>
        <v>-2.2222222222222143E-2</v>
      </c>
      <c r="S13" s="19">
        <f t="shared" si="5"/>
        <v>0.32777777777777783</v>
      </c>
      <c r="T13" s="19">
        <f t="shared" si="6"/>
        <v>0.35</v>
      </c>
    </row>
    <row r="14" spans="1:20" x14ac:dyDescent="0.25">
      <c r="A14" s="2" t="s">
        <v>17</v>
      </c>
      <c r="B14" s="11">
        <f>'mean and std_sens'!D13</f>
        <v>0.38666666666666666</v>
      </c>
      <c r="C14" s="11">
        <f>'mean and std_sens'!E13</f>
        <v>0.30666666666666664</v>
      </c>
      <c r="D14" s="11">
        <f>'mean and std_sens'!F13</f>
        <v>2.6666666666666665E-2</v>
      </c>
      <c r="E14" s="11"/>
      <c r="F14" s="9">
        <f>'mean and std_sens'!I13</f>
        <v>0.10954451150103323</v>
      </c>
      <c r="G14" s="9">
        <f>'mean and std_sens'!J13</f>
        <v>0.19776529298921769</v>
      </c>
      <c r="H14" s="9">
        <f>'mean and std_sens'!K13</f>
        <v>3.6514837167011073E-2</v>
      </c>
      <c r="I14" s="9"/>
      <c r="J14" s="12">
        <f t="shared" si="1"/>
        <v>0.59199382367635023</v>
      </c>
      <c r="K14" s="12">
        <f t="shared" si="2"/>
        <v>1.5626659736745305E-2</v>
      </c>
      <c r="L14" s="12">
        <f t="shared" si="3"/>
        <v>1.5993412071772031E-2</v>
      </c>
      <c r="N14" s="18">
        <f>ttest_sens!B13</f>
        <v>0.19733127455878341</v>
      </c>
      <c r="O14" s="18">
        <f>ttest_sens!C13</f>
        <v>5.2088865789151019E-3</v>
      </c>
      <c r="P14" s="18">
        <f>ttest_sens!F13</f>
        <v>5.3311373572573432E-3</v>
      </c>
      <c r="R14" s="19">
        <f t="shared" si="4"/>
        <v>8.0000000000000016E-2</v>
      </c>
      <c r="S14" s="19">
        <f t="shared" si="5"/>
        <v>0.36</v>
      </c>
      <c r="T14" s="19">
        <f t="shared" si="6"/>
        <v>0.27999999999999997</v>
      </c>
    </row>
    <row r="15" spans="1:20" x14ac:dyDescent="0.25">
      <c r="A15" s="2" t="s">
        <v>18</v>
      </c>
      <c r="B15" s="11">
        <f>'mean and std_sens'!D14</f>
        <v>0.26666666666666666</v>
      </c>
      <c r="C15" s="11">
        <f>'mean and std_sens'!E14</f>
        <v>0.17777777777777776</v>
      </c>
      <c r="D15" s="11">
        <f>'mean and std_sens'!F14</f>
        <v>0</v>
      </c>
      <c r="E15" s="11"/>
      <c r="F15" s="9">
        <f>'mean and std_sens'!I14</f>
        <v>9.9380798999990652E-2</v>
      </c>
      <c r="G15" s="9">
        <f>'mean and std_sens'!J14</f>
        <v>6.0858061945018457E-2</v>
      </c>
      <c r="H15" s="9">
        <f>'mean and std_sens'!K14</f>
        <v>0</v>
      </c>
      <c r="I15" s="9"/>
      <c r="J15" s="12">
        <f t="shared" si="1"/>
        <v>0.18200287553772315</v>
      </c>
      <c r="K15" s="12">
        <f t="shared" si="2"/>
        <v>8.3754252095681481E-3</v>
      </c>
      <c r="L15" s="12">
        <f t="shared" si="3"/>
        <v>9.7525535596227377E-3</v>
      </c>
      <c r="N15" s="18">
        <f>ttest_sens!B14</f>
        <v>6.0667625179241055E-2</v>
      </c>
      <c r="O15" s="18">
        <f>ttest_sens!C14</f>
        <v>2.7918084031893827E-3</v>
      </c>
      <c r="P15" s="18">
        <f>ttest_sens!F14</f>
        <v>3.2508511865409124E-3</v>
      </c>
      <c r="R15" s="19">
        <f t="shared" si="4"/>
        <v>8.8888888888888906E-2</v>
      </c>
      <c r="S15" s="19">
        <f t="shared" si="5"/>
        <v>0.26666666666666666</v>
      </c>
      <c r="T15" s="19">
        <f t="shared" si="6"/>
        <v>0.17777777777777776</v>
      </c>
    </row>
    <row r="16" spans="1:20" x14ac:dyDescent="0.25">
      <c r="A16" s="2" t="s">
        <v>19</v>
      </c>
      <c r="B16" s="11">
        <f>'mean and std_sens'!D15</f>
        <v>0.62564102564102553</v>
      </c>
      <c r="C16" s="11">
        <f>'mean and std_sens'!E15</f>
        <v>0.63589743589743597</v>
      </c>
      <c r="D16" s="11">
        <f>'mean and std_sens'!F15</f>
        <v>0.22564102564102564</v>
      </c>
      <c r="E16" s="11"/>
      <c r="F16" s="9">
        <f>'mean and std_sens'!I15</f>
        <v>3.8886540738725904E-2</v>
      </c>
      <c r="G16" s="9">
        <f>'mean and std_sens'!J15</f>
        <v>8.9560252290117853E-2</v>
      </c>
      <c r="H16" s="9">
        <f>'mean and std_sens'!K15</f>
        <v>8.9560252290117853E-2</v>
      </c>
      <c r="I16" s="9"/>
      <c r="J16" s="12">
        <f t="shared" si="1"/>
        <v>0.68459507665908825</v>
      </c>
      <c r="K16" s="12">
        <f t="shared" si="2"/>
        <v>1.7887850389526384E-2</v>
      </c>
      <c r="L16" s="12">
        <f t="shared" si="3"/>
        <v>1.6739137924372132E-2</v>
      </c>
      <c r="N16" s="18">
        <f>ttest_sens!B15</f>
        <v>0.22819835888636275</v>
      </c>
      <c r="O16" s="18">
        <f>ttest_sens!C15</f>
        <v>5.9626167965087943E-3</v>
      </c>
      <c r="P16" s="18">
        <f>ttest_sens!F15</f>
        <v>5.5797126414573774E-3</v>
      </c>
      <c r="R16" s="19">
        <f t="shared" si="4"/>
        <v>-1.0256410256410442E-2</v>
      </c>
      <c r="S16" s="19">
        <f t="shared" si="5"/>
        <v>0.39999999999999991</v>
      </c>
      <c r="T16" s="19">
        <f t="shared" si="6"/>
        <v>0.41025641025641035</v>
      </c>
    </row>
    <row r="17" spans="1:20" x14ac:dyDescent="0.25">
      <c r="A17" s="2" t="s">
        <v>20</v>
      </c>
      <c r="B17" s="11">
        <f>'mean and std_sens'!D16</f>
        <v>0.33469387755102037</v>
      </c>
      <c r="C17" s="11">
        <f>'mean and std_sens'!E16</f>
        <v>0.35918367346938773</v>
      </c>
      <c r="D17" s="11">
        <f>'mean and std_sens'!F16</f>
        <v>8.9795918367346947E-2</v>
      </c>
      <c r="E17" s="11"/>
      <c r="F17" s="9">
        <f>'mean and std_sens'!I16</f>
        <v>2.3268886226513026E-2</v>
      </c>
      <c r="G17" s="9">
        <f>'mean and std_sens'!J16</f>
        <v>9.9561721776738513E-2</v>
      </c>
      <c r="H17" s="9">
        <f>'mean and std_sens'!K16</f>
        <v>3.7073269642010104E-2</v>
      </c>
      <c r="I17" s="9"/>
      <c r="J17" s="12">
        <f t="shared" si="1"/>
        <v>0.89724217902529224</v>
      </c>
      <c r="K17" s="12">
        <f t="shared" si="2"/>
        <v>1.7500968514979051E-2</v>
      </c>
      <c r="L17" s="12">
        <f t="shared" si="3"/>
        <v>1.7500968514979051E-2</v>
      </c>
      <c r="N17" s="18">
        <f>ttest_sens!B16</f>
        <v>0.29908072634176408</v>
      </c>
      <c r="O17" s="18">
        <f>ttest_sens!C16</f>
        <v>5.8336561716596834E-3</v>
      </c>
      <c r="P17" s="18">
        <f>ttest_sens!F16</f>
        <v>5.8336561716596834E-3</v>
      </c>
      <c r="R17" s="19">
        <f t="shared" si="4"/>
        <v>-2.4489795918367363E-2</v>
      </c>
      <c r="S17" s="19">
        <f t="shared" si="5"/>
        <v>0.24489795918367341</v>
      </c>
      <c r="T17" s="19">
        <f t="shared" si="6"/>
        <v>0.26938775510204077</v>
      </c>
    </row>
    <row r="18" spans="1:20" x14ac:dyDescent="0.25">
      <c r="A18" s="2" t="s">
        <v>21</v>
      </c>
      <c r="B18" s="11">
        <f>'mean and std_sens'!D17</f>
        <v>0.44666666666666666</v>
      </c>
      <c r="C18" s="11">
        <f>'mean and std_sens'!E17</f>
        <v>0.4966666666666667</v>
      </c>
      <c r="D18" s="11">
        <f>'mean and std_sens'!F17</f>
        <v>0.24666666666666667</v>
      </c>
      <c r="E18" s="11"/>
      <c r="F18" s="9">
        <f>'mean and std_sens'!I17</f>
        <v>4.4721359549995801E-2</v>
      </c>
      <c r="G18" s="9">
        <f>'mean and std_sens'!J17</f>
        <v>9.3094933625126247E-2</v>
      </c>
      <c r="H18" s="9">
        <f>'mean and std_sens'!K17</f>
        <v>3.9791121287711062E-2</v>
      </c>
      <c r="I18" s="9"/>
      <c r="J18" s="12">
        <f t="shared" si="1"/>
        <v>0.43998836064903146</v>
      </c>
      <c r="K18" s="12">
        <f t="shared" si="2"/>
        <v>1.7887850389526384E-2</v>
      </c>
      <c r="L18" s="12">
        <f t="shared" si="3"/>
        <v>1.7887850389526384E-2</v>
      </c>
      <c r="N18" s="18">
        <f>ttest_sens!B17</f>
        <v>0.14666278688301049</v>
      </c>
      <c r="O18" s="18">
        <f>ttest_sens!C17</f>
        <v>5.9626167965087943E-3</v>
      </c>
      <c r="P18" s="18">
        <f>ttest_sens!F17</f>
        <v>5.9626167965087943E-3</v>
      </c>
      <c r="R18" s="19">
        <f t="shared" si="4"/>
        <v>-5.0000000000000044E-2</v>
      </c>
      <c r="S18" s="19">
        <f t="shared" si="5"/>
        <v>0.19999999999999998</v>
      </c>
      <c r="T18" s="19">
        <f t="shared" si="6"/>
        <v>0.25</v>
      </c>
    </row>
    <row r="19" spans="1:20" x14ac:dyDescent="0.25">
      <c r="A19" s="2" t="s">
        <v>22</v>
      </c>
      <c r="B19" s="11">
        <f>'mean and std_sens'!D18</f>
        <v>0.19</v>
      </c>
      <c r="C19" s="11">
        <f>'mean and std_sens'!E18</f>
        <v>0.25999999999999995</v>
      </c>
      <c r="D19" s="11">
        <f>'mean and std_sens'!F18</f>
        <v>0</v>
      </c>
      <c r="E19" s="11"/>
      <c r="F19" s="9">
        <f>'mean and std_sens'!I18</f>
        <v>7.4161984870956627E-2</v>
      </c>
      <c r="G19" s="9">
        <f>'mean and std_sens'!J18</f>
        <v>6.5192024052026482E-2</v>
      </c>
      <c r="H19" s="9">
        <f>'mean and std_sens'!K18</f>
        <v>0</v>
      </c>
      <c r="I19" s="9"/>
      <c r="J19" s="12">
        <f t="shared" si="1"/>
        <v>0.2398257152383233</v>
      </c>
      <c r="K19" s="12">
        <f t="shared" si="2"/>
        <v>1.0935537137303457E-2</v>
      </c>
      <c r="L19" s="12">
        <f t="shared" si="3"/>
        <v>1.0935537137303457E-2</v>
      </c>
      <c r="N19" s="18">
        <f>ttest_sens!B18</f>
        <v>7.99419050794411E-2</v>
      </c>
      <c r="O19" s="18">
        <f>ttest_sens!C18</f>
        <v>3.6451790457678189E-3</v>
      </c>
      <c r="P19" s="18">
        <f>ttest_sens!F18</f>
        <v>3.6451790457678189E-3</v>
      </c>
      <c r="R19" s="19">
        <f t="shared" si="4"/>
        <v>-6.9999999999999951E-2</v>
      </c>
      <c r="S19" s="19">
        <f t="shared" si="5"/>
        <v>0.19</v>
      </c>
      <c r="T19" s="19">
        <f t="shared" si="6"/>
        <v>0.25999999999999995</v>
      </c>
    </row>
    <row r="20" spans="1:20" x14ac:dyDescent="0.25">
      <c r="A20" s="2" t="s">
        <v>23</v>
      </c>
      <c r="B20" s="11">
        <f>'mean and std_sens'!D19</f>
        <v>0.67812499999999998</v>
      </c>
      <c r="C20" s="11">
        <f>'mean and std_sens'!E19</f>
        <v>0.81562500000000004</v>
      </c>
      <c r="D20" s="11">
        <f>'mean and std_sens'!F19</f>
        <v>0.88749999999999996</v>
      </c>
      <c r="E20" s="11"/>
      <c r="F20" s="9">
        <f>'mean and std_sens'!I19</f>
        <v>5.6983070402532712E-2</v>
      </c>
      <c r="G20" s="9">
        <f>'mean and std_sens'!J19</f>
        <v>7.686483672655528E-2</v>
      </c>
      <c r="H20" s="9">
        <f>'mean and std_sens'!K19</f>
        <v>2.795084971874737E-2</v>
      </c>
      <c r="I20" s="9"/>
      <c r="J20" s="12">
        <f t="shared" si="1"/>
        <v>0.10970969948836337</v>
      </c>
      <c r="K20" s="12">
        <f t="shared" si="2"/>
        <v>1.6364247546403924E-2</v>
      </c>
      <c r="L20" s="12">
        <f t="shared" si="3"/>
        <v>8.0905412975240176E-2</v>
      </c>
      <c r="N20" s="18">
        <f>ttest_sens!B19</f>
        <v>3.6569899829454459E-2</v>
      </c>
      <c r="O20" s="18">
        <f>ttest_sens!C19</f>
        <v>5.4547491821346416E-3</v>
      </c>
      <c r="P20" s="18">
        <f>ttest_sens!F19</f>
        <v>2.6968470991746728E-2</v>
      </c>
      <c r="R20" s="19">
        <f t="shared" si="4"/>
        <v>-0.13750000000000007</v>
      </c>
      <c r="S20" s="19">
        <f t="shared" si="5"/>
        <v>-0.20937499999999998</v>
      </c>
      <c r="T20" s="19">
        <f t="shared" si="6"/>
        <v>-7.1874999999999911E-2</v>
      </c>
    </row>
    <row r="21" spans="1:20" x14ac:dyDescent="0.25">
      <c r="A21" s="2" t="s">
        <v>24</v>
      </c>
      <c r="B21" s="11">
        <f>'mean and std_sens'!D20</f>
        <v>0.26428571428571429</v>
      </c>
      <c r="C21" s="11">
        <f>'mean and std_sens'!E20</f>
        <v>0.51428571428571423</v>
      </c>
      <c r="D21" s="11">
        <f>'mean and std_sens'!F20</f>
        <v>0.13571428571428573</v>
      </c>
      <c r="E21" s="11"/>
      <c r="F21" s="9">
        <f>'mean and std_sens'!I20</f>
        <v>9.6494686329330684E-2</v>
      </c>
      <c r="G21" s="9">
        <f>'mean and std_sens'!J20</f>
        <v>8.222046023729529E-2</v>
      </c>
      <c r="H21" s="9">
        <f>'mean and std_sens'!K20</f>
        <v>6.8697800220254804E-2</v>
      </c>
      <c r="I21" s="9"/>
      <c r="J21" s="12">
        <f t="shared" si="1"/>
        <v>1.8278670533017218E-2</v>
      </c>
      <c r="K21" s="12">
        <f t="shared" si="2"/>
        <v>8.7828945235239875E-2</v>
      </c>
      <c r="L21" s="12">
        <f t="shared" si="3"/>
        <v>1.8278670533017218E-2</v>
      </c>
      <c r="N21" s="18">
        <f>ttest_sens!B20</f>
        <v>6.0928901776724064E-3</v>
      </c>
      <c r="O21" s="18">
        <f>ttest_sens!C20</f>
        <v>2.9276315078413294E-2</v>
      </c>
      <c r="P21" s="18">
        <f>ttest_sens!F20</f>
        <v>6.0928901776724064E-3</v>
      </c>
      <c r="R21" s="19">
        <f t="shared" si="4"/>
        <v>-0.24999999999999994</v>
      </c>
      <c r="S21" s="19">
        <f t="shared" si="5"/>
        <v>0.12857142857142856</v>
      </c>
      <c r="T21" s="19">
        <f t="shared" si="6"/>
        <v>0.3785714285714285</v>
      </c>
    </row>
    <row r="22" spans="1:20" x14ac:dyDescent="0.25">
      <c r="A22" s="2" t="s">
        <v>25</v>
      </c>
      <c r="B22" s="11">
        <f>'mean and std_sens'!D21</f>
        <v>0.81449275362318851</v>
      </c>
      <c r="C22" s="11">
        <f>'mean and std_sens'!E21</f>
        <v>0.80579710144927541</v>
      </c>
      <c r="D22" s="11">
        <f>'mean and std_sens'!F21</f>
        <v>0.8231884057971014</v>
      </c>
      <c r="E22" s="11"/>
      <c r="F22" s="9">
        <f>'mean and std_sens'!I21</f>
        <v>3.7513562624767495E-2</v>
      </c>
      <c r="G22" s="9">
        <f>'mean and std_sens'!J21</f>
        <v>4.419695849848379E-2</v>
      </c>
      <c r="H22" s="9">
        <f>'mean and std_sens'!K21</f>
        <v>5.1647912119436111E-2</v>
      </c>
      <c r="I22" s="9"/>
      <c r="J22" s="12">
        <f t="shared" si="1"/>
        <v>1</v>
      </c>
      <c r="K22" s="12">
        <f t="shared" si="2"/>
        <v>0.89382463584776661</v>
      </c>
      <c r="L22" s="12">
        <f t="shared" si="3"/>
        <v>0.68671109128641272</v>
      </c>
      <c r="N22" s="18">
        <f>ttest_sens!B21</f>
        <v>0.37591481702292462</v>
      </c>
      <c r="O22" s="18">
        <f>ttest_sens!C21</f>
        <v>0.29794154528258887</v>
      </c>
      <c r="P22" s="18">
        <f>ttest_sens!F21</f>
        <v>0.22890369709547093</v>
      </c>
      <c r="R22" s="19">
        <f t="shared" si="4"/>
        <v>8.6956521739131043E-3</v>
      </c>
      <c r="S22" s="19">
        <f t="shared" si="5"/>
        <v>-8.6956521739128823E-3</v>
      </c>
      <c r="T22" s="19">
        <f t="shared" si="6"/>
        <v>-1.7391304347825987E-2</v>
      </c>
    </row>
    <row r="23" spans="1:20" x14ac:dyDescent="0.25">
      <c r="A23" s="2" t="s">
        <v>26</v>
      </c>
      <c r="B23" s="11">
        <f>'mean and std_sens'!D22</f>
        <v>0.45714285714285713</v>
      </c>
      <c r="C23" s="11">
        <f>'mean and std_sens'!E22</f>
        <v>0.50857142857142856</v>
      </c>
      <c r="D23" s="11">
        <f>'mean and std_sens'!F22</f>
        <v>0.29714285714285715</v>
      </c>
      <c r="E23" s="11"/>
      <c r="F23" s="9">
        <f>'mean and std_sens'!I22</f>
        <v>6.3887656499993978E-2</v>
      </c>
      <c r="G23" s="9">
        <f>'mean and std_sens'!J22</f>
        <v>0.11675895280972885</v>
      </c>
      <c r="H23" s="9">
        <f>'mean and std_sens'!K22</f>
        <v>7.1713716560063617E-2</v>
      </c>
      <c r="I23" s="9"/>
      <c r="J23" s="12">
        <f t="shared" si="1"/>
        <v>0.68671109128641272</v>
      </c>
      <c r="K23" s="12">
        <f t="shared" si="2"/>
        <v>3.1764986781474908E-2</v>
      </c>
      <c r="L23" s="12">
        <f t="shared" si="3"/>
        <v>3.1176514753180399E-2</v>
      </c>
      <c r="N23" s="18">
        <f>ttest_sens!B22</f>
        <v>0.22890369709547093</v>
      </c>
      <c r="O23" s="18">
        <f>ttest_sens!C22</f>
        <v>1.0588328927158303E-2</v>
      </c>
      <c r="P23" s="18">
        <f>ttest_sens!F22</f>
        <v>1.0392171584393466E-2</v>
      </c>
      <c r="R23" s="19">
        <f t="shared" si="4"/>
        <v>-5.1428571428571435E-2</v>
      </c>
      <c r="S23" s="19">
        <f t="shared" si="5"/>
        <v>0.15999999999999998</v>
      </c>
      <c r="T23" s="19">
        <f t="shared" si="6"/>
        <v>0.21142857142857141</v>
      </c>
    </row>
    <row r="24" spans="1:20" x14ac:dyDescent="0.25">
      <c r="A24" s="2" t="s">
        <v>27</v>
      </c>
      <c r="B24" s="11">
        <f>'mean and std_sens'!D23</f>
        <v>0.68571428571428572</v>
      </c>
      <c r="C24" s="11">
        <f>'mean and std_sens'!E23</f>
        <v>0.65714285714285714</v>
      </c>
      <c r="D24" s="11">
        <f>'mean and std_sens'!F23</f>
        <v>0.47619047619047616</v>
      </c>
      <c r="E24" s="11"/>
      <c r="F24" s="9">
        <f>'mean and std_sens'!I23</f>
        <v>2.6082026547865081E-2</v>
      </c>
      <c r="G24" s="9">
        <f>'mean and std_sens'!J23</f>
        <v>5.216405309573012E-2</v>
      </c>
      <c r="H24" s="9">
        <f>'mean and std_sens'!K23</f>
        <v>5.832118435198045E-2</v>
      </c>
      <c r="I24" s="9"/>
      <c r="J24" s="12">
        <f t="shared" si="1"/>
        <v>0.60417554136971341</v>
      </c>
      <c r="K24" s="12">
        <f t="shared" si="2"/>
        <v>1.5626659736745305E-2</v>
      </c>
      <c r="L24" s="12">
        <f t="shared" si="3"/>
        <v>1.5993412071772031E-2</v>
      </c>
      <c r="N24" s="18">
        <f>ttest_sens!B23</f>
        <v>0.20139184712323782</v>
      </c>
      <c r="O24" s="18">
        <f>ttest_sens!C23</f>
        <v>5.2088865789151019E-3</v>
      </c>
      <c r="P24" s="18">
        <f>ttest_sens!F23</f>
        <v>5.3311373572573432E-3</v>
      </c>
      <c r="R24" s="19">
        <f t="shared" si="4"/>
        <v>2.8571428571428581E-2</v>
      </c>
      <c r="S24" s="19">
        <f t="shared" si="5"/>
        <v>0.20952380952380956</v>
      </c>
      <c r="T24" s="19">
        <f t="shared" si="6"/>
        <v>0.18095238095238098</v>
      </c>
    </row>
    <row r="25" spans="1:20" x14ac:dyDescent="0.25">
      <c r="A25" s="2" t="s">
        <v>28</v>
      </c>
      <c r="B25" s="11">
        <f>'mean and std_sens'!D24</f>
        <v>0.35</v>
      </c>
      <c r="C25" s="11">
        <f>'mean and std_sens'!E24</f>
        <v>9.9999999999999992E-2</v>
      </c>
      <c r="D25" s="11">
        <f>'mean and std_sens'!F24</f>
        <v>3.3333333333333333E-2</v>
      </c>
      <c r="E25" s="11"/>
      <c r="F25" s="9">
        <f>'mean and std_sens'!I24</f>
        <v>9.1287092917527693E-2</v>
      </c>
      <c r="G25" s="9">
        <f>'mean and std_sens'!J24</f>
        <v>9.1287092917527679E-2</v>
      </c>
      <c r="H25" s="9">
        <f>'mean and std_sens'!K24</f>
        <v>4.564354645876384E-2</v>
      </c>
      <c r="I25" s="9"/>
      <c r="J25" s="12">
        <f>IF(N25*3&lt;=0.001,"$\le 0.001$",IF(N25*3&gt;=1,1,3*N25))</f>
        <v>2.0233198481440794E-2</v>
      </c>
      <c r="K25" s="12">
        <f t="shared" si="2"/>
        <v>1.4905515343849677E-2</v>
      </c>
      <c r="L25" s="12">
        <f t="shared" si="3"/>
        <v>0.3060358057116549</v>
      </c>
      <c r="N25" s="18">
        <f>ttest_sens!B24</f>
        <v>6.7443994938135984E-3</v>
      </c>
      <c r="O25" s="18">
        <f>ttest_sens!C24</f>
        <v>4.9685051146165591E-3</v>
      </c>
      <c r="P25" s="18">
        <f>ttest_sens!F24</f>
        <v>0.1020119352372183</v>
      </c>
      <c r="R25" s="19">
        <f t="shared" si="4"/>
        <v>0.25</v>
      </c>
      <c r="S25" s="19">
        <f t="shared" si="5"/>
        <v>0.31666666666666665</v>
      </c>
      <c r="T25" s="19">
        <f t="shared" si="6"/>
        <v>6.6666666666666652E-2</v>
      </c>
    </row>
    <row r="26" spans="1:20" x14ac:dyDescent="0.25">
      <c r="A26" s="2" t="s">
        <v>29</v>
      </c>
      <c r="B26" s="11">
        <f>'mean and std_sens'!D25</f>
        <v>0.51111111111111107</v>
      </c>
      <c r="C26" s="11">
        <f>'mean and std_sens'!E25</f>
        <v>0.51111111111111107</v>
      </c>
      <c r="D26" s="11">
        <f>'mean and std_sens'!F25</f>
        <v>0.31111111111111106</v>
      </c>
      <c r="E26" s="11"/>
      <c r="F26" s="9">
        <f>'mean and std_sens'!I25</f>
        <v>6.0858061945018485E-2</v>
      </c>
      <c r="G26" s="9">
        <f>'mean and std_sens'!J25</f>
        <v>6.0858061945018485E-2</v>
      </c>
      <c r="H26" s="9">
        <f>'mean and std_sens'!K25</f>
        <v>0.14487116456005886</v>
      </c>
      <c r="I26" s="9"/>
      <c r="J26" s="12">
        <f t="shared" si="1"/>
        <v>1</v>
      </c>
      <c r="K26" s="12">
        <f t="shared" si="2"/>
        <v>4.3484879571439101E-2</v>
      </c>
      <c r="L26" s="12">
        <f t="shared" si="3"/>
        <v>4.3484879571439101E-2</v>
      </c>
      <c r="N26" s="18">
        <f>ttest_sens!B25</f>
        <v>0.45126162508883971</v>
      </c>
      <c r="O26" s="18">
        <f>ttest_sens!C25</f>
        <v>1.4494959857146368E-2</v>
      </c>
      <c r="P26" s="18">
        <f>ttest_sens!F25</f>
        <v>1.4494959857146368E-2</v>
      </c>
      <c r="R26" s="19">
        <f t="shared" si="4"/>
        <v>0</v>
      </c>
      <c r="S26" s="19">
        <f t="shared" si="5"/>
        <v>0.2</v>
      </c>
      <c r="T26" s="19">
        <f t="shared" si="6"/>
        <v>0.2</v>
      </c>
    </row>
    <row r="27" spans="1:20" x14ac:dyDescent="0.25">
      <c r="A27" s="2" t="s">
        <v>30</v>
      </c>
      <c r="B27" s="11">
        <f>'mean and std_sens'!D26</f>
        <v>0.33913043478260868</v>
      </c>
      <c r="C27" s="11">
        <f>'mean and std_sens'!E26</f>
        <v>0.41739130434782606</v>
      </c>
      <c r="D27" s="11">
        <f>'mean and std_sens'!F26</f>
        <v>0.12608695652173912</v>
      </c>
      <c r="E27" s="11"/>
      <c r="F27" s="9">
        <f>'mean and std_sens'!I26</f>
        <v>8.641133441022518E-2</v>
      </c>
      <c r="G27" s="9">
        <f>'mean and std_sens'!J26</f>
        <v>0.1334789689826848</v>
      </c>
      <c r="H27" s="9">
        <f>'mean and std_sens'!K26</f>
        <v>8.0464154449224987E-2</v>
      </c>
      <c r="I27" s="9"/>
      <c r="J27" s="12">
        <f t="shared" si="1"/>
        <v>0.37155880573779998</v>
      </c>
      <c r="K27" s="12">
        <f t="shared" si="2"/>
        <v>4.1704443651973906E-2</v>
      </c>
      <c r="L27" s="12">
        <f t="shared" si="3"/>
        <v>1.7887850389526384E-2</v>
      </c>
      <c r="N27" s="18">
        <f>ttest_sens!B26</f>
        <v>0.12385293524593333</v>
      </c>
      <c r="O27" s="18">
        <f>ttest_sens!C26</f>
        <v>1.3901481217324636E-2</v>
      </c>
      <c r="P27" s="18">
        <f>ttest_sens!F26</f>
        <v>5.9626167965087943E-3</v>
      </c>
      <c r="R27" s="19">
        <f t="shared" si="4"/>
        <v>-7.8260869565217384E-2</v>
      </c>
      <c r="S27" s="19">
        <f t="shared" si="5"/>
        <v>0.21304347826086956</v>
      </c>
      <c r="T27" s="19">
        <f t="shared" si="6"/>
        <v>0.29130434782608694</v>
      </c>
    </row>
    <row r="28" spans="1:20" x14ac:dyDescent="0.25">
      <c r="A28" s="2" t="s">
        <v>31</v>
      </c>
      <c r="B28" s="11">
        <f>'mean and std_sens'!D27</f>
        <v>0.43043478260869561</v>
      </c>
      <c r="C28" s="11">
        <f>'mean and std_sens'!E27</f>
        <v>0.39130434782608697</v>
      </c>
      <c r="D28" s="11">
        <f>'mean and std_sens'!F27</f>
        <v>0.32608695652173914</v>
      </c>
      <c r="E28" s="11"/>
      <c r="F28" s="9">
        <f>'mean and std_sens'!I27</f>
        <v>8.3349084837742671E-2</v>
      </c>
      <c r="G28" s="9">
        <f>'mean and std_sens'!J27</f>
        <v>8.2780142455042477E-2</v>
      </c>
      <c r="H28" s="9">
        <f>'mean and std_sens'!K27</f>
        <v>7.0442833678346306E-2</v>
      </c>
      <c r="I28" s="9"/>
      <c r="J28" s="12">
        <f t="shared" si="1"/>
        <v>0.79253899090642288</v>
      </c>
      <c r="K28" s="12">
        <f t="shared" si="2"/>
        <v>0.13603254925680625</v>
      </c>
      <c r="L28" s="12">
        <f t="shared" si="3"/>
        <v>0.43776081771568265</v>
      </c>
      <c r="N28" s="18">
        <f>ttest_sens!B27</f>
        <v>0.26417966363547429</v>
      </c>
      <c r="O28" s="18">
        <f>ttest_sens!C27</f>
        <v>4.5344183085602077E-2</v>
      </c>
      <c r="P28" s="18">
        <f>ttest_sens!F27</f>
        <v>0.14592027257189422</v>
      </c>
      <c r="R28" s="19">
        <f t="shared" si="4"/>
        <v>3.9130434782608636E-2</v>
      </c>
      <c r="S28" s="19">
        <f t="shared" si="5"/>
        <v>0.10434782608695647</v>
      </c>
      <c r="T28" s="19">
        <f t="shared" si="6"/>
        <v>6.5217391304347838E-2</v>
      </c>
    </row>
    <row r="29" spans="1:20" x14ac:dyDescent="0.25">
      <c r="A29" s="2" t="s">
        <v>32</v>
      </c>
      <c r="B29" s="11">
        <f>AVERAGE(B3:B28)</f>
        <v>0.46651584114318351</v>
      </c>
      <c r="C29" s="11">
        <f t="shared" ref="C29:D29" si="7">AVERAGE(C3:C28)</f>
        <v>0.48928725327511852</v>
      </c>
      <c r="D29" s="11">
        <f t="shared" si="7"/>
        <v>0.26541631295852142</v>
      </c>
      <c r="E29" s="11"/>
      <c r="F29" s="9">
        <f>AVERAGE(F3:F28)</f>
        <v>6.0330858434246196E-2</v>
      </c>
      <c r="G29" s="9">
        <f t="shared" ref="G29" si="8">AVERAGE(G3:G28)</f>
        <v>9.6713752084119115E-2</v>
      </c>
      <c r="H29" s="9">
        <f t="shared" ref="H29" si="9">AVERAGE(H3:H28)</f>
        <v>5.0111447065190842E-2</v>
      </c>
      <c r="I29" s="9"/>
      <c r="J29" s="12">
        <f t="shared" si="1"/>
        <v>0.58650983221440156</v>
      </c>
      <c r="K29" s="12">
        <f>IF(O29*3&lt;=0.001,"$\le 0.001$",IF(O29*3&gt;=1,1,3*O29))</f>
        <v>7.1079273655177605E-2</v>
      </c>
      <c r="L29" s="12">
        <f t="shared" si="3"/>
        <v>8.9098499641981896E-2</v>
      </c>
      <c r="N29" s="18">
        <f>AVERAGE(N3:N28)</f>
        <v>0.1955032774048005</v>
      </c>
      <c r="O29" s="18">
        <f>AVERAGE(O3:O28)</f>
        <v>2.3693091218392533E-2</v>
      </c>
      <c r="P29" s="18">
        <f>AVERAGE(P3:P28)</f>
        <v>2.9699499880660632E-2</v>
      </c>
      <c r="R29" s="19">
        <f t="shared" si="4"/>
        <v>-2.2771412131935009E-2</v>
      </c>
      <c r="S29" s="19">
        <f t="shared" si="5"/>
        <v>0.20109952818466209</v>
      </c>
      <c r="T29" s="19">
        <f t="shared" si="6"/>
        <v>0.2238709403165971</v>
      </c>
    </row>
    <row r="31" spans="1:20" x14ac:dyDescent="0.25">
      <c r="A31" t="s">
        <v>95</v>
      </c>
      <c r="B31">
        <f>COUNTIFS(R3:R29,"&gt;0",J3:J29,"&lt;=0.05")</f>
        <v>2</v>
      </c>
    </row>
    <row r="32" spans="1:20" x14ac:dyDescent="0.25">
      <c r="A32" t="s">
        <v>97</v>
      </c>
      <c r="B32">
        <f>COUNTIFS(R3:R29,"&lt;0",J3:J29,"&lt;=0.05")</f>
        <v>2</v>
      </c>
      <c r="J32">
        <v>1.7000000000000001E-2</v>
      </c>
      <c r="K32">
        <f>J32*3</f>
        <v>5.1000000000000004E-2</v>
      </c>
    </row>
    <row r="34" spans="1:2" x14ac:dyDescent="0.25">
      <c r="A34" t="s">
        <v>96</v>
      </c>
      <c r="B34">
        <f>COUNTIFS(S3:S29,"&gt;0",K3:K29,"&lt;=0.05")</f>
        <v>21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21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4">
    <mergeCell ref="B1:D1"/>
    <mergeCell ref="N1:P1"/>
    <mergeCell ref="F1:H1"/>
    <mergeCell ref="J1:L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6FC3-34D1-40AD-BD96-8514491620E0}">
  <sheetPr>
    <tabColor theme="5"/>
  </sheetPr>
  <dimension ref="A1:T39"/>
  <sheetViews>
    <sheetView zoomScale="70" zoomScaleNormal="70" workbookViewId="0">
      <selection activeCell="C32" sqref="C32"/>
    </sheetView>
  </sheetViews>
  <sheetFormatPr defaultRowHeight="15" x14ac:dyDescent="0.25"/>
  <cols>
    <col min="1" max="1" width="19.85546875" bestFit="1" customWidth="1"/>
    <col min="2" max="2" width="7" bestFit="1" customWidth="1"/>
    <col min="3" max="3" width="10.28515625" bestFit="1" customWidth="1"/>
    <col min="4" max="4" width="7" bestFit="1" customWidth="1"/>
    <col min="5" max="5" width="7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E1" s="3"/>
      <c r="F1" s="28" t="s">
        <v>92</v>
      </c>
      <c r="G1" s="28"/>
      <c r="H1" s="28"/>
      <c r="I1" s="3"/>
      <c r="J1" s="27" t="s">
        <v>93</v>
      </c>
      <c r="K1" s="27"/>
      <c r="L1" s="27"/>
      <c r="M1" s="3"/>
      <c r="N1" s="28" t="s">
        <v>38</v>
      </c>
      <c r="O1" s="28"/>
      <c r="P1" s="28"/>
    </row>
    <row r="2" spans="1:20" x14ac:dyDescent="0.25">
      <c r="A2" s="2"/>
      <c r="B2" s="8" t="s">
        <v>3</v>
      </c>
      <c r="C2" s="8" t="s">
        <v>4</v>
      </c>
      <c r="D2" s="8" t="s">
        <v>5</v>
      </c>
      <c r="E2" s="8"/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std_spec'!D2</f>
        <v>0.92142857142857137</v>
      </c>
      <c r="C3" s="11">
        <f>'mean and std_spec'!E2</f>
        <v>0.82142857142857151</v>
      </c>
      <c r="D3" s="11">
        <f>'mean and std_spec'!F2</f>
        <v>0.97857142857142865</v>
      </c>
      <c r="E3" s="9"/>
      <c r="F3" s="9">
        <f>'mean and std_spec'!I2</f>
        <v>2.988071523335983E-2</v>
      </c>
      <c r="G3" s="9">
        <f>'mean and std_spec'!J2</f>
        <v>6.3134534034513176E-2</v>
      </c>
      <c r="H3" s="9">
        <f>'mean and std_spec'!K2</f>
        <v>1.4940357616679906E-2</v>
      </c>
      <c r="I3" s="9"/>
      <c r="J3" s="12">
        <f>IF(N3*3&lt;=0.001,"$\le 0.001$",IF(N3*3&gt;=1,1,3*N3))</f>
        <v>6.8799242354136689E-2</v>
      </c>
      <c r="K3" s="12">
        <f t="shared" ref="K3:L18" si="0">IF(O3*3&lt;=0.001,"$\le 0.001$",IF(O3*3&gt;=1,1,3*O3))</f>
        <v>1.7118054579002479E-2</v>
      </c>
      <c r="L3" s="12">
        <f t="shared" si="0"/>
        <v>1.7500968514979051E-2</v>
      </c>
      <c r="M3" s="9"/>
      <c r="N3" s="10">
        <f>ttest_spec!B2</f>
        <v>2.2933080784712231E-2</v>
      </c>
      <c r="O3" s="10">
        <f>ttest_spec!C2</f>
        <v>5.7060181930008256E-3</v>
      </c>
      <c r="P3" s="10">
        <f>ttest_spec!F2</f>
        <v>5.8336561716596834E-3</v>
      </c>
      <c r="R3" s="19">
        <f>B3-C3</f>
        <v>9.9999999999999867E-2</v>
      </c>
      <c r="S3" s="19">
        <f>B3-D3</f>
        <v>-5.7142857142857273E-2</v>
      </c>
      <c r="T3" s="19">
        <f>C3-D3</f>
        <v>-0.15714285714285714</v>
      </c>
    </row>
    <row r="4" spans="1:20" x14ac:dyDescent="0.25">
      <c r="A4" s="2" t="s">
        <v>7</v>
      </c>
      <c r="B4" s="11">
        <f>'mean and std_spec'!D3</f>
        <v>0.94606741573033715</v>
      </c>
      <c r="C4" s="11">
        <f>'mean and std_spec'!E3</f>
        <v>0.95280898876404496</v>
      </c>
      <c r="D4" s="11">
        <f>'mean and std_spec'!F3</f>
        <v>1</v>
      </c>
      <c r="E4" s="9"/>
      <c r="F4" s="9">
        <f>'mean and std_spec'!I3</f>
        <v>1.4649893045399246E-2</v>
      </c>
      <c r="G4" s="9">
        <f>'mean and std_spec'!J3</f>
        <v>4.7271199928005922E-2</v>
      </c>
      <c r="H4" s="9">
        <f>'mean and std_spec'!K3</f>
        <v>0</v>
      </c>
      <c r="I4" s="9"/>
      <c r="J4" s="12">
        <f t="shared" ref="J4:L29" si="1">IF(N4*3&lt;=0.001,"$\le 0.001$",IF(N4*3&gt;=1,1,3*N4))</f>
        <v>1</v>
      </c>
      <c r="K4" s="12">
        <f t="shared" si="0"/>
        <v>1.0935537137303457E-2</v>
      </c>
      <c r="L4" s="12">
        <f t="shared" si="0"/>
        <v>3.8054789733080484E-2</v>
      </c>
      <c r="M4" s="9"/>
      <c r="N4" s="10">
        <f>ttest_spec!B3</f>
        <v>0.37628355003463615</v>
      </c>
      <c r="O4" s="10">
        <f>ttest_spec!C3</f>
        <v>3.6451790457678189E-3</v>
      </c>
      <c r="P4" s="10">
        <f>ttest_spec!F3</f>
        <v>1.2684929911026828E-2</v>
      </c>
      <c r="R4" s="19">
        <f t="shared" ref="R4:R29" si="2">B4-C4</f>
        <v>-6.741573033707815E-3</v>
      </c>
      <c r="S4" s="19">
        <f t="shared" ref="S4:S29" si="3">B4-D4</f>
        <v>-5.3932584269662853E-2</v>
      </c>
      <c r="T4" s="19">
        <f t="shared" ref="T4:T29" si="4">C4-D4</f>
        <v>-4.7191011235955038E-2</v>
      </c>
    </row>
    <row r="5" spans="1:20" x14ac:dyDescent="0.25">
      <c r="A5" s="2" t="s">
        <v>8</v>
      </c>
      <c r="B5" s="11">
        <f>'mean and std_spec'!D4</f>
        <v>0.96363636363636362</v>
      </c>
      <c r="C5" s="11">
        <f>'mean and std_spec'!E4</f>
        <v>0.97727272727272718</v>
      </c>
      <c r="D5" s="11">
        <f>'mean and std_spec'!F4</f>
        <v>1</v>
      </c>
      <c r="E5" s="9"/>
      <c r="F5" s="9">
        <f>'mean and std_spec'!I4</f>
        <v>1.8672359914948877E-2</v>
      </c>
      <c r="G5" s="9">
        <f>'mean and std_spec'!J4</f>
        <v>1.9682395540555404E-2</v>
      </c>
      <c r="H5" s="9">
        <f>'mean and std_spec'!K4</f>
        <v>0</v>
      </c>
      <c r="I5" s="9"/>
      <c r="J5" s="12">
        <f t="shared" si="1"/>
        <v>0.19893337631079955</v>
      </c>
      <c r="K5" s="12">
        <f t="shared" si="0"/>
        <v>1.0633081190984163E-2</v>
      </c>
      <c r="L5" s="12">
        <f t="shared" si="0"/>
        <v>1.0041572163065482E-2</v>
      </c>
      <c r="M5" s="9"/>
      <c r="N5" s="10">
        <f>ttest_spec!B4</f>
        <v>6.6311125436933183E-2</v>
      </c>
      <c r="O5" s="10">
        <f>ttest_spec!C4</f>
        <v>3.5443603969947213E-3</v>
      </c>
      <c r="P5" s="10">
        <f>ttest_spec!F4</f>
        <v>3.3471907210218272E-3</v>
      </c>
      <c r="R5" s="19">
        <f t="shared" si="2"/>
        <v>-1.3636363636363558E-2</v>
      </c>
      <c r="S5" s="19">
        <f t="shared" si="3"/>
        <v>-3.6363636363636376E-2</v>
      </c>
      <c r="T5" s="19">
        <f t="shared" si="4"/>
        <v>-2.2727272727272818E-2</v>
      </c>
    </row>
    <row r="6" spans="1:20" x14ac:dyDescent="0.25">
      <c r="A6" s="2" t="s">
        <v>9</v>
      </c>
      <c r="B6" s="11">
        <f>'mean and std_spec'!D5</f>
        <v>0.79642857142857137</v>
      </c>
      <c r="C6" s="11">
        <f>'mean and std_spec'!E5</f>
        <v>0.85</v>
      </c>
      <c r="D6" s="11">
        <f>'mean and std_spec'!F5</f>
        <v>0.96428571428571419</v>
      </c>
      <c r="E6" s="9"/>
      <c r="F6" s="9">
        <f>'mean and std_spec'!I5</f>
        <v>5.731002334243291E-2</v>
      </c>
      <c r="G6" s="9">
        <f>'mean and std_spec'!J5</f>
        <v>6.5123509031465965E-2</v>
      </c>
      <c r="H6" s="9">
        <f>'mean and std_spec'!K5</f>
        <v>1.2626906806902628E-2</v>
      </c>
      <c r="I6" s="9"/>
      <c r="J6" s="12">
        <f t="shared" si="1"/>
        <v>0.37372895787289023</v>
      </c>
      <c r="K6" s="12">
        <f t="shared" si="0"/>
        <v>1.6739137924372132E-2</v>
      </c>
      <c r="L6" s="12">
        <f t="shared" si="0"/>
        <v>1.6739137924372132E-2</v>
      </c>
      <c r="M6" s="9"/>
      <c r="N6" s="10">
        <f>ttest_spec!B5</f>
        <v>0.12457631929096341</v>
      </c>
      <c r="O6" s="10">
        <f>ttest_spec!C5</f>
        <v>5.5797126414573774E-3</v>
      </c>
      <c r="P6" s="10">
        <f>ttest_spec!F5</f>
        <v>5.5797126414573774E-3</v>
      </c>
      <c r="R6" s="19">
        <f t="shared" si="2"/>
        <v>-5.3571428571428603E-2</v>
      </c>
      <c r="S6" s="19">
        <f t="shared" si="3"/>
        <v>-0.16785714285714282</v>
      </c>
      <c r="T6" s="19">
        <f t="shared" si="4"/>
        <v>-0.11428571428571421</v>
      </c>
    </row>
    <row r="7" spans="1:20" x14ac:dyDescent="0.25">
      <c r="A7" s="2" t="s">
        <v>10</v>
      </c>
      <c r="B7" s="11">
        <f>'mean and std_spec'!D6</f>
        <v>0.775609756097561</v>
      </c>
      <c r="C7" s="11">
        <f>'mean and std_spec'!E6</f>
        <v>0.775609756097561</v>
      </c>
      <c r="D7" s="11">
        <f>'mean and std_spec'!F6</f>
        <v>0.95609756097560972</v>
      </c>
      <c r="E7" s="9"/>
      <c r="F7" s="9">
        <f>'mean and std_spec'!I6</f>
        <v>6.544589202438407E-2</v>
      </c>
      <c r="G7" s="9">
        <f>'mean and std_spec'!J6</f>
        <v>6.7680180124446834E-2</v>
      </c>
      <c r="H7" s="9">
        <f>'mean and std_spec'!K6</f>
        <v>2.6718173536837364E-2</v>
      </c>
      <c r="I7" s="9"/>
      <c r="J7" s="12">
        <f t="shared" si="1"/>
        <v>1</v>
      </c>
      <c r="K7" s="12">
        <f t="shared" si="0"/>
        <v>1.6364247546403924E-2</v>
      </c>
      <c r="L7" s="12">
        <f t="shared" si="0"/>
        <v>1.6364247546403924E-2</v>
      </c>
      <c r="M7" s="9"/>
      <c r="N7" s="10">
        <f>ttest_spec!B6</f>
        <v>0.45763287921867662</v>
      </c>
      <c r="O7" s="10">
        <f>ttest_spec!C6</f>
        <v>5.4547491821346416E-3</v>
      </c>
      <c r="P7" s="10">
        <f>ttest_spec!F6</f>
        <v>5.4547491821346416E-3</v>
      </c>
      <c r="R7" s="19">
        <f t="shared" si="2"/>
        <v>0</v>
      </c>
      <c r="S7" s="19">
        <f t="shared" si="3"/>
        <v>-0.18048780487804872</v>
      </c>
      <c r="T7" s="19">
        <f t="shared" si="4"/>
        <v>-0.18048780487804872</v>
      </c>
    </row>
    <row r="8" spans="1:20" x14ac:dyDescent="0.25">
      <c r="A8" s="2" t="s">
        <v>11</v>
      </c>
      <c r="B8" s="11">
        <f>'mean and std_spec'!D7</f>
        <v>0.83999999999999986</v>
      </c>
      <c r="C8" s="11">
        <f>'mean and std_spec'!E7</f>
        <v>0.74799999999999989</v>
      </c>
      <c r="D8" s="11">
        <f>'mean and std_spec'!F7</f>
        <v>0.77199999999999991</v>
      </c>
      <c r="E8" s="9"/>
      <c r="F8" s="9">
        <f>'mean and std_spec'!I7</f>
        <v>6.6332495807107983E-2</v>
      </c>
      <c r="G8" s="9">
        <f>'mean and std_spec'!J7</f>
        <v>4.816637831516922E-2</v>
      </c>
      <c r="H8" s="9">
        <f>'mean and std_spec'!K7</f>
        <v>5.21536192416212E-2</v>
      </c>
      <c r="I8" s="9"/>
      <c r="J8" s="12">
        <f t="shared" si="1"/>
        <v>5.2522471529493728E-2</v>
      </c>
      <c r="K8" s="12">
        <f t="shared" si="0"/>
        <v>0.20634584086485491</v>
      </c>
      <c r="L8" s="12">
        <f t="shared" si="0"/>
        <v>0.89034852279068932</v>
      </c>
      <c r="M8" s="9"/>
      <c r="N8" s="10">
        <f>ttest_spec!B7</f>
        <v>1.7507490509831244E-2</v>
      </c>
      <c r="O8" s="10">
        <f>ttest_spec!C7</f>
        <v>6.8781946954951642E-2</v>
      </c>
      <c r="P8" s="10">
        <f>ttest_spec!F7</f>
        <v>0.29678284093022977</v>
      </c>
      <c r="R8" s="19">
        <f t="shared" si="2"/>
        <v>9.1999999999999971E-2</v>
      </c>
      <c r="S8" s="19">
        <f t="shared" si="3"/>
        <v>6.7999999999999949E-2</v>
      </c>
      <c r="T8" s="19">
        <f t="shared" si="4"/>
        <v>-2.4000000000000021E-2</v>
      </c>
    </row>
    <row r="9" spans="1:20" x14ac:dyDescent="0.25">
      <c r="A9" s="2" t="s">
        <v>12</v>
      </c>
      <c r="B9" s="11">
        <f>'mean and std_spec'!D8</f>
        <v>0.84800000000000009</v>
      </c>
      <c r="C9" s="11">
        <f>'mean and std_spec'!E8</f>
        <v>0.82400000000000007</v>
      </c>
      <c r="D9" s="11">
        <f>'mean and std_spec'!F8</f>
        <v>0.89200000000000002</v>
      </c>
      <c r="E9" s="9"/>
      <c r="F9" s="9">
        <f>'mean and std_spec'!I8</f>
        <v>1.7888543819998336E-2</v>
      </c>
      <c r="G9" s="9">
        <f>'mean and std_spec'!J8</f>
        <v>6.0663003552412401E-2</v>
      </c>
      <c r="H9" s="9">
        <f>'mean and std_spec'!K8</f>
        <v>5.0199601592044549E-2</v>
      </c>
      <c r="I9" s="9"/>
      <c r="J9" s="12">
        <f t="shared" si="1"/>
        <v>1</v>
      </c>
      <c r="K9" s="12">
        <f t="shared" si="0"/>
        <v>0.29176620957427452</v>
      </c>
      <c r="L9" s="12">
        <f t="shared" si="0"/>
        <v>0.20634584086485491</v>
      </c>
      <c r="M9" s="9"/>
      <c r="N9" s="10">
        <f>ttest_spec!B8</f>
        <v>0.45681333053142953</v>
      </c>
      <c r="O9" s="10">
        <f>ttest_spec!C8</f>
        <v>9.7255403191424838E-2</v>
      </c>
      <c r="P9" s="10">
        <f>ttest_spec!F8</f>
        <v>6.8781946954951642E-2</v>
      </c>
      <c r="R9" s="19">
        <f t="shared" si="2"/>
        <v>2.4000000000000021E-2</v>
      </c>
      <c r="S9" s="19">
        <f t="shared" si="3"/>
        <v>-4.3999999999999928E-2</v>
      </c>
      <c r="T9" s="19">
        <f t="shared" si="4"/>
        <v>-6.7999999999999949E-2</v>
      </c>
    </row>
    <row r="10" spans="1:20" x14ac:dyDescent="0.25">
      <c r="A10" s="2" t="s">
        <v>13</v>
      </c>
      <c r="B10" s="11">
        <f>'mean and std_spec'!D9</f>
        <v>0.71320754716981138</v>
      </c>
      <c r="C10" s="11">
        <f>'mean and std_spec'!E9</f>
        <v>0.58113207547169821</v>
      </c>
      <c r="D10" s="11">
        <f>'mean and std_spec'!F9</f>
        <v>0.9018867924528301</v>
      </c>
      <c r="E10" s="9"/>
      <c r="F10" s="9">
        <f>'mean and std_spec'!I9</f>
        <v>5.2356365756647594E-2</v>
      </c>
      <c r="G10" s="9">
        <f>'mean and std_spec'!J9</f>
        <v>0.13500787788677973</v>
      </c>
      <c r="H10" s="9">
        <f>'mean and std_spec'!K9</f>
        <v>6.1718593335079709E-2</v>
      </c>
      <c r="I10" s="9"/>
      <c r="J10" s="12">
        <f t="shared" si="1"/>
        <v>0.13603254925680625</v>
      </c>
      <c r="K10" s="12">
        <f t="shared" si="0"/>
        <v>1.7500968514979051E-2</v>
      </c>
      <c r="L10" s="12">
        <f t="shared" si="0"/>
        <v>1.7887850389526384E-2</v>
      </c>
      <c r="M10" s="9"/>
      <c r="N10" s="10">
        <f>ttest_spec!B9</f>
        <v>4.5344183085602077E-2</v>
      </c>
      <c r="O10" s="10">
        <f>ttest_spec!C9</f>
        <v>5.8336561716596834E-3</v>
      </c>
      <c r="P10" s="10">
        <f>ttest_spec!F9</f>
        <v>5.9626167965087943E-3</v>
      </c>
      <c r="R10" s="19">
        <f t="shared" si="2"/>
        <v>0.13207547169811318</v>
      </c>
      <c r="S10" s="19">
        <f t="shared" si="3"/>
        <v>-0.18867924528301872</v>
      </c>
      <c r="T10" s="19">
        <f t="shared" si="4"/>
        <v>-0.32075471698113189</v>
      </c>
    </row>
    <row r="11" spans="1:20" x14ac:dyDescent="0.25">
      <c r="A11" s="2" t="s">
        <v>14</v>
      </c>
      <c r="B11" s="11">
        <f>'mean and std_spec'!D10</f>
        <v>0.78983050847457625</v>
      </c>
      <c r="C11" s="11">
        <f>'mean and std_spec'!E10</f>
        <v>0.80677966101694909</v>
      </c>
      <c r="D11" s="11">
        <f>'mean and std_spec'!F10</f>
        <v>0.93559322033898307</v>
      </c>
      <c r="E11" s="9"/>
      <c r="F11" s="9">
        <f>'mean and std_spec'!I10</f>
        <v>3.3039980829860899E-2</v>
      </c>
      <c r="G11" s="9">
        <f>'mean and std_spec'!J10</f>
        <v>8.4406098969415144E-2</v>
      </c>
      <c r="H11" s="9">
        <f>'mean and std_spec'!K10</f>
        <v>1.8566866356107322E-2</v>
      </c>
      <c r="I11" s="9"/>
      <c r="J11" s="12">
        <f t="shared" si="1"/>
        <v>0.43552025049114662</v>
      </c>
      <c r="K11" s="12">
        <f t="shared" si="0"/>
        <v>1.6364247546403924E-2</v>
      </c>
      <c r="L11" s="12">
        <f t="shared" si="0"/>
        <v>1.6364247546403924E-2</v>
      </c>
      <c r="M11" s="9"/>
      <c r="N11" s="10">
        <f>ttest_spec!B10</f>
        <v>0.14517341683038221</v>
      </c>
      <c r="O11" s="10">
        <f>ttest_spec!C10</f>
        <v>5.4547491821346416E-3</v>
      </c>
      <c r="P11" s="10">
        <f>ttest_spec!F10</f>
        <v>5.4547491821346416E-3</v>
      </c>
      <c r="R11" s="19">
        <f t="shared" si="2"/>
        <v>-1.6949152542372836E-2</v>
      </c>
      <c r="S11" s="19">
        <f t="shared" si="3"/>
        <v>-0.14576271186440681</v>
      </c>
      <c r="T11" s="19">
        <f t="shared" si="4"/>
        <v>-0.12881355932203398</v>
      </c>
    </row>
    <row r="12" spans="1:20" x14ac:dyDescent="0.25">
      <c r="A12" s="2" t="s">
        <v>15</v>
      </c>
      <c r="B12" s="11">
        <f>'mean and std_spec'!D11</f>
        <v>0.90136986301369859</v>
      </c>
      <c r="C12" s="11">
        <f>'mean and std_spec'!E11</f>
        <v>0.90958904109589045</v>
      </c>
      <c r="D12" s="11">
        <f>'mean and std_spec'!F11</f>
        <v>1</v>
      </c>
      <c r="E12" s="9"/>
      <c r="F12" s="9">
        <f>'mean and std_spec'!I11</f>
        <v>2.9697922450244926E-2</v>
      </c>
      <c r="G12" s="9">
        <f>'mean and std_spec'!J11</f>
        <v>6.7527438596527337E-2</v>
      </c>
      <c r="H12" s="9">
        <f>'mean and std_spec'!K11</f>
        <v>0</v>
      </c>
      <c r="I12" s="9"/>
      <c r="J12" s="12">
        <f t="shared" si="1"/>
        <v>0.58750168840160932</v>
      </c>
      <c r="K12" s="12">
        <f t="shared" si="0"/>
        <v>1.0935537137303457E-2</v>
      </c>
      <c r="L12" s="12">
        <f t="shared" si="0"/>
        <v>1.0935537137303457E-2</v>
      </c>
      <c r="M12" s="9"/>
      <c r="N12" s="10">
        <f>ttest_spec!B11</f>
        <v>0.19583389613386976</v>
      </c>
      <c r="O12" s="10">
        <f>ttest_spec!C11</f>
        <v>3.6451790457678189E-3</v>
      </c>
      <c r="P12" s="10">
        <f>ttest_spec!F11</f>
        <v>3.6451790457678189E-3</v>
      </c>
      <c r="R12" s="19">
        <f t="shared" si="2"/>
        <v>-8.2191780821918581E-3</v>
      </c>
      <c r="S12" s="19">
        <f t="shared" si="3"/>
        <v>-9.8630136986301409E-2</v>
      </c>
      <c r="T12" s="19">
        <f t="shared" si="4"/>
        <v>-9.0410958904109551E-2</v>
      </c>
    </row>
    <row r="13" spans="1:20" x14ac:dyDescent="0.25">
      <c r="A13" s="2" t="s">
        <v>16</v>
      </c>
      <c r="B13" s="11">
        <f>'mean and std_spec'!D12</f>
        <v>0.84375</v>
      </c>
      <c r="C13" s="11">
        <f>'mean and std_spec'!E12</f>
        <v>0.80625000000000002</v>
      </c>
      <c r="D13" s="11">
        <f>'mean and std_spec'!F12</f>
        <v>0.99062499999999998</v>
      </c>
      <c r="E13" s="9"/>
      <c r="F13" s="9">
        <f>'mean and std_spec'!I12</f>
        <v>2.7063293868263706E-2</v>
      </c>
      <c r="G13" s="9">
        <f>'mean and std_spec'!J12</f>
        <v>8.5295900399726121E-2</v>
      </c>
      <c r="H13" s="9">
        <f>'mean and std_spec'!K12</f>
        <v>1.3975424859373685E-2</v>
      </c>
      <c r="I13" s="9"/>
      <c r="J13" s="12">
        <f t="shared" si="1"/>
        <v>0.88502083074501903</v>
      </c>
      <c r="K13" s="12">
        <f t="shared" si="0"/>
        <v>1.5264018364835326E-2</v>
      </c>
      <c r="L13" s="12">
        <f t="shared" si="0"/>
        <v>1.6739137924372132E-2</v>
      </c>
      <c r="M13" s="9"/>
      <c r="N13" s="10">
        <f>ttest_spec!B12</f>
        <v>0.29500694358167301</v>
      </c>
      <c r="O13" s="10">
        <f>ttest_spec!C12</f>
        <v>5.0880061216117753E-3</v>
      </c>
      <c r="P13" s="10">
        <f>ttest_spec!F12</f>
        <v>5.5797126414573774E-3</v>
      </c>
      <c r="R13" s="19">
        <f t="shared" si="2"/>
        <v>3.7499999999999978E-2</v>
      </c>
      <c r="S13" s="19">
        <f t="shared" si="3"/>
        <v>-0.14687499999999998</v>
      </c>
      <c r="T13" s="19">
        <f t="shared" si="4"/>
        <v>-0.18437499999999996</v>
      </c>
    </row>
    <row r="14" spans="1:20" x14ac:dyDescent="0.25">
      <c r="A14" s="2" t="s">
        <v>17</v>
      </c>
      <c r="B14" s="11">
        <f>'mean and std_spec'!D13</f>
        <v>0.99058823529411766</v>
      </c>
      <c r="C14" s="11">
        <f>'mean and std_spec'!E13</f>
        <v>0.96235294117647052</v>
      </c>
      <c r="D14" s="11">
        <f>'mean and std_spec'!F13</f>
        <v>1</v>
      </c>
      <c r="E14" s="9"/>
      <c r="F14" s="9">
        <f>'mean and std_spec'!I13</f>
        <v>9.8430591356950103E-3</v>
      </c>
      <c r="G14" s="9">
        <f>'mean and std_spec'!J13</f>
        <v>2.6827657061156186E-2</v>
      </c>
      <c r="H14" s="9">
        <f>'mean and std_spec'!K13</f>
        <v>0</v>
      </c>
      <c r="I14" s="9"/>
      <c r="J14" s="12">
        <f t="shared" si="1"/>
        <v>0.16405602642181594</v>
      </c>
      <c r="K14" s="12">
        <f t="shared" si="0"/>
        <v>0.10605171729897446</v>
      </c>
      <c r="L14" s="12">
        <f t="shared" si="0"/>
        <v>3.7212636821714294E-2</v>
      </c>
      <c r="M14" s="9"/>
      <c r="N14" s="10">
        <f>ttest_spec!B13</f>
        <v>5.4685342140605317E-2</v>
      </c>
      <c r="O14" s="10">
        <f>ttest_spec!C13</f>
        <v>3.5350572432991487E-2</v>
      </c>
      <c r="P14" s="10">
        <f>ttest_spec!F13</f>
        <v>1.2404212273904765E-2</v>
      </c>
      <c r="R14" s="19">
        <f t="shared" si="2"/>
        <v>2.8235294117647136E-2</v>
      </c>
      <c r="S14" s="19">
        <f t="shared" si="3"/>
        <v>-9.4117647058823417E-3</v>
      </c>
      <c r="T14" s="19">
        <f t="shared" si="4"/>
        <v>-3.7647058823529478E-2</v>
      </c>
    </row>
    <row r="15" spans="1:20" x14ac:dyDescent="0.25">
      <c r="A15" s="2" t="s">
        <v>18</v>
      </c>
      <c r="B15" s="11">
        <f>'mean and std_spec'!D14</f>
        <v>0.99340659340659343</v>
      </c>
      <c r="C15" s="11">
        <f>'mean and std_spec'!E14</f>
        <v>0.99560439560439562</v>
      </c>
      <c r="D15" s="11">
        <f>'mean and std_spec'!F14</f>
        <v>1</v>
      </c>
      <c r="E15" s="9"/>
      <c r="F15" s="9">
        <f>'mean and std_spec'!I14</f>
        <v>6.0189292033534523E-3</v>
      </c>
      <c r="G15" s="9">
        <f>'mean and std_spec'!J14</f>
        <v>6.0189292033534523E-3</v>
      </c>
      <c r="H15" s="9">
        <f>'mean and std_spec'!K14</f>
        <v>0</v>
      </c>
      <c r="I15" s="9"/>
      <c r="J15" s="12">
        <f t="shared" si="1"/>
        <v>0.94684108954866764</v>
      </c>
      <c r="K15" s="12">
        <f t="shared" si="0"/>
        <v>0.10019710271270742</v>
      </c>
      <c r="L15" s="12">
        <f t="shared" si="0"/>
        <v>0.2655239743122062</v>
      </c>
      <c r="M15" s="9"/>
      <c r="N15" s="10">
        <f>ttest_spec!B14</f>
        <v>0.31561369651622256</v>
      </c>
      <c r="O15" s="10">
        <f>ttest_spec!C14</f>
        <v>3.3399034237569139E-2</v>
      </c>
      <c r="P15" s="10">
        <f>ttest_spec!F14</f>
        <v>8.8507991437402067E-2</v>
      </c>
      <c r="R15" s="19">
        <f t="shared" si="2"/>
        <v>-2.19780219780219E-3</v>
      </c>
      <c r="S15" s="19">
        <f t="shared" si="3"/>
        <v>-6.59340659340657E-3</v>
      </c>
      <c r="T15" s="19">
        <f t="shared" si="4"/>
        <v>-4.39560439560438E-3</v>
      </c>
    </row>
    <row r="16" spans="1:20" x14ac:dyDescent="0.25">
      <c r="A16" s="2" t="s">
        <v>19</v>
      </c>
      <c r="B16" s="11">
        <f>'mean and std_spec'!D15</f>
        <v>0.65901639344262297</v>
      </c>
      <c r="C16" s="11">
        <f>'mean and std_spec'!E15</f>
        <v>0.58032786885245902</v>
      </c>
      <c r="D16" s="11">
        <f>'mean and std_spec'!F15</f>
        <v>0.93770491803278699</v>
      </c>
      <c r="E16" s="9"/>
      <c r="F16" s="9">
        <f>'mean and std_spec'!I15</f>
        <v>2.9325481672128371E-2</v>
      </c>
      <c r="G16" s="9">
        <f>'mean and std_spec'!J15</f>
        <v>6.4123302346255531E-2</v>
      </c>
      <c r="H16" s="9">
        <f>'mean and std_spec'!K15</f>
        <v>4.5489957132824943E-2</v>
      </c>
      <c r="I16" s="9"/>
      <c r="J16" s="12">
        <f t="shared" si="1"/>
        <v>0.10970969948836337</v>
      </c>
      <c r="K16" s="12">
        <f t="shared" si="0"/>
        <v>1.7500968514979051E-2</v>
      </c>
      <c r="L16" s="12">
        <f t="shared" si="0"/>
        <v>1.7500968514979051E-2</v>
      </c>
      <c r="M16" s="9"/>
      <c r="N16" s="10">
        <f>ttest_spec!B15</f>
        <v>3.6569899829454459E-2</v>
      </c>
      <c r="O16" s="10">
        <f>ttest_spec!C15</f>
        <v>5.8336561716596834E-3</v>
      </c>
      <c r="P16" s="10">
        <f>ttest_spec!F15</f>
        <v>5.8336561716596834E-3</v>
      </c>
      <c r="R16" s="19">
        <f t="shared" si="2"/>
        <v>7.8688524590163955E-2</v>
      </c>
      <c r="S16" s="19">
        <f t="shared" si="3"/>
        <v>-0.27868852459016402</v>
      </c>
      <c r="T16" s="19">
        <f t="shared" si="4"/>
        <v>-0.35737704918032798</v>
      </c>
    </row>
    <row r="17" spans="1:20" x14ac:dyDescent="0.25">
      <c r="A17" s="2" t="s">
        <v>20</v>
      </c>
      <c r="B17" s="11">
        <f>'mean and std_spec'!D16</f>
        <v>0.85490196078431369</v>
      </c>
      <c r="C17" s="11">
        <f>'mean and std_spec'!E16</f>
        <v>0.9137254901960784</v>
      </c>
      <c r="D17" s="11">
        <f>'mean and std_spec'!F16</f>
        <v>0.99215686274509807</v>
      </c>
      <c r="E17" s="9"/>
      <c r="F17" s="9">
        <f>'mean and std_spec'!I16</f>
        <v>1.7537788058821915E-2</v>
      </c>
      <c r="G17" s="9">
        <f>'mean and std_spec'!J16</f>
        <v>4.7221939524675641E-2</v>
      </c>
      <c r="H17" s="9">
        <f>'mean and std_spec'!K16</f>
        <v>1.0739657990297398E-2</v>
      </c>
      <c r="I17" s="9"/>
      <c r="J17" s="12">
        <f t="shared" si="1"/>
        <v>3.8786370695164329E-2</v>
      </c>
      <c r="K17" s="12">
        <f t="shared" si="0"/>
        <v>1.2842875344095738E-2</v>
      </c>
      <c r="L17" s="12">
        <f t="shared" si="0"/>
        <v>2.7736166112643762E-2</v>
      </c>
      <c r="M17" s="9"/>
      <c r="N17" s="10">
        <f>ttest_spec!B16</f>
        <v>1.2928790231721443E-2</v>
      </c>
      <c r="O17" s="10">
        <f>ttest_spec!C16</f>
        <v>4.2809584480319124E-3</v>
      </c>
      <c r="P17" s="10">
        <f>ttest_spec!F16</f>
        <v>9.2453887042145879E-3</v>
      </c>
      <c r="R17" s="19">
        <f t="shared" si="2"/>
        <v>-5.8823529411764719E-2</v>
      </c>
      <c r="S17" s="19">
        <f t="shared" si="3"/>
        <v>-0.13725490196078438</v>
      </c>
      <c r="T17" s="19">
        <f t="shared" si="4"/>
        <v>-7.8431372549019662E-2</v>
      </c>
    </row>
    <row r="18" spans="1:20" x14ac:dyDescent="0.25">
      <c r="A18" s="2" t="s">
        <v>21</v>
      </c>
      <c r="B18" s="11">
        <f>'mean and std_spec'!D17</f>
        <v>0.67999999999999994</v>
      </c>
      <c r="C18" s="11">
        <f>'mean and std_spec'!E17</f>
        <v>0.64</v>
      </c>
      <c r="D18" s="11">
        <f>'mean and std_spec'!F17</f>
        <v>0.86499999999999999</v>
      </c>
      <c r="E18" s="9"/>
      <c r="F18" s="9">
        <f>'mean and std_spec'!I17</f>
        <v>7.7862057511987215E-2</v>
      </c>
      <c r="G18" s="9">
        <f>'mean and std_spec'!J17</f>
        <v>0.10093314619093176</v>
      </c>
      <c r="H18" s="9">
        <f>'mean and std_spec'!K17</f>
        <v>4.8733971724044825E-2</v>
      </c>
      <c r="I18" s="9"/>
      <c r="J18" s="12">
        <f t="shared" si="1"/>
        <v>1</v>
      </c>
      <c r="K18" s="12">
        <f t="shared" si="0"/>
        <v>2.3475809823307481E-2</v>
      </c>
      <c r="L18" s="12">
        <f t="shared" si="0"/>
        <v>1.7887850389526384E-2</v>
      </c>
      <c r="M18" s="9"/>
      <c r="N18" s="10">
        <f>ttest_spec!B17</f>
        <v>0.33711793779928606</v>
      </c>
      <c r="O18" s="10">
        <f>ttest_spec!C17</f>
        <v>7.8252699411024938E-3</v>
      </c>
      <c r="P18" s="10">
        <f>ttest_spec!F17</f>
        <v>5.9626167965087943E-3</v>
      </c>
      <c r="R18" s="19">
        <f t="shared" si="2"/>
        <v>3.9999999999999925E-2</v>
      </c>
      <c r="S18" s="19">
        <f t="shared" si="3"/>
        <v>-0.18500000000000005</v>
      </c>
      <c r="T18" s="19">
        <f t="shared" si="4"/>
        <v>-0.22499999999999998</v>
      </c>
    </row>
    <row r="19" spans="1:20" x14ac:dyDescent="0.25">
      <c r="A19" s="2" t="s">
        <v>22</v>
      </c>
      <c r="B19" s="11">
        <f>'mean and std_spec'!D18</f>
        <v>0.84749999999999992</v>
      </c>
      <c r="C19" s="11">
        <f>'mean and std_spec'!E18</f>
        <v>0.87750000000000006</v>
      </c>
      <c r="D19" s="11">
        <f>'mean and std_spec'!F18</f>
        <v>0.98499999999999999</v>
      </c>
      <c r="E19" s="9"/>
      <c r="F19" s="9">
        <f>'mean and std_spec'!I18</f>
        <v>1.0458250331675948E-2</v>
      </c>
      <c r="G19" s="9">
        <f>'mean and std_spec'!J18</f>
        <v>3.3541019662496868E-2</v>
      </c>
      <c r="H19" s="9">
        <f>'mean and std_spec'!K18</f>
        <v>1.045825033167596E-2</v>
      </c>
      <c r="I19" s="9"/>
      <c r="J19" s="12">
        <f t="shared" si="1"/>
        <v>0.15561251735481241</v>
      </c>
      <c r="K19" s="12">
        <f t="shared" si="1"/>
        <v>1.6739137924372132E-2</v>
      </c>
      <c r="L19" s="12">
        <f t="shared" si="1"/>
        <v>1.7118054579002479E-2</v>
      </c>
      <c r="M19" s="9"/>
      <c r="N19" s="10">
        <f>ttest_spec!B18</f>
        <v>5.1870839118270798E-2</v>
      </c>
      <c r="O19" s="10">
        <f>ttest_spec!C18</f>
        <v>5.5797126414573774E-3</v>
      </c>
      <c r="P19" s="10">
        <f>ttest_spec!F18</f>
        <v>5.7060181930008256E-3</v>
      </c>
      <c r="R19" s="19">
        <f t="shared" si="2"/>
        <v>-3.0000000000000138E-2</v>
      </c>
      <c r="S19" s="19">
        <f t="shared" si="3"/>
        <v>-0.13750000000000007</v>
      </c>
      <c r="T19" s="19">
        <f t="shared" si="4"/>
        <v>-0.10749999999999993</v>
      </c>
    </row>
    <row r="20" spans="1:20" x14ac:dyDescent="0.25">
      <c r="A20" s="2" t="s">
        <v>23</v>
      </c>
      <c r="B20" s="11">
        <f>'mean and std_spec'!D19</f>
        <v>0.5</v>
      </c>
      <c r="C20" s="11">
        <f>'mean and std_spec'!E19</f>
        <v>0.55000000000000004</v>
      </c>
      <c r="D20" s="11">
        <f>'mean and std_spec'!F19</f>
        <v>0.46111111111111114</v>
      </c>
      <c r="E20" s="9"/>
      <c r="F20" s="9">
        <f>'mean and std_spec'!I19</f>
        <v>4.3920523057894179E-2</v>
      </c>
      <c r="G20" s="9">
        <f>'mean and std_spec'!J19</f>
        <v>6.6318535479518451E-2</v>
      </c>
      <c r="H20" s="9">
        <f>'mean and std_spec'!K19</f>
        <v>5.0460839234958192E-2</v>
      </c>
      <c r="I20" s="9"/>
      <c r="J20" s="12">
        <f t="shared" si="1"/>
        <v>0.36937754953879054</v>
      </c>
      <c r="K20" s="12">
        <f t="shared" si="1"/>
        <v>0.36718511920373414</v>
      </c>
      <c r="L20" s="12">
        <f t="shared" si="1"/>
        <v>0.11103913373689558</v>
      </c>
      <c r="M20" s="9"/>
      <c r="N20" s="10">
        <f>ttest_spec!B19</f>
        <v>0.12312584984626351</v>
      </c>
      <c r="O20" s="10">
        <f>ttest_spec!C19</f>
        <v>0.12239503973457805</v>
      </c>
      <c r="P20" s="10">
        <f>ttest_spec!F19</f>
        <v>3.7013044578965197E-2</v>
      </c>
      <c r="R20" s="19">
        <f t="shared" si="2"/>
        <v>-5.0000000000000044E-2</v>
      </c>
      <c r="S20" s="19">
        <f t="shared" si="3"/>
        <v>3.8888888888888862E-2</v>
      </c>
      <c r="T20" s="19">
        <f t="shared" si="4"/>
        <v>8.8888888888888906E-2</v>
      </c>
    </row>
    <row r="21" spans="1:20" x14ac:dyDescent="0.25">
      <c r="A21" s="2" t="s">
        <v>24</v>
      </c>
      <c r="B21" s="11">
        <f>'mean and std_spec'!D20</f>
        <v>0.94444444444444442</v>
      </c>
      <c r="C21" s="11">
        <f>'mean and std_spec'!E20</f>
        <v>0.91388888888888897</v>
      </c>
      <c r="D21" s="11">
        <f>'mean and std_spec'!F20</f>
        <v>1</v>
      </c>
      <c r="E21" s="9"/>
      <c r="F21" s="9">
        <f>'mean and std_spec'!I20</f>
        <v>1.7010345435994324E-2</v>
      </c>
      <c r="G21" s="9">
        <f>'mean and std_spec'!J20</f>
        <v>5.6757824282507106E-2</v>
      </c>
      <c r="H21" s="9">
        <f>'mean and std_spec'!K20</f>
        <v>0</v>
      </c>
      <c r="I21" s="9"/>
      <c r="J21" s="12">
        <f t="shared" si="1"/>
        <v>0.76651381060272539</v>
      </c>
      <c r="K21" s="12">
        <f t="shared" si="1"/>
        <v>1.0633081190984163E-2</v>
      </c>
      <c r="L21" s="12">
        <f t="shared" si="1"/>
        <v>1.0633081190984163E-2</v>
      </c>
      <c r="M21" s="9"/>
      <c r="N21" s="10">
        <f>ttest_spec!B20</f>
        <v>0.25550460353424181</v>
      </c>
      <c r="O21" s="10">
        <f>ttest_spec!C20</f>
        <v>3.5443603969947213E-3</v>
      </c>
      <c r="P21" s="10">
        <f>ttest_spec!F20</f>
        <v>3.5443603969947213E-3</v>
      </c>
      <c r="R21" s="19">
        <f t="shared" si="2"/>
        <v>3.0555555555555447E-2</v>
      </c>
      <c r="S21" s="19">
        <f t="shared" si="3"/>
        <v>-5.555555555555558E-2</v>
      </c>
      <c r="T21" s="19">
        <f t="shared" si="4"/>
        <v>-8.6111111111111027E-2</v>
      </c>
    </row>
    <row r="22" spans="1:20" x14ac:dyDescent="0.25">
      <c r="A22" s="2" t="s">
        <v>25</v>
      </c>
      <c r="B22" s="11">
        <f>'mean and std_spec'!D21</f>
        <v>0.69032258064516128</v>
      </c>
      <c r="C22" s="11">
        <f>'mean and std_spec'!E21</f>
        <v>0.77419354838709675</v>
      </c>
      <c r="D22" s="11">
        <f>'mean and std_spec'!F21</f>
        <v>0.72258064516129028</v>
      </c>
      <c r="E22" s="9"/>
      <c r="F22" s="9">
        <f>'mean and std_spec'!I21</f>
        <v>3.6779852422552863E-2</v>
      </c>
      <c r="G22" s="9">
        <f>'mean and std_spec'!J21</f>
        <v>3.2258064516129004E-2</v>
      </c>
      <c r="H22" s="9">
        <f>'mean and std_spec'!K21</f>
        <v>0.10352778410245943</v>
      </c>
      <c r="I22" s="9"/>
      <c r="J22" s="12">
        <f t="shared" si="1"/>
        <v>2.8865348698612243E-2</v>
      </c>
      <c r="K22" s="12">
        <f t="shared" si="1"/>
        <v>0.89382463584776661</v>
      </c>
      <c r="L22" s="12">
        <f t="shared" si="1"/>
        <v>0.78677742031961451</v>
      </c>
      <c r="M22" s="9"/>
      <c r="N22" s="10">
        <f>ttest_spec!B21</f>
        <v>9.6217828995374139E-3</v>
      </c>
      <c r="O22" s="10">
        <f>ttest_spec!C21</f>
        <v>0.29794154528258887</v>
      </c>
      <c r="P22" s="10">
        <f>ttest_spec!F21</f>
        <v>0.26225914010653817</v>
      </c>
      <c r="R22" s="19">
        <f t="shared" si="2"/>
        <v>-8.3870967741935476E-2</v>
      </c>
      <c r="S22" s="19">
        <f t="shared" si="3"/>
        <v>-3.2258064516129004E-2</v>
      </c>
      <c r="T22" s="19">
        <f t="shared" si="4"/>
        <v>5.1612903225806472E-2</v>
      </c>
    </row>
    <row r="23" spans="1:20" x14ac:dyDescent="0.25">
      <c r="A23" s="2" t="s">
        <v>26</v>
      </c>
      <c r="B23" s="11">
        <f>'mean and std_spec'!D22</f>
        <v>0.93230769230769239</v>
      </c>
      <c r="C23" s="11">
        <f>'mean and std_spec'!E22</f>
        <v>0.91076923076923078</v>
      </c>
      <c r="D23" s="11">
        <f>'mean and std_spec'!F22</f>
        <v>1</v>
      </c>
      <c r="E23" s="9"/>
      <c r="F23" s="9">
        <f>'mean and std_spec'!I22</f>
        <v>3.1902217466658028E-2</v>
      </c>
      <c r="G23" s="9">
        <f>'mean and std_spec'!J22</f>
        <v>2.9592898556417443E-2</v>
      </c>
      <c r="H23" s="9">
        <f>'mean and std_spec'!K22</f>
        <v>0</v>
      </c>
      <c r="I23" s="9"/>
      <c r="J23" s="12">
        <f t="shared" si="1"/>
        <v>0.59861279482235585</v>
      </c>
      <c r="K23" s="12">
        <f t="shared" si="1"/>
        <v>1.1242436275402858E-2</v>
      </c>
      <c r="L23" s="12">
        <f t="shared" si="1"/>
        <v>1.0935537137303457E-2</v>
      </c>
      <c r="M23" s="9"/>
      <c r="N23" s="10">
        <f>ttest_spec!B22</f>
        <v>0.1995375982741186</v>
      </c>
      <c r="O23" s="10">
        <f>ttest_spec!C22</f>
        <v>3.7474787584676197E-3</v>
      </c>
      <c r="P23" s="10">
        <f>ttest_spec!F22</f>
        <v>3.6451790457678189E-3</v>
      </c>
      <c r="R23" s="19">
        <f t="shared" si="2"/>
        <v>2.1538461538461617E-2</v>
      </c>
      <c r="S23" s="19">
        <f t="shared" si="3"/>
        <v>-6.7692307692307607E-2</v>
      </c>
      <c r="T23" s="19">
        <f t="shared" si="4"/>
        <v>-8.9230769230769225E-2</v>
      </c>
    </row>
    <row r="24" spans="1:20" x14ac:dyDescent="0.25">
      <c r="A24" s="2" t="s">
        <v>27</v>
      </c>
      <c r="B24" s="11">
        <f>'mean and std_spec'!D23</f>
        <v>0.98227848101265836</v>
      </c>
      <c r="C24" s="11">
        <f>'mean and std_spec'!E23</f>
        <v>0.97721518987341782</v>
      </c>
      <c r="D24" s="11">
        <f>'mean and std_spec'!F23</f>
        <v>0.98734177215189889</v>
      </c>
      <c r="E24" s="9"/>
      <c r="F24" s="9">
        <f>'mean and std_spec'!I23</f>
        <v>6.9331969304451783E-3</v>
      </c>
      <c r="G24" s="9">
        <f>'mean and std_spec'!J23</f>
        <v>2.2643726354428271E-2</v>
      </c>
      <c r="H24" s="9">
        <f>'mean and std_spec'!K23</f>
        <v>1.2412670766236366E-16</v>
      </c>
      <c r="I24" s="9"/>
      <c r="J24" s="12">
        <f t="shared" si="1"/>
        <v>1</v>
      </c>
      <c r="K24" s="12">
        <f t="shared" si="1"/>
        <v>0.2655239743122062</v>
      </c>
      <c r="L24" s="12">
        <f t="shared" si="1"/>
        <v>0.63556619575019013</v>
      </c>
      <c r="M24" s="9"/>
      <c r="N24" s="10">
        <f>ttest_spec!B23</f>
        <v>0.39812670736881961</v>
      </c>
      <c r="O24" s="10">
        <f>ttest_spec!C23</f>
        <v>8.8507991437402067E-2</v>
      </c>
      <c r="P24" s="10">
        <f>ttest_spec!F23</f>
        <v>0.21185539858339669</v>
      </c>
      <c r="R24" s="19">
        <f t="shared" si="2"/>
        <v>5.0632911392405333E-3</v>
      </c>
      <c r="S24" s="19">
        <f t="shared" si="3"/>
        <v>-5.0632911392405333E-3</v>
      </c>
      <c r="T24" s="19">
        <f t="shared" si="4"/>
        <v>-1.0126582278481067E-2</v>
      </c>
    </row>
    <row r="25" spans="1:20" x14ac:dyDescent="0.25">
      <c r="A25" s="2" t="s">
        <v>28</v>
      </c>
      <c r="B25" s="11">
        <f>'mean and std_spec'!D24</f>
        <v>0.97499999999999998</v>
      </c>
      <c r="C25" s="11">
        <f>'mean and std_spec'!E24</f>
        <v>0.99090909090909085</v>
      </c>
      <c r="D25" s="11">
        <f>'mean and std_spec'!F24</f>
        <v>1</v>
      </c>
      <c r="E25" s="9"/>
      <c r="F25" s="9">
        <f>'mean and std_spec'!I24</f>
        <v>1.481636910273328E-2</v>
      </c>
      <c r="G25" s="9">
        <f>'mean and std_spec'!J24</f>
        <v>1.481636910273328E-2</v>
      </c>
      <c r="H25" s="9">
        <f>'mean and std_spec'!K24</f>
        <v>0</v>
      </c>
      <c r="I25" s="9"/>
      <c r="J25" s="12">
        <f t="shared" si="1"/>
        <v>0.16068509888076041</v>
      </c>
      <c r="K25" s="12">
        <f t="shared" si="1"/>
        <v>1.0935537137303457E-2</v>
      </c>
      <c r="L25" s="12">
        <f t="shared" si="1"/>
        <v>0.26956874231849964</v>
      </c>
      <c r="M25" s="9"/>
      <c r="N25" s="10">
        <f>ttest_spec!B24</f>
        <v>5.3561699626920138E-2</v>
      </c>
      <c r="O25" s="10">
        <f>ttest_spec!C24</f>
        <v>3.6451790457678189E-3</v>
      </c>
      <c r="P25" s="10">
        <f>ttest_spec!F24</f>
        <v>8.9856247439499881E-2</v>
      </c>
      <c r="R25" s="19">
        <f t="shared" si="2"/>
        <v>-1.5909090909090873E-2</v>
      </c>
      <c r="S25" s="19">
        <f t="shared" si="3"/>
        <v>-2.5000000000000022E-2</v>
      </c>
      <c r="T25" s="19">
        <f t="shared" si="4"/>
        <v>-9.0909090909091494E-3</v>
      </c>
    </row>
    <row r="26" spans="1:20" x14ac:dyDescent="0.25">
      <c r="A26" s="2" t="s">
        <v>29</v>
      </c>
      <c r="B26" s="11">
        <f>'mean and std_spec'!D25</f>
        <v>0.98461538461538467</v>
      </c>
      <c r="C26" s="11">
        <f>'mean and std_spec'!E25</f>
        <v>0.97142857142857131</v>
      </c>
      <c r="D26" s="11">
        <f>'mean and std_spec'!F25</f>
        <v>0.99780219780219781</v>
      </c>
      <c r="E26" s="9"/>
      <c r="F26" s="9">
        <f>'mean and std_spec'!I25</f>
        <v>1.2529400275814713E-2</v>
      </c>
      <c r="G26" s="9">
        <f>'mean and std_spec'!J25</f>
        <v>9.8288702307682708E-3</v>
      </c>
      <c r="H26" s="9">
        <f>'mean and std_spec'!K25</f>
        <v>4.9144351153841363E-3</v>
      </c>
      <c r="I26" s="9"/>
      <c r="J26" s="12">
        <f t="shared" si="1"/>
        <v>0.19332760984933423</v>
      </c>
      <c r="K26" s="12">
        <f t="shared" si="1"/>
        <v>0.10596005072152798</v>
      </c>
      <c r="L26" s="12">
        <f t="shared" si="1"/>
        <v>1.3176000558716115E-2</v>
      </c>
      <c r="M26" s="9"/>
      <c r="N26" s="10">
        <f>ttest_spec!B25</f>
        <v>6.4442536616444737E-2</v>
      </c>
      <c r="O26" s="10">
        <f>ttest_spec!C25</f>
        <v>3.532001690717599E-2</v>
      </c>
      <c r="P26" s="10">
        <f>ttest_spec!F25</f>
        <v>4.3920001862387051E-3</v>
      </c>
      <c r="R26" s="19">
        <f t="shared" si="2"/>
        <v>1.3186813186813362E-2</v>
      </c>
      <c r="S26" s="19">
        <f t="shared" si="3"/>
        <v>-1.318681318681314E-2</v>
      </c>
      <c r="T26" s="19">
        <f t="shared" si="4"/>
        <v>-2.6373626373626502E-2</v>
      </c>
    </row>
    <row r="27" spans="1:20" x14ac:dyDescent="0.25">
      <c r="A27" s="2" t="s">
        <v>30</v>
      </c>
      <c r="B27" s="11">
        <f>'mean and std_spec'!D26</f>
        <v>0.81111111111111112</v>
      </c>
      <c r="C27" s="11">
        <f>'mean and std_spec'!E26</f>
        <v>0.7407407407407407</v>
      </c>
      <c r="D27" s="11">
        <f>'mean and std_spec'!F26</f>
        <v>0.94074074074074066</v>
      </c>
      <c r="E27" s="9"/>
      <c r="F27" s="9">
        <f>'mean and std_spec'!I26</f>
        <v>3.0429030972509222E-2</v>
      </c>
      <c r="G27" s="9">
        <f>'mean and std_spec'!J26</f>
        <v>8.3846158686457534E-2</v>
      </c>
      <c r="H27" s="9">
        <f>'mean and std_spec'!K26</f>
        <v>3.0429030972509184E-2</v>
      </c>
      <c r="I27" s="9"/>
      <c r="J27" s="12">
        <f t="shared" si="1"/>
        <v>0.13452903265554686</v>
      </c>
      <c r="K27" s="12">
        <f t="shared" si="1"/>
        <v>1.5626659736745305E-2</v>
      </c>
      <c r="L27" s="12">
        <f t="shared" si="1"/>
        <v>1.6364247546403924E-2</v>
      </c>
      <c r="M27" s="9"/>
      <c r="N27" s="10">
        <f>ttest_spec!B26</f>
        <v>4.4843010885182284E-2</v>
      </c>
      <c r="O27" s="10">
        <f>ttest_spec!C26</f>
        <v>5.2088865789151019E-3</v>
      </c>
      <c r="P27" s="10">
        <f>ttest_spec!F26</f>
        <v>5.4547491821346416E-3</v>
      </c>
      <c r="R27" s="19">
        <f t="shared" si="2"/>
        <v>7.0370370370370416E-2</v>
      </c>
      <c r="S27" s="19">
        <f t="shared" si="3"/>
        <v>-0.12962962962962954</v>
      </c>
      <c r="T27" s="19">
        <f t="shared" si="4"/>
        <v>-0.19999999999999996</v>
      </c>
    </row>
    <row r="28" spans="1:20" x14ac:dyDescent="0.25">
      <c r="A28" s="2" t="s">
        <v>31</v>
      </c>
      <c r="B28" s="11">
        <f>'mean and std_spec'!D27</f>
        <v>0.64444444444444449</v>
      </c>
      <c r="C28" s="11">
        <f>'mean and std_spec'!E27</f>
        <v>0.7407407407407407</v>
      </c>
      <c r="D28" s="11">
        <f>'mean and std_spec'!F27</f>
        <v>0.75925925925925919</v>
      </c>
      <c r="E28" s="9"/>
      <c r="F28" s="9">
        <f>'mean and std_spec'!I27</f>
        <v>4.7933996687202919E-2</v>
      </c>
      <c r="G28" s="9">
        <f>'mean and std_spec'!J27</f>
        <v>4.3429775553920635E-2</v>
      </c>
      <c r="H28" s="9">
        <f>'mean and std_spec'!K27</f>
        <v>4.140866624999609E-2</v>
      </c>
      <c r="I28" s="9"/>
      <c r="J28" s="12">
        <f t="shared" si="1"/>
        <v>3.0012277937409328E-2</v>
      </c>
      <c r="K28" s="12">
        <f t="shared" si="1"/>
        <v>2.3956044530670156E-2</v>
      </c>
      <c r="L28" s="12">
        <f t="shared" si="1"/>
        <v>0.89382463584776661</v>
      </c>
      <c r="M28" s="9"/>
      <c r="N28" s="10">
        <f>ttest_spec!B27</f>
        <v>1.000409264580311E-2</v>
      </c>
      <c r="O28" s="10">
        <f>ttest_spec!C27</f>
        <v>7.9853481768900527E-3</v>
      </c>
      <c r="P28" s="10">
        <f>ttest_spec!F27</f>
        <v>0.29794154528258887</v>
      </c>
      <c r="R28" s="19">
        <f t="shared" si="2"/>
        <v>-9.6296296296296213E-2</v>
      </c>
      <c r="S28" s="19">
        <f t="shared" si="3"/>
        <v>-0.1148148148148147</v>
      </c>
      <c r="T28" s="19">
        <f t="shared" si="4"/>
        <v>-1.851851851851849E-2</v>
      </c>
    </row>
    <row r="29" spans="1:20" x14ac:dyDescent="0.25">
      <c r="A29" s="2" t="s">
        <v>32</v>
      </c>
      <c r="B29" s="11">
        <f>AVERAGE(B3:B28)</f>
        <v>0.83958715071107848</v>
      </c>
      <c r="C29" s="11">
        <f t="shared" ref="C29:D29" si="5">AVERAGE(C3:C28)</f>
        <v>0.83047182764287031</v>
      </c>
      <c r="D29" s="11">
        <f t="shared" si="5"/>
        <v>0.92460604706265204</v>
      </c>
      <c r="E29" s="9"/>
      <c r="F29" s="9">
        <f>AVERAGE(F3:F28)</f>
        <v>3.0986076321465959E-2</v>
      </c>
      <c r="G29" s="9">
        <f t="shared" ref="G29" si="6">AVERAGE(G3:G28)</f>
        <v>5.3158335889644866E-2</v>
      </c>
      <c r="H29" s="9">
        <f t="shared" ref="H29" si="7">AVERAGE(H3:H28)</f>
        <v>2.296392831533833E-2</v>
      </c>
      <c r="I29" s="9"/>
      <c r="J29" s="12">
        <f t="shared" si="1"/>
        <v>0.48126583878133866</v>
      </c>
      <c r="K29" s="12">
        <f t="shared" si="1"/>
        <v>0.10044853965213441</v>
      </c>
      <c r="L29" s="12">
        <f t="shared" si="1"/>
        <v>0.16877640375659606</v>
      </c>
      <c r="M29" s="9"/>
      <c r="N29" s="10">
        <f>AVERAGE(N3:N28)</f>
        <v>0.16042194626044623</v>
      </c>
      <c r="O29" s="10">
        <f>AVERAGE(O3:O28)</f>
        <v>3.3482846550711466E-2</v>
      </c>
      <c r="P29" s="10">
        <f>AVERAGE(P3:P28)</f>
        <v>5.6258801252198683E-2</v>
      </c>
      <c r="R29" s="19">
        <f t="shared" si="2"/>
        <v>9.1153230682081698E-3</v>
      </c>
      <c r="S29" s="19">
        <f t="shared" si="3"/>
        <v>-8.5018896351573559E-2</v>
      </c>
      <c r="T29" s="19">
        <f t="shared" si="4"/>
        <v>-9.4134219419781728E-2</v>
      </c>
    </row>
    <row r="32" spans="1:20" x14ac:dyDescent="0.25">
      <c r="A32" t="s">
        <v>95</v>
      </c>
      <c r="B32">
        <f>COUNTIFS(R3:R29,"&gt;0",J3:J29,"&lt;=0.05")</f>
        <v>0</v>
      </c>
    </row>
    <row r="33" spans="1:2" x14ac:dyDescent="0.25">
      <c r="A33" t="s">
        <v>97</v>
      </c>
      <c r="B33">
        <f>COUNTIFS(R3:R29,"&lt;0",J3:J29,"&lt;=0.05")</f>
        <v>3</v>
      </c>
    </row>
    <row r="35" spans="1:2" x14ac:dyDescent="0.25">
      <c r="A35" t="s">
        <v>96</v>
      </c>
      <c r="B35">
        <f>COUNTIFS(S3:S29,"&gt;0",K3:K29,"&lt;=0.05")</f>
        <v>0</v>
      </c>
    </row>
    <row r="36" spans="1:2" x14ac:dyDescent="0.25">
      <c r="A36" t="s">
        <v>98</v>
      </c>
      <c r="B36">
        <f>COUNTIFS(S3:S29,"&lt;0",K3:K29,"&lt;=0.05")</f>
        <v>18</v>
      </c>
    </row>
    <row r="38" spans="1:2" x14ac:dyDescent="0.25">
      <c r="A38" t="s">
        <v>99</v>
      </c>
      <c r="B38">
        <f>COUNTIFS(T3:T29,"&gt;0",L3:L29,"&lt;=0.05")</f>
        <v>0</v>
      </c>
    </row>
    <row r="39" spans="1:2" x14ac:dyDescent="0.25">
      <c r="A39" t="s">
        <v>100</v>
      </c>
      <c r="B39">
        <f>COUNTIFS(T3:T29,"&lt;0",L3:L29,"&lt;=0.05")</f>
        <v>18</v>
      </c>
    </row>
  </sheetData>
  <mergeCells count="4">
    <mergeCell ref="B1:D1"/>
    <mergeCell ref="N1:P1"/>
    <mergeCell ref="F1:H1"/>
    <mergeCell ref="J1:L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11AA-38D3-4E0C-A229-FAECE80A0CAE}">
  <sheetPr>
    <tabColor theme="5"/>
  </sheetPr>
  <dimension ref="A1:T38"/>
  <sheetViews>
    <sheetView zoomScale="85" zoomScaleNormal="85" workbookViewId="0">
      <selection activeCell="D15" sqref="D15"/>
    </sheetView>
  </sheetViews>
  <sheetFormatPr defaultRowHeight="15" x14ac:dyDescent="0.25"/>
  <cols>
    <col min="1" max="1" width="19.85546875" bestFit="1" customWidth="1"/>
    <col min="2" max="2" width="7" bestFit="1" customWidth="1"/>
    <col min="3" max="3" width="10.28515625" bestFit="1" customWidth="1"/>
    <col min="4" max="4" width="7" bestFit="1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E1" s="4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3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E2" s="8"/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std_errp prec'!D2</f>
        <v>0.85512254940091437</v>
      </c>
      <c r="C3" s="11">
        <f>'mean and std_errp prec'!E2</f>
        <v>0.75952372562837689</v>
      </c>
      <c r="D3" s="11">
        <f>'mean and std_errp prec'!F2</f>
        <v>0.93618401206636503</v>
      </c>
      <c r="E3" s="9"/>
      <c r="F3" s="9">
        <f>'mean and std_errp prec'!I2</f>
        <v>5.0313165546297708E-2</v>
      </c>
      <c r="G3" s="9">
        <f>'mean and std_errp prec'!J2</f>
        <v>3.7016526642732764E-2</v>
      </c>
      <c r="H3" s="9">
        <f>'mean and std_errp prec'!K2</f>
        <v>3.8598608266638204E-2</v>
      </c>
      <c r="I3" s="9"/>
      <c r="J3" s="12">
        <f>IF(N3*3&lt;=0.001,"$\le 0.001$",IF(N3*3&gt;=1,1,3*N3))</f>
        <v>3.2357621921581384E-2</v>
      </c>
      <c r="K3" s="12">
        <f t="shared" ref="K3:L18" si="0">IF(O3*3&lt;=0.001,"$\le 0.001$",IF(O3*3&gt;=1,1,3*O3))</f>
        <v>3.2357621921581384E-2</v>
      </c>
      <c r="L3" s="12">
        <f t="shared" si="0"/>
        <v>1.8278670533017218E-2</v>
      </c>
      <c r="M3" s="9"/>
      <c r="N3" s="10">
        <f>'ttest_errp prec'!B2</f>
        <v>1.0785873973860461E-2</v>
      </c>
      <c r="O3" s="10">
        <f>'ttest_errp prec'!C2</f>
        <v>1.0785873973860461E-2</v>
      </c>
      <c r="P3" s="10">
        <f>'ttest_errp prec'!F2</f>
        <v>6.0928901776724064E-3</v>
      </c>
      <c r="R3" s="19">
        <f>B3-C3</f>
        <v>9.5598823772537478E-2</v>
      </c>
      <c r="S3" s="19">
        <f>B3-D3</f>
        <v>-8.1061462665450668E-2</v>
      </c>
      <c r="T3" s="19">
        <f>C3-D3</f>
        <v>-0.17666028643798815</v>
      </c>
    </row>
    <row r="4" spans="1:20" x14ac:dyDescent="0.25">
      <c r="A4" s="2" t="s">
        <v>7</v>
      </c>
      <c r="B4" s="11">
        <f>'mean and std_errp prec'!D3</f>
        <v>0.22857142857142856</v>
      </c>
      <c r="C4" s="11">
        <f>'mean and std_errp prec'!E3</f>
        <v>0.56666666666666665</v>
      </c>
      <c r="D4" s="11">
        <f>'mean and std_errp prec'!F3</f>
        <v>0</v>
      </c>
      <c r="E4" s="9"/>
      <c r="F4" s="9">
        <f>'mean and std_errp prec'!I3</f>
        <v>7.5948275751126573E-2</v>
      </c>
      <c r="G4" s="9">
        <f>'mean and std_errp prec'!J3</f>
        <v>0.25276251480171835</v>
      </c>
      <c r="H4" s="9">
        <f>'mean and std_errp prec'!K3</f>
        <v>0</v>
      </c>
      <c r="I4" s="9"/>
      <c r="J4" s="12">
        <f t="shared" ref="J4:L29" si="1">IF(N4*3&lt;=0.001,"$\le 0.001$",IF(N4*3&gt;=1,1,3*N4))</f>
        <v>2.1596968179617173E-2</v>
      </c>
      <c r="K4" s="12">
        <f t="shared" si="0"/>
        <v>1.0935537137303457E-2</v>
      </c>
      <c r="L4" s="12">
        <f t="shared" si="0"/>
        <v>1.0041572163065482E-2</v>
      </c>
      <c r="M4" s="9"/>
      <c r="N4" s="10">
        <f>'ttest_errp prec'!B3</f>
        <v>7.1989893932057243E-3</v>
      </c>
      <c r="O4" s="10">
        <f>'ttest_errp prec'!C3</f>
        <v>3.6451790457678189E-3</v>
      </c>
      <c r="P4" s="10">
        <f>'ttest_errp prec'!F3</f>
        <v>3.3471907210218272E-3</v>
      </c>
      <c r="R4" s="19">
        <f t="shared" ref="R4:R29" si="2">B4-C4</f>
        <v>-0.33809523809523812</v>
      </c>
      <c r="S4" s="19">
        <f t="shared" ref="S4:S29" si="3">B4-D4</f>
        <v>0.22857142857142856</v>
      </c>
      <c r="T4" s="19">
        <f t="shared" ref="T4:T29" si="4">C4-D4</f>
        <v>0.56666666666666665</v>
      </c>
    </row>
    <row r="5" spans="1:20" x14ac:dyDescent="0.25">
      <c r="A5" s="2" t="s">
        <v>8</v>
      </c>
      <c r="B5" s="11">
        <f>'mean and std_errp prec'!D4</f>
        <v>0.75611888111888115</v>
      </c>
      <c r="C5" s="11">
        <f>'mean and std_errp prec'!E4</f>
        <v>0.81912698412698415</v>
      </c>
      <c r="D5" s="11">
        <f>'mean and std_errp prec'!F4</f>
        <v>1</v>
      </c>
      <c r="E5" s="9"/>
      <c r="F5" s="9">
        <f>'mean and std_errp prec'!I4</f>
        <v>7.9223007415190227E-2</v>
      </c>
      <c r="G5" s="9">
        <f>'mean and std_errp prec'!J4</f>
        <v>0.10522848839294105</v>
      </c>
      <c r="H5" s="9">
        <f>'mean and std_errp prec'!K4</f>
        <v>0</v>
      </c>
      <c r="I5" s="9"/>
      <c r="J5" s="12">
        <f t="shared" si="1"/>
        <v>0.31094976047061174</v>
      </c>
      <c r="K5" s="12">
        <f t="shared" si="0"/>
        <v>1.0935537137303457E-2</v>
      </c>
      <c r="L5" s="12">
        <f t="shared" si="0"/>
        <v>1.0935537137303457E-2</v>
      </c>
      <c r="M5" s="9"/>
      <c r="N5" s="10">
        <f>'ttest_errp prec'!B4</f>
        <v>0.10364992015687058</v>
      </c>
      <c r="O5" s="10">
        <f>'ttest_errp prec'!C4</f>
        <v>3.6451790457678189E-3</v>
      </c>
      <c r="P5" s="10">
        <f>'ttest_errp prec'!F4</f>
        <v>3.6451790457678189E-3</v>
      </c>
      <c r="R5" s="19">
        <f t="shared" si="2"/>
        <v>-6.3008103008103E-2</v>
      </c>
      <c r="S5" s="19">
        <f t="shared" si="3"/>
        <v>-0.24388111888111885</v>
      </c>
      <c r="T5" s="19">
        <f t="shared" si="4"/>
        <v>-0.18087301587301585</v>
      </c>
    </row>
    <row r="6" spans="1:20" x14ac:dyDescent="0.25">
      <c r="A6" s="2" t="s">
        <v>9</v>
      </c>
      <c r="B6" s="11">
        <f>'mean and std_errp prec'!D5</f>
        <v>0.61947635697635695</v>
      </c>
      <c r="C6" s="11">
        <f>'mean and std_errp prec'!E5</f>
        <v>0.6689317393881461</v>
      </c>
      <c r="D6" s="11">
        <f>'mean and std_errp prec'!F5</f>
        <v>0.79686868686868695</v>
      </c>
      <c r="E6" s="9"/>
      <c r="F6" s="9">
        <f>'mean and std_errp prec'!I5</f>
        <v>9.4953069788688255E-2</v>
      </c>
      <c r="G6" s="9">
        <f>'mean and std_errp prec'!J5</f>
        <v>7.561007420366353E-2</v>
      </c>
      <c r="H6" s="9">
        <f>'mean and std_errp prec'!K5</f>
        <v>6.3190275495944304E-2</v>
      </c>
      <c r="I6" s="9"/>
      <c r="J6" s="12">
        <f t="shared" si="1"/>
        <v>0.60509295733894253</v>
      </c>
      <c r="K6" s="12">
        <f t="shared" si="0"/>
        <v>3.2357621921581384E-2</v>
      </c>
      <c r="L6" s="12">
        <f t="shared" si="0"/>
        <v>6.9799477611765873E-2</v>
      </c>
      <c r="M6" s="9"/>
      <c r="N6" s="10">
        <f>'ttest_errp prec'!B5</f>
        <v>0.20169765244631416</v>
      </c>
      <c r="O6" s="10">
        <f>'ttest_errp prec'!C5</f>
        <v>1.0785873973860461E-2</v>
      </c>
      <c r="P6" s="10">
        <f>'ttest_errp prec'!F5</f>
        <v>2.3266492537255292E-2</v>
      </c>
      <c r="R6" s="19">
        <f t="shared" si="2"/>
        <v>-4.9455382411789151E-2</v>
      </c>
      <c r="S6" s="19">
        <f t="shared" si="3"/>
        <v>-0.17739232989233</v>
      </c>
      <c r="T6" s="19">
        <f t="shared" si="4"/>
        <v>-0.12793694748054085</v>
      </c>
    </row>
    <row r="7" spans="1:20" x14ac:dyDescent="0.25">
      <c r="A7" s="2" t="s">
        <v>10</v>
      </c>
      <c r="B7" s="11">
        <f>'mean and std_errp prec'!D6</f>
        <v>0.75676470588235278</v>
      </c>
      <c r="C7" s="11">
        <f>'mean and std_errp prec'!E6</f>
        <v>0.77949752628324054</v>
      </c>
      <c r="D7" s="11">
        <f>'mean and std_errp prec'!F6</f>
        <v>0.92606349206349203</v>
      </c>
      <c r="E7" s="9"/>
      <c r="F7" s="9">
        <f>'mean and std_errp prec'!I6</f>
        <v>5.8755475339349758E-2</v>
      </c>
      <c r="G7" s="9">
        <f>'mean and std_errp prec'!J6</f>
        <v>6.7312268410774465E-2</v>
      </c>
      <c r="H7" s="9">
        <f>'mean and std_errp prec'!K6</f>
        <v>4.4705356603488795E-2</v>
      </c>
      <c r="I7" s="9"/>
      <c r="J7" s="12">
        <f t="shared" si="1"/>
        <v>0.79630395595276227</v>
      </c>
      <c r="K7" s="12">
        <f t="shared" si="0"/>
        <v>1.8278670533017218E-2</v>
      </c>
      <c r="L7" s="12">
        <f t="shared" si="0"/>
        <v>1.8278670533017218E-2</v>
      </c>
      <c r="M7" s="9"/>
      <c r="N7" s="10">
        <f>'ttest_errp prec'!B6</f>
        <v>0.26543465198425409</v>
      </c>
      <c r="O7" s="10">
        <f>'ttest_errp prec'!C6</f>
        <v>6.0928901776724064E-3</v>
      </c>
      <c r="P7" s="10">
        <f>'ttest_errp prec'!F6</f>
        <v>6.0928901776724064E-3</v>
      </c>
      <c r="R7" s="19">
        <f t="shared" si="2"/>
        <v>-2.2732820400887754E-2</v>
      </c>
      <c r="S7" s="19">
        <f t="shared" si="3"/>
        <v>-0.16929878618113925</v>
      </c>
      <c r="T7" s="19">
        <f t="shared" si="4"/>
        <v>-0.14656596578025149</v>
      </c>
    </row>
    <row r="8" spans="1:20" x14ac:dyDescent="0.25">
      <c r="A8" s="2" t="s">
        <v>11</v>
      </c>
      <c r="B8" s="11">
        <f>'mean and std_errp prec'!D7</f>
        <v>0.81223484491777176</v>
      </c>
      <c r="C8" s="11">
        <f>'mean and std_errp prec'!E7</f>
        <v>0.73233867483602366</v>
      </c>
      <c r="D8" s="11">
        <f>'mean and std_errp prec'!F7</f>
        <v>0.73573848238482387</v>
      </c>
      <c r="E8" s="9"/>
      <c r="F8" s="9">
        <f>'mean and std_errp prec'!I7</f>
        <v>7.0255289682714342E-2</v>
      </c>
      <c r="G8" s="9">
        <f>'mean and std_errp prec'!J7</f>
        <v>4.2284646135243902E-2</v>
      </c>
      <c r="H8" s="9">
        <f>'mean and std_errp prec'!K7</f>
        <v>3.714805852058644E-2</v>
      </c>
      <c r="I8" s="9"/>
      <c r="J8" s="12">
        <f t="shared" si="1"/>
        <v>9.0154208908299477E-2</v>
      </c>
      <c r="K8" s="12">
        <f t="shared" si="0"/>
        <v>9.0154208908299477E-2</v>
      </c>
      <c r="L8" s="12">
        <f t="shared" si="0"/>
        <v>1</v>
      </c>
      <c r="M8" s="9"/>
      <c r="N8" s="10">
        <f>'ttest_errp prec'!B7</f>
        <v>3.0051402969433157E-2</v>
      </c>
      <c r="O8" s="10">
        <f>'ttest_errp prec'!C7</f>
        <v>3.0051402969433157E-2</v>
      </c>
      <c r="P8" s="10">
        <f>'ttest_errp prec'!F7</f>
        <v>0.45828132233977065</v>
      </c>
      <c r="R8" s="19">
        <f t="shared" si="2"/>
        <v>7.9896170081748097E-2</v>
      </c>
      <c r="S8" s="19">
        <f t="shared" si="3"/>
        <v>7.6496362532947892E-2</v>
      </c>
      <c r="T8" s="19">
        <f t="shared" si="4"/>
        <v>-3.3998075488002044E-3</v>
      </c>
    </row>
    <row r="9" spans="1:20" x14ac:dyDescent="0.25">
      <c r="A9" s="2" t="s">
        <v>12</v>
      </c>
      <c r="B9" s="11">
        <f>'mean and std_errp prec'!D8</f>
        <v>0.76218895896315253</v>
      </c>
      <c r="C9" s="11">
        <f>'mean and std_errp prec'!E8</f>
        <v>0.74549059461182843</v>
      </c>
      <c r="D9" s="11">
        <f>'mean and std_errp prec'!F8</f>
        <v>0.78533333333333333</v>
      </c>
      <c r="E9" s="9"/>
      <c r="F9" s="9">
        <f>'mean and std_errp prec'!I8</f>
        <v>2.1572352626924435E-2</v>
      </c>
      <c r="G9" s="9">
        <f>'mean and std_errp prec'!J8</f>
        <v>6.4800425721557739E-2</v>
      </c>
      <c r="H9" s="9">
        <f>'mean and std_errp prec'!K8</f>
        <v>6.9185740341971266E-2</v>
      </c>
      <c r="I9" s="9"/>
      <c r="J9" s="12">
        <f t="shared" si="1"/>
        <v>1</v>
      </c>
      <c r="K9" s="12">
        <f t="shared" si="0"/>
        <v>1</v>
      </c>
      <c r="L9" s="12">
        <f t="shared" si="0"/>
        <v>0.31303566470544592</v>
      </c>
      <c r="M9" s="9"/>
      <c r="N9" s="10">
        <f>'ttest_errp prec'!B8</f>
        <v>0.5</v>
      </c>
      <c r="O9" s="10">
        <f>'ttest_errp prec'!C8</f>
        <v>0.33711793779928606</v>
      </c>
      <c r="P9" s="10">
        <f>'ttest_errp prec'!F8</f>
        <v>0.10434522156848197</v>
      </c>
      <c r="R9" s="19">
        <f t="shared" si="2"/>
        <v>1.6698364351324102E-2</v>
      </c>
      <c r="S9" s="19">
        <f t="shared" si="3"/>
        <v>-2.3144374370180798E-2</v>
      </c>
      <c r="T9" s="19">
        <f t="shared" si="4"/>
        <v>-3.98427387215049E-2</v>
      </c>
    </row>
    <row r="10" spans="1:20" x14ac:dyDescent="0.25">
      <c r="A10" s="2" t="s">
        <v>13</v>
      </c>
      <c r="B10" s="11">
        <f>'mean and std_errp prec'!D9</f>
        <v>0.60150922177237964</v>
      </c>
      <c r="C10" s="11">
        <f>'mean and std_errp prec'!E9</f>
        <v>0.56816267150613664</v>
      </c>
      <c r="D10" s="11">
        <f>'mean and std_errp prec'!F9</f>
        <v>0.68935574229691876</v>
      </c>
      <c r="E10" s="9"/>
      <c r="F10" s="9">
        <f>'mean and std_errp prec'!I9</f>
        <v>3.5908793259486989E-2</v>
      </c>
      <c r="G10" s="9">
        <f>'mean and std_errp prec'!J9</f>
        <v>6.443573716268064E-2</v>
      </c>
      <c r="H10" s="9">
        <f>'mean and std_errp prec'!K9</f>
        <v>0.15984313489870922</v>
      </c>
      <c r="I10" s="9"/>
      <c r="J10" s="12">
        <f t="shared" si="1"/>
        <v>0.69501582384782579</v>
      </c>
      <c r="K10" s="12">
        <f t="shared" si="0"/>
        <v>0.44440480722642961</v>
      </c>
      <c r="L10" s="12">
        <f t="shared" si="0"/>
        <v>0.31511256117998776</v>
      </c>
      <c r="M10" s="9"/>
      <c r="N10" s="10">
        <f>'ttest_errp prec'!B9</f>
        <v>0.2316719412826086</v>
      </c>
      <c r="O10" s="10">
        <f>'ttest_errp prec'!C9</f>
        <v>0.1481349357421432</v>
      </c>
      <c r="P10" s="10">
        <f>'ttest_errp prec'!F9</f>
        <v>0.10503752039332925</v>
      </c>
      <c r="R10" s="19">
        <f t="shared" si="2"/>
        <v>3.3346550266243002E-2</v>
      </c>
      <c r="S10" s="19">
        <f t="shared" si="3"/>
        <v>-8.7846520524539118E-2</v>
      </c>
      <c r="T10" s="19">
        <f t="shared" si="4"/>
        <v>-0.12119307079078212</v>
      </c>
    </row>
    <row r="11" spans="1:20" x14ac:dyDescent="0.25">
      <c r="A11" s="2" t="s">
        <v>14</v>
      </c>
      <c r="B11" s="11">
        <f>'mean and std_errp prec'!D10</f>
        <v>0.66749226006191953</v>
      </c>
      <c r="C11" s="11">
        <f>'mean and std_errp prec'!E10</f>
        <v>0.70227222071624351</v>
      </c>
      <c r="D11" s="11">
        <f>'mean and std_errp prec'!F10</f>
        <v>0.82150072150072151</v>
      </c>
      <c r="E11" s="9"/>
      <c r="F11" s="9">
        <f>'mean and std_errp prec'!I10</f>
        <v>4.2960491280022689E-2</v>
      </c>
      <c r="G11" s="9">
        <f>'mean and std_errp prec'!J10</f>
        <v>7.2899032371972414E-2</v>
      </c>
      <c r="H11" s="9">
        <f>'mean and std_errp prec'!K10</f>
        <v>4.2087679516026558E-2</v>
      </c>
      <c r="I11" s="9"/>
      <c r="J11" s="12">
        <f t="shared" si="1"/>
        <v>0.60294803753510307</v>
      </c>
      <c r="K11" s="12">
        <f t="shared" si="0"/>
        <v>1.7500968514979051E-2</v>
      </c>
      <c r="L11" s="12">
        <f t="shared" si="0"/>
        <v>1.7887850389526384E-2</v>
      </c>
      <c r="M11" s="9"/>
      <c r="N11" s="10">
        <f>'ttest_errp prec'!B10</f>
        <v>0.20098267917836771</v>
      </c>
      <c r="O11" s="10">
        <f>'ttest_errp prec'!C10</f>
        <v>5.8336561716596834E-3</v>
      </c>
      <c r="P11" s="10">
        <f>'ttest_errp prec'!F10</f>
        <v>5.9626167965087943E-3</v>
      </c>
      <c r="R11" s="19">
        <f t="shared" si="2"/>
        <v>-3.4779960654323983E-2</v>
      </c>
      <c r="S11" s="19">
        <f t="shared" si="3"/>
        <v>-0.15400846143880198</v>
      </c>
      <c r="T11" s="19">
        <f t="shared" si="4"/>
        <v>-0.119228500784478</v>
      </c>
    </row>
    <row r="12" spans="1:20" x14ac:dyDescent="0.25">
      <c r="A12" s="2" t="s">
        <v>15</v>
      </c>
      <c r="B12" s="11">
        <f>'mean and std_errp prec'!D11</f>
        <v>0.53965811965811961</v>
      </c>
      <c r="C12" s="11">
        <f>'mean and std_errp prec'!E11</f>
        <v>0.60029304029304031</v>
      </c>
      <c r="D12" s="11">
        <f>'mean and std_errp prec'!F11</f>
        <v>1</v>
      </c>
      <c r="E12" s="9"/>
      <c r="F12" s="9">
        <f>'mean and std_errp prec'!I11</f>
        <v>7.073805002840014E-2</v>
      </c>
      <c r="G12" s="9">
        <f>'mean and std_errp prec'!J11</f>
        <v>0.12521919221978625</v>
      </c>
      <c r="H12" s="9">
        <f>'mean and std_errp prec'!K11</f>
        <v>0</v>
      </c>
      <c r="I12" s="9"/>
      <c r="J12" s="12">
        <f t="shared" si="1"/>
        <v>0.79253899090642288</v>
      </c>
      <c r="K12" s="12">
        <f t="shared" si="0"/>
        <v>1.1242436275402858E-2</v>
      </c>
      <c r="L12" s="12">
        <f t="shared" si="0"/>
        <v>1.1242436275402858E-2</v>
      </c>
      <c r="M12" s="9"/>
      <c r="N12" s="10">
        <f>'ttest_errp prec'!B11</f>
        <v>0.26417966363547429</v>
      </c>
      <c r="O12" s="10">
        <f>'ttest_errp prec'!C11</f>
        <v>3.7474787584676197E-3</v>
      </c>
      <c r="P12" s="10">
        <f>'ttest_errp prec'!F11</f>
        <v>3.7474787584676197E-3</v>
      </c>
      <c r="R12" s="19">
        <f t="shared" si="2"/>
        <v>-6.0634920634920708E-2</v>
      </c>
      <c r="S12" s="19">
        <f t="shared" si="3"/>
        <v>-0.46034188034188039</v>
      </c>
      <c r="T12" s="19">
        <f t="shared" si="4"/>
        <v>-0.39970695970695969</v>
      </c>
    </row>
    <row r="13" spans="1:20" x14ac:dyDescent="0.25">
      <c r="A13" s="2" t="s">
        <v>16</v>
      </c>
      <c r="B13" s="11">
        <f>'mean and std_errp prec'!D12</f>
        <v>0.5823181160787273</v>
      </c>
      <c r="C13" s="11">
        <f>'mean and std_errp prec'!E12</f>
        <v>0.55592804713472233</v>
      </c>
      <c r="D13" s="11">
        <f>'mean and std_errp prec'!F12</f>
        <v>0.8</v>
      </c>
      <c r="E13" s="9"/>
      <c r="F13" s="9">
        <f>'mean and std_errp prec'!I12</f>
        <v>4.5397253549433664E-2</v>
      </c>
      <c r="G13" s="9">
        <f>'mean and std_errp prec'!J12</f>
        <v>0.10303080861325414</v>
      </c>
      <c r="H13" s="9">
        <f>'mean and std_errp prec'!K12</f>
        <v>0.27386127875258304</v>
      </c>
      <c r="I13" s="9"/>
      <c r="J13" s="12">
        <f t="shared" si="1"/>
        <v>1</v>
      </c>
      <c r="K13" s="12">
        <f t="shared" si="0"/>
        <v>1</v>
      </c>
      <c r="L13" s="12">
        <f t="shared" si="0"/>
        <v>0.30463768136575176</v>
      </c>
      <c r="M13" s="9"/>
      <c r="N13" s="10">
        <f>'ttest_errp prec'!B12</f>
        <v>0.5</v>
      </c>
      <c r="O13" s="10">
        <f>'ttest_errp prec'!C12</f>
        <v>0.33568662027043628</v>
      </c>
      <c r="P13" s="10">
        <f>'ttest_errp prec'!F12</f>
        <v>0.10154589378858392</v>
      </c>
      <c r="R13" s="19">
        <f t="shared" si="2"/>
        <v>2.6390068944004974E-2</v>
      </c>
      <c r="S13" s="19">
        <f t="shared" si="3"/>
        <v>-0.21768188392127275</v>
      </c>
      <c r="T13" s="19">
        <f t="shared" si="4"/>
        <v>-0.24407195286527772</v>
      </c>
    </row>
    <row r="14" spans="1:20" x14ac:dyDescent="0.25">
      <c r="A14" s="2" t="s">
        <v>17</v>
      </c>
      <c r="B14" s="11">
        <f>'mean and std_errp prec'!D13</f>
        <v>0.86642857142857144</v>
      </c>
      <c r="C14" s="11">
        <f>'mean and std_errp prec'!E13</f>
        <v>0.63846153846153852</v>
      </c>
      <c r="D14" s="11">
        <f>'mean and std_errp prec'!F13</f>
        <v>0.4</v>
      </c>
      <c r="E14" s="9"/>
      <c r="F14" s="9">
        <f>'mean and std_errp prec'!I13</f>
        <v>0.16342164071218115</v>
      </c>
      <c r="G14" s="9">
        <f>'mean and std_errp prec'!J13</f>
        <v>0.21858880366742803</v>
      </c>
      <c r="H14" s="9">
        <f>'mean and std_errp prec'!K13</f>
        <v>0.54772255750516619</v>
      </c>
      <c r="I14" s="9"/>
      <c r="J14" s="12">
        <f t="shared" si="1"/>
        <v>0.20079321713314635</v>
      </c>
      <c r="K14" s="12">
        <f t="shared" si="0"/>
        <v>0.5736272376497078</v>
      </c>
      <c r="L14" s="12">
        <f t="shared" si="0"/>
        <v>0.77277175441824497</v>
      </c>
      <c r="M14" s="9"/>
      <c r="N14" s="10">
        <f>'ttest_errp prec'!B13</f>
        <v>6.693107237771545E-2</v>
      </c>
      <c r="O14" s="10">
        <f>'ttest_errp prec'!C13</f>
        <v>0.19120907921656927</v>
      </c>
      <c r="P14" s="10">
        <f>'ttest_errp prec'!F13</f>
        <v>0.25759058480608166</v>
      </c>
      <c r="R14" s="19">
        <f t="shared" si="2"/>
        <v>0.22796703296703291</v>
      </c>
      <c r="S14" s="19">
        <f t="shared" si="3"/>
        <v>0.46642857142857141</v>
      </c>
      <c r="T14" s="19">
        <f t="shared" si="4"/>
        <v>0.2384615384615385</v>
      </c>
    </row>
    <row r="15" spans="1:20" x14ac:dyDescent="0.25">
      <c r="A15" s="2" t="s">
        <v>18</v>
      </c>
      <c r="B15" s="11">
        <f>'mean and std_errp prec'!D14</f>
        <v>0.79999999999999993</v>
      </c>
      <c r="C15" s="11">
        <f>'mean and std_errp prec'!E14</f>
        <v>0.83333333333333337</v>
      </c>
      <c r="D15" s="11">
        <f>'mean and std_errp prec'!F14</f>
        <v>0</v>
      </c>
      <c r="E15" s="9"/>
      <c r="F15" s="9">
        <f>'mean and std_errp prec'!I14</f>
        <v>0.18257418583505539</v>
      </c>
      <c r="G15" s="9">
        <f>'mean and std_errp prec'!J14</f>
        <v>0.23570226039551584</v>
      </c>
      <c r="H15" s="9">
        <f>'mean and std_errp prec'!K14</f>
        <v>0</v>
      </c>
      <c r="I15" s="9"/>
      <c r="J15" s="12">
        <f t="shared" si="1"/>
        <v>1</v>
      </c>
      <c r="K15" s="12">
        <f t="shared" si="0"/>
        <v>9.7525535596227377E-3</v>
      </c>
      <c r="L15" s="12">
        <f t="shared" si="0"/>
        <v>1.0041572163065482E-2</v>
      </c>
      <c r="M15" s="9"/>
      <c r="N15" s="10">
        <f>'ttest_errp prec'!B14</f>
        <v>0.45403627762798759</v>
      </c>
      <c r="O15" s="10">
        <f>'ttest_errp prec'!C14</f>
        <v>3.2508511865409124E-3</v>
      </c>
      <c r="P15" s="10">
        <f>'ttest_errp prec'!F14</f>
        <v>3.3471907210218272E-3</v>
      </c>
      <c r="R15" s="19">
        <f t="shared" si="2"/>
        <v>-3.3333333333333437E-2</v>
      </c>
      <c r="S15" s="19">
        <f t="shared" si="3"/>
        <v>0.79999999999999993</v>
      </c>
      <c r="T15" s="19">
        <f t="shared" si="4"/>
        <v>0.83333333333333337</v>
      </c>
    </row>
    <row r="16" spans="1:20" x14ac:dyDescent="0.25">
      <c r="A16" s="2" t="s">
        <v>19</v>
      </c>
      <c r="B16" s="11">
        <f>'mean and std_errp prec'!D15</f>
        <v>0.54002813888514045</v>
      </c>
      <c r="C16" s="11">
        <f>'mean and std_errp prec'!E15</f>
        <v>0.49235576480257331</v>
      </c>
      <c r="D16" s="11">
        <f>'mean and std_errp prec'!F15</f>
        <v>0.73252586594691871</v>
      </c>
      <c r="E16" s="9"/>
      <c r="F16" s="9">
        <f>'mean and std_errp prec'!I15</f>
        <v>3.143972634444242E-2</v>
      </c>
      <c r="G16" s="9">
        <f>'mean and std_errp prec'!J15</f>
        <v>1.0834367529445882E-2</v>
      </c>
      <c r="H16" s="9">
        <f>'mean and std_errp prec'!K15</f>
        <v>0.10433725828625907</v>
      </c>
      <c r="I16" s="9"/>
      <c r="J16" s="12">
        <f t="shared" si="1"/>
        <v>2.3475809823307481E-2</v>
      </c>
      <c r="K16" s="12">
        <f t="shared" si="0"/>
        <v>1.8278670533017218E-2</v>
      </c>
      <c r="L16" s="12">
        <f t="shared" si="0"/>
        <v>1.7887850389526384E-2</v>
      </c>
      <c r="M16" s="9"/>
      <c r="N16" s="10">
        <f>'ttest_errp prec'!B15</f>
        <v>7.8252699411024938E-3</v>
      </c>
      <c r="O16" s="10">
        <f>'ttest_errp prec'!C15</f>
        <v>6.0928901776724064E-3</v>
      </c>
      <c r="P16" s="10">
        <f>'ttest_errp prec'!F15</f>
        <v>5.9626167965087943E-3</v>
      </c>
      <c r="R16" s="19">
        <f t="shared" si="2"/>
        <v>4.7672374082567137E-2</v>
      </c>
      <c r="S16" s="19">
        <f t="shared" si="3"/>
        <v>-0.19249772706177826</v>
      </c>
      <c r="T16" s="19">
        <f t="shared" si="4"/>
        <v>-0.24017010114434539</v>
      </c>
    </row>
    <row r="17" spans="1:20" x14ac:dyDescent="0.25">
      <c r="A17" s="2" t="s">
        <v>20</v>
      </c>
      <c r="B17" s="11">
        <f>'mean and std_errp prec'!D16</f>
        <v>0.68916073781291165</v>
      </c>
      <c r="C17" s="11">
        <f>'mean and std_errp prec'!E16</f>
        <v>0.81517204301075274</v>
      </c>
      <c r="D17" s="11">
        <f>'mean and std_errp prec'!F16</f>
        <v>0.93809523809523809</v>
      </c>
      <c r="E17" s="9"/>
      <c r="F17" s="9">
        <f>'mean and std_errp prec'!I16</f>
        <v>3.0949468996742696E-2</v>
      </c>
      <c r="G17" s="9">
        <f>'mean and std_errp prec'!J16</f>
        <v>6.3060853875274978E-2</v>
      </c>
      <c r="H17" s="9">
        <f>'mean and std_errp prec'!K16</f>
        <v>8.5183541999991993E-2</v>
      </c>
      <c r="I17" s="9"/>
      <c r="J17" s="12">
        <f t="shared" si="1"/>
        <v>1.8278670533017218E-2</v>
      </c>
      <c r="K17" s="12">
        <f t="shared" si="0"/>
        <v>1.6739137924372132E-2</v>
      </c>
      <c r="L17" s="12">
        <f t="shared" si="0"/>
        <v>6.5817011835620637E-2</v>
      </c>
      <c r="M17" s="9"/>
      <c r="N17" s="10">
        <f>'ttest_errp prec'!B16</f>
        <v>6.0928901776724064E-3</v>
      </c>
      <c r="O17" s="10">
        <f>'ttest_errp prec'!C16</f>
        <v>5.5797126414573774E-3</v>
      </c>
      <c r="P17" s="10">
        <f>'ttest_errp prec'!F16</f>
        <v>2.1939003945206877E-2</v>
      </c>
      <c r="R17" s="19">
        <f t="shared" si="2"/>
        <v>-0.12601130519784109</v>
      </c>
      <c r="S17" s="19">
        <f t="shared" si="3"/>
        <v>-0.24893450028232644</v>
      </c>
      <c r="T17" s="19">
        <f t="shared" si="4"/>
        <v>-0.12292319508448535</v>
      </c>
    </row>
    <row r="18" spans="1:20" x14ac:dyDescent="0.25">
      <c r="A18" s="2" t="s">
        <v>21</v>
      </c>
      <c r="B18" s="11">
        <f>'mean and std_errp prec'!D17</f>
        <v>0.67935951645253978</v>
      </c>
      <c r="C18" s="11">
        <f>'mean and std_errp prec'!E17</f>
        <v>0.67649814190649038</v>
      </c>
      <c r="D18" s="11">
        <f>'mean and std_errp prec'!F17</f>
        <v>0.73742485584590844</v>
      </c>
      <c r="E18" s="9"/>
      <c r="F18" s="9">
        <f>'mean and std_errp prec'!I17</f>
        <v>6.0425702324772575E-2</v>
      </c>
      <c r="G18" s="9">
        <f>'mean and std_errp prec'!J17</f>
        <v>4.6407813825290821E-2</v>
      </c>
      <c r="H18" s="9">
        <f>'mean and std_errp prec'!K17</f>
        <v>5.9847638491616173E-2</v>
      </c>
      <c r="I18" s="9"/>
      <c r="J18" s="12">
        <f t="shared" si="1"/>
        <v>1</v>
      </c>
      <c r="K18" s="12">
        <f t="shared" si="0"/>
        <v>0.31511256117998776</v>
      </c>
      <c r="L18" s="12">
        <f t="shared" si="0"/>
        <v>0.21550812271044034</v>
      </c>
      <c r="M18" s="9"/>
      <c r="N18" s="10">
        <f>'ttest_errp prec'!B17</f>
        <v>0.5</v>
      </c>
      <c r="O18" s="10">
        <f>'ttest_errp prec'!C17</f>
        <v>0.10503752039332925</v>
      </c>
      <c r="P18" s="10">
        <f>'ttest_errp prec'!F17</f>
        <v>7.1836040903480114E-2</v>
      </c>
      <c r="R18" s="19">
        <f t="shared" si="2"/>
        <v>2.8613745460494E-3</v>
      </c>
      <c r="S18" s="19">
        <f t="shared" si="3"/>
        <v>-5.8065339393368665E-2</v>
      </c>
      <c r="T18" s="19">
        <f t="shared" si="4"/>
        <v>-6.0926713939418065E-2</v>
      </c>
    </row>
    <row r="19" spans="1:20" x14ac:dyDescent="0.25">
      <c r="A19" s="2" t="s">
        <v>22</v>
      </c>
      <c r="B19" s="11">
        <f>'mean and std_errp prec'!D18</f>
        <v>0.23313025210084032</v>
      </c>
      <c r="C19" s="11">
        <f>'mean and std_errp prec'!E18</f>
        <v>0.3497626418988648</v>
      </c>
      <c r="D19" s="11">
        <f>'mean and std_errp prec'!F18</f>
        <v>0</v>
      </c>
      <c r="E19" s="9"/>
      <c r="F19" s="9">
        <f>'mean and std_errp prec'!I18</f>
        <v>7.3146061178694807E-2</v>
      </c>
      <c r="G19" s="9">
        <f>'mean and std_errp prec'!J18</f>
        <v>3.9523155089028705E-2</v>
      </c>
      <c r="H19" s="9">
        <f>'mean and std_errp prec'!K18</f>
        <v>0</v>
      </c>
      <c r="I19" s="9"/>
      <c r="J19" s="12">
        <f t="shared" si="1"/>
        <v>4.1704443651973906E-2</v>
      </c>
      <c r="K19" s="12">
        <f t="shared" si="1"/>
        <v>1.1242436275402858E-2</v>
      </c>
      <c r="L19" s="12">
        <f t="shared" si="1"/>
        <v>1.1242436275402858E-2</v>
      </c>
      <c r="M19" s="9"/>
      <c r="N19" s="10">
        <f>'ttest_errp prec'!B18</f>
        <v>1.3901481217324636E-2</v>
      </c>
      <c r="O19" s="10">
        <f>'ttest_errp prec'!C18</f>
        <v>3.7474787584676197E-3</v>
      </c>
      <c r="P19" s="10">
        <f>'ttest_errp prec'!F18</f>
        <v>3.7474787584676197E-3</v>
      </c>
      <c r="R19" s="19">
        <f t="shared" si="2"/>
        <v>-0.11663238979802448</v>
      </c>
      <c r="S19" s="19">
        <f t="shared" si="3"/>
        <v>0.23313025210084032</v>
      </c>
      <c r="T19" s="19">
        <f t="shared" si="4"/>
        <v>0.3497626418988648</v>
      </c>
    </row>
    <row r="20" spans="1:20" x14ac:dyDescent="0.25">
      <c r="A20" s="2" t="s">
        <v>23</v>
      </c>
      <c r="B20" s="11">
        <f>'mean and std_errp prec'!D19</f>
        <v>0.70665560854240095</v>
      </c>
      <c r="C20" s="11">
        <f>'mean and std_errp prec'!E19</f>
        <v>0.76360568019565433</v>
      </c>
      <c r="D20" s="11">
        <f>'mean and std_errp prec'!F19</f>
        <v>0.74578356213228736</v>
      </c>
      <c r="E20" s="9"/>
      <c r="F20" s="9">
        <f>'mean and std_errp prec'!I19</f>
        <v>1.5470909166997903E-2</v>
      </c>
      <c r="G20" s="9">
        <f>'mean and std_errp prec'!J19</f>
        <v>2.0082785770986419E-2</v>
      </c>
      <c r="H20" s="9">
        <f>'mean and std_errp prec'!K19</f>
        <v>1.4745123665308609E-2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0.1405389292398723</v>
      </c>
      <c r="M20" s="9"/>
      <c r="N20" s="10">
        <f>'ttest_errp prec'!B19</f>
        <v>6.0928901776724064E-3</v>
      </c>
      <c r="O20" s="10">
        <f>'ttest_errp prec'!C19</f>
        <v>5.9626167965087943E-3</v>
      </c>
      <c r="P20" s="10">
        <f>'ttest_errp prec'!F19</f>
        <v>4.6846309746624099E-2</v>
      </c>
      <c r="R20" s="19">
        <f t="shared" si="2"/>
        <v>-5.6950071653253387E-2</v>
      </c>
      <c r="S20" s="19">
        <f t="shared" si="3"/>
        <v>-3.9127953589886411E-2</v>
      </c>
      <c r="T20" s="19">
        <f t="shared" si="4"/>
        <v>1.7822118063366976E-2</v>
      </c>
    </row>
    <row r="21" spans="1:20" x14ac:dyDescent="0.25">
      <c r="A21" s="2" t="s">
        <v>24</v>
      </c>
      <c r="B21" s="11">
        <f>'mean and std_errp prec'!D20</f>
        <v>0.64001782531194285</v>
      </c>
      <c r="C21" s="11">
        <f>'mean and std_errp prec'!E20</f>
        <v>0.71952539080148192</v>
      </c>
      <c r="D21" s="11">
        <f>'mean and std_errp prec'!F20</f>
        <v>1</v>
      </c>
      <c r="E21" s="9"/>
      <c r="F21" s="9">
        <f>'mean and std_errp prec'!I20</f>
        <v>9.010294064640402E-2</v>
      </c>
      <c r="G21" s="9">
        <f>'mean and std_errp prec'!J20</f>
        <v>0.10194401822613056</v>
      </c>
      <c r="H21" s="9">
        <f>'mean and std_errp prec'!K20</f>
        <v>0</v>
      </c>
      <c r="I21" s="9"/>
      <c r="J21" s="12">
        <f t="shared" si="1"/>
        <v>0.37372895787289023</v>
      </c>
      <c r="K21" s="12">
        <f t="shared" si="1"/>
        <v>1.1242436275402858E-2</v>
      </c>
      <c r="L21" s="12">
        <f t="shared" si="1"/>
        <v>1.1242436275402858E-2</v>
      </c>
      <c r="M21" s="9"/>
      <c r="N21" s="10">
        <f>'ttest_errp prec'!B20</f>
        <v>0.12457631929096341</v>
      </c>
      <c r="O21" s="10">
        <f>'ttest_errp prec'!C20</f>
        <v>3.7474787584676197E-3</v>
      </c>
      <c r="P21" s="10">
        <f>'ttest_errp prec'!F20</f>
        <v>3.7474787584676197E-3</v>
      </c>
      <c r="R21" s="19">
        <f t="shared" si="2"/>
        <v>-7.9507565489539078E-2</v>
      </c>
      <c r="S21" s="19">
        <f t="shared" si="3"/>
        <v>-0.35998217468805715</v>
      </c>
      <c r="T21" s="19">
        <f t="shared" si="4"/>
        <v>-0.28047460919851808</v>
      </c>
    </row>
    <row r="22" spans="1:20" x14ac:dyDescent="0.25">
      <c r="A22" s="2" t="s">
        <v>25</v>
      </c>
      <c r="B22" s="11">
        <f>'mean and std_errp prec'!D21</f>
        <v>0.85430522415094645</v>
      </c>
      <c r="C22" s="11">
        <f>'mean and std_errp prec'!E21</f>
        <v>0.88862611829716687</v>
      </c>
      <c r="D22" s="11">
        <f>'mean and std_errp prec'!F21</f>
        <v>0.87120806436737952</v>
      </c>
      <c r="E22" s="9"/>
      <c r="F22" s="9">
        <f>'mean and std_errp prec'!I21</f>
        <v>1.3449993134133234E-2</v>
      </c>
      <c r="G22" s="9">
        <f>'mean and std_errp prec'!J21</f>
        <v>8.9138112701181438E-3</v>
      </c>
      <c r="H22" s="9">
        <f>'mean and std_errp prec'!K21</f>
        <v>3.6987665517739798E-2</v>
      </c>
      <c r="I22" s="9"/>
      <c r="J22" s="12">
        <f t="shared" si="1"/>
        <v>1.8278670533017218E-2</v>
      </c>
      <c r="K22" s="12">
        <f t="shared" si="1"/>
        <v>0.60509295733894253</v>
      </c>
      <c r="L22" s="12">
        <f t="shared" si="1"/>
        <v>0.69501582384782579</v>
      </c>
      <c r="M22" s="9"/>
      <c r="N22" s="10">
        <f>'ttest_errp prec'!B21</f>
        <v>6.0928901776724064E-3</v>
      </c>
      <c r="O22" s="10">
        <f>'ttest_errp prec'!C21</f>
        <v>0.20169765244631416</v>
      </c>
      <c r="P22" s="10">
        <f>'ttest_errp prec'!F21</f>
        <v>0.2316719412826086</v>
      </c>
      <c r="R22" s="19">
        <f t="shared" si="2"/>
        <v>-3.4320894146220415E-2</v>
      </c>
      <c r="S22" s="19">
        <f t="shared" si="3"/>
        <v>-1.6902840216433068E-2</v>
      </c>
      <c r="T22" s="19">
        <f t="shared" si="4"/>
        <v>1.7418053929787347E-2</v>
      </c>
    </row>
    <row r="23" spans="1:20" x14ac:dyDescent="0.25">
      <c r="A23" s="2" t="s">
        <v>26</v>
      </c>
      <c r="B23" s="11">
        <f>'mean and std_errp prec'!D22</f>
        <v>0.78879640277163499</v>
      </c>
      <c r="C23" s="11">
        <f>'mean and std_errp prec'!E22</f>
        <v>0.75374999999999992</v>
      </c>
      <c r="D23" s="11">
        <f>'mean and std_errp prec'!F22</f>
        <v>1</v>
      </c>
      <c r="E23" s="9"/>
      <c r="F23" s="9">
        <f>'mean and std_errp prec'!I22</f>
        <v>8.9607421706546495E-2</v>
      </c>
      <c r="G23" s="9">
        <f>'mean and std_errp prec'!J22</f>
        <v>5.8785450297387937E-2</v>
      </c>
      <c r="H23" s="9">
        <f>'mean and std_errp prec'!K22</f>
        <v>0</v>
      </c>
      <c r="I23" s="9"/>
      <c r="J23" s="12">
        <f t="shared" si="1"/>
        <v>0.60294803753510307</v>
      </c>
      <c r="K23" s="12">
        <f t="shared" si="1"/>
        <v>1.1242436275402858E-2</v>
      </c>
      <c r="L23" s="12">
        <f t="shared" si="1"/>
        <v>1.0935537137303457E-2</v>
      </c>
      <c r="M23" s="9"/>
      <c r="N23" s="10">
        <f>'ttest_errp prec'!B22</f>
        <v>0.20098267917836771</v>
      </c>
      <c r="O23" s="10">
        <f>'ttest_errp prec'!C22</f>
        <v>3.7474787584676197E-3</v>
      </c>
      <c r="P23" s="10">
        <f>'ttest_errp prec'!F22</f>
        <v>3.6451790457678189E-3</v>
      </c>
      <c r="R23" s="19">
        <f t="shared" si="2"/>
        <v>3.5046402771635066E-2</v>
      </c>
      <c r="S23" s="19">
        <f t="shared" si="3"/>
        <v>-0.21120359722836501</v>
      </c>
      <c r="T23" s="19">
        <f t="shared" si="4"/>
        <v>-0.24625000000000008</v>
      </c>
    </row>
    <row r="24" spans="1:20" x14ac:dyDescent="0.25">
      <c r="A24" s="2" t="s">
        <v>27</v>
      </c>
      <c r="B24" s="11">
        <f>'mean and std_errp prec'!D23</f>
        <v>0.91230392156862761</v>
      </c>
      <c r="C24" s="11">
        <f>'mean and std_errp prec'!E23</f>
        <v>0.89461538461538459</v>
      </c>
      <c r="D24" s="11">
        <f>'mean and std_errp prec'!F23</f>
        <v>0.90808080808080816</v>
      </c>
      <c r="E24" s="9"/>
      <c r="F24" s="9">
        <f>'mean and std_errp prec'!I23</f>
        <v>3.0854329021665069E-2</v>
      </c>
      <c r="G24" s="9">
        <f>'mean and std_errp prec'!J23</f>
        <v>8.0964355271054902E-2</v>
      </c>
      <c r="H24" s="9">
        <f>'mean and std_errp prec'!K23</f>
        <v>1.1377656895019005E-2</v>
      </c>
      <c r="I24" s="9"/>
      <c r="J24" s="12">
        <f t="shared" si="1"/>
        <v>1</v>
      </c>
      <c r="K24" s="12">
        <f t="shared" si="1"/>
        <v>1</v>
      </c>
      <c r="L24" s="12">
        <f t="shared" si="1"/>
        <v>0.20449949291278852</v>
      </c>
      <c r="M24" s="9"/>
      <c r="N24" s="10">
        <f>'ttest_errp prec'!B23</f>
        <v>0.41183219460553061</v>
      </c>
      <c r="O24" s="10">
        <f>'ttest_errp prec'!C23</f>
        <v>0.33664498982999785</v>
      </c>
      <c r="P24" s="10">
        <f>'ttest_errp prec'!F23</f>
        <v>6.8166497637596177E-2</v>
      </c>
      <c r="R24" s="19">
        <f t="shared" si="2"/>
        <v>1.7688536953243017E-2</v>
      </c>
      <c r="S24" s="19">
        <f t="shared" si="3"/>
        <v>4.2231134878194521E-3</v>
      </c>
      <c r="T24" s="19">
        <f t="shared" si="4"/>
        <v>-1.3465423465423565E-2</v>
      </c>
    </row>
    <row r="25" spans="1:20" x14ac:dyDescent="0.25">
      <c r="A25" s="2" t="s">
        <v>28</v>
      </c>
      <c r="B25" s="11">
        <f>'mean and std_errp prec'!D24</f>
        <v>0.66476190476190467</v>
      </c>
      <c r="C25" s="11">
        <f>'mean and std_errp prec'!E24</f>
        <v>0.7</v>
      </c>
      <c r="D25" s="11">
        <f>'mean and std_errp prec'!F24</f>
        <v>0.4</v>
      </c>
      <c r="E25" s="9"/>
      <c r="F25" s="9">
        <f>'mean and std_errp prec'!I24</f>
        <v>0.17306101056761691</v>
      </c>
      <c r="G25" s="9">
        <f>'mean and std_errp prec'!J24</f>
        <v>0.44721359549995793</v>
      </c>
      <c r="H25" s="9">
        <f>'mean and std_errp prec'!K24</f>
        <v>0.54772255750516619</v>
      </c>
      <c r="I25" s="9"/>
      <c r="J25" s="12">
        <f t="shared" si="1"/>
        <v>0.78871343017940898</v>
      </c>
      <c r="K25" s="12">
        <f t="shared" si="1"/>
        <v>1</v>
      </c>
      <c r="L25" s="12">
        <f t="shared" si="1"/>
        <v>0.62838516141957435</v>
      </c>
      <c r="M25" s="9"/>
      <c r="N25" s="10">
        <f>'ttest_errp prec'!B24</f>
        <v>0.26290447672646966</v>
      </c>
      <c r="O25" s="10">
        <f>'ttest_errp prec'!C24</f>
        <v>0.33568662027043628</v>
      </c>
      <c r="P25" s="10">
        <f>'ttest_errp prec'!F24</f>
        <v>0.20946172047319145</v>
      </c>
      <c r="R25" s="19">
        <f t="shared" si="2"/>
        <v>-3.5238095238095291E-2</v>
      </c>
      <c r="S25" s="19">
        <f t="shared" si="3"/>
        <v>0.26476190476190464</v>
      </c>
      <c r="T25" s="19">
        <f t="shared" si="4"/>
        <v>0.29999999999999993</v>
      </c>
    </row>
    <row r="26" spans="1:20" x14ac:dyDescent="0.25">
      <c r="A26" s="2" t="s">
        <v>29</v>
      </c>
      <c r="B26" s="11">
        <f>'mean and std_errp prec'!D25</f>
        <v>0.78380952380952373</v>
      </c>
      <c r="C26" s="11">
        <f>'mean and std_errp prec'!E25</f>
        <v>0.64563492063492067</v>
      </c>
      <c r="D26" s="11">
        <f>'mean and std_errp prec'!F25</f>
        <v>0.96</v>
      </c>
      <c r="E26" s="9"/>
      <c r="F26" s="9">
        <f>'mean and std_errp prec'!I25</f>
        <v>0.15763271412482335</v>
      </c>
      <c r="G26" s="9">
        <f>'mean and std_errp prec'!J25</f>
        <v>5.9451013687494399E-2</v>
      </c>
      <c r="H26" s="9">
        <f>'mean and std_errp prec'!K25</f>
        <v>8.9442719099991574E-2</v>
      </c>
      <c r="I26" s="9"/>
      <c r="J26" s="12">
        <f t="shared" si="1"/>
        <v>0.17244150145095138</v>
      </c>
      <c r="K26" s="12">
        <f t="shared" si="1"/>
        <v>0.14029876903363966</v>
      </c>
      <c r="L26" s="12">
        <f t="shared" si="1"/>
        <v>1.4201031585470543E-2</v>
      </c>
      <c r="M26" s="9"/>
      <c r="N26" s="10">
        <f>'ttest_errp prec'!B25</f>
        <v>5.7480500483650457E-2</v>
      </c>
      <c r="O26" s="10">
        <f>'ttest_errp prec'!C25</f>
        <v>4.6766256344546557E-2</v>
      </c>
      <c r="P26" s="10">
        <f>'ttest_errp prec'!F25</f>
        <v>4.7336771951568477E-3</v>
      </c>
      <c r="R26" s="19">
        <f t="shared" si="2"/>
        <v>0.13817460317460306</v>
      </c>
      <c r="S26" s="19">
        <f t="shared" si="3"/>
        <v>-0.17619047619047623</v>
      </c>
      <c r="T26" s="19">
        <f t="shared" si="4"/>
        <v>-0.31436507936507929</v>
      </c>
    </row>
    <row r="27" spans="1:20" x14ac:dyDescent="0.25">
      <c r="A27" s="2" t="s">
        <v>30</v>
      </c>
      <c r="B27" s="11">
        <f>'mean and std_errp prec'!D26</f>
        <v>0.5975894062078273</v>
      </c>
      <c r="C27" s="11">
        <f>'mean and std_errp prec'!E26</f>
        <v>0.57597153804050349</v>
      </c>
      <c r="D27" s="11">
        <f>'mean and std_errp prec'!F26</f>
        <v>0.60476190476190472</v>
      </c>
      <c r="E27" s="9"/>
      <c r="F27" s="9">
        <f>'mean and std_errp prec'!I26</f>
        <v>7.6337309172307605E-2</v>
      </c>
      <c r="G27" s="9">
        <f>'mean and std_errp prec'!J26</f>
        <v>6.0289912918895461E-2</v>
      </c>
      <c r="H27" s="9">
        <f>'mean and std_errp prec'!K26</f>
        <v>0.15393552262137727</v>
      </c>
      <c r="I27" s="9"/>
      <c r="J27" s="12">
        <f t="shared" si="1"/>
        <v>0.69501582384782579</v>
      </c>
      <c r="K27" s="12">
        <f t="shared" si="1"/>
        <v>0.5964221279347961</v>
      </c>
      <c r="L27" s="12">
        <f t="shared" si="1"/>
        <v>0.43552025049114662</v>
      </c>
      <c r="M27" s="9"/>
      <c r="N27" s="10">
        <f>'ttest_errp prec'!B26</f>
        <v>0.2316719412826086</v>
      </c>
      <c r="O27" s="10">
        <f>'ttest_errp prec'!C26</f>
        <v>0.19880737597826537</v>
      </c>
      <c r="P27" s="10">
        <f>'ttest_errp prec'!F26</f>
        <v>0.14517341683038221</v>
      </c>
      <c r="R27" s="19">
        <f t="shared" si="2"/>
        <v>2.1617868167323806E-2</v>
      </c>
      <c r="S27" s="19">
        <f t="shared" si="3"/>
        <v>-7.1724985540774222E-3</v>
      </c>
      <c r="T27" s="19">
        <f t="shared" si="4"/>
        <v>-2.8790366721401228E-2</v>
      </c>
    </row>
    <row r="28" spans="1:20" x14ac:dyDescent="0.25">
      <c r="A28" s="2" t="s">
        <v>31</v>
      </c>
      <c r="B28" s="11">
        <f>'mean and std_errp prec'!D27</f>
        <v>0.50559570384586983</v>
      </c>
      <c r="C28" s="11">
        <f>'mean and std_errp prec'!E27</f>
        <v>0.55958944281524925</v>
      </c>
      <c r="D28" s="11">
        <f>'mean and std_errp prec'!F27</f>
        <v>0.53326194045834219</v>
      </c>
      <c r="E28" s="9"/>
      <c r="F28" s="9">
        <f>'mean and std_errp prec'!I27</f>
        <v>4.7358365334125047E-2</v>
      </c>
      <c r="G28" s="9">
        <f>'mean and std_errp prec'!J27</f>
        <v>8.5734870800152865E-2</v>
      </c>
      <c r="H28" s="9">
        <f>'mean and std_errp prec'!K27</f>
        <v>6.316162874720728E-2</v>
      </c>
      <c r="I28" s="9"/>
      <c r="J28" s="12">
        <f t="shared" si="1"/>
        <v>0.60509295733894253</v>
      </c>
      <c r="K28" s="12">
        <f t="shared" si="1"/>
        <v>0.79630395595276227</v>
      </c>
      <c r="L28" s="12">
        <f t="shared" si="1"/>
        <v>1</v>
      </c>
      <c r="M28" s="9"/>
      <c r="N28" s="10">
        <f>'ttest_errp prec'!B27</f>
        <v>0.20169765244631416</v>
      </c>
      <c r="O28" s="10">
        <f>'ttest_errp prec'!C27</f>
        <v>0.26543465198425409</v>
      </c>
      <c r="P28" s="10">
        <f>'ttest_errp prec'!F27</f>
        <v>0.5</v>
      </c>
      <c r="R28" s="19">
        <f t="shared" si="2"/>
        <v>-5.3993738969379423E-2</v>
      </c>
      <c r="S28" s="19">
        <f t="shared" si="3"/>
        <v>-2.7666236612472361E-2</v>
      </c>
      <c r="T28" s="19">
        <f t="shared" si="4"/>
        <v>2.6327502356907062E-2</v>
      </c>
    </row>
    <row r="29" spans="1:20" x14ac:dyDescent="0.25">
      <c r="A29" s="2" t="s">
        <v>32</v>
      </c>
      <c r="B29" s="11">
        <f>AVERAGE(B3:B28)</f>
        <v>0.67089993004048809</v>
      </c>
      <c r="C29" s="11">
        <f t="shared" ref="C29" si="5">AVERAGE(C3:C28)</f>
        <v>0.68481283961558936</v>
      </c>
      <c r="D29" s="11">
        <f>AVERAGE(D3:D28)</f>
        <v>0.7046994888539666</v>
      </c>
      <c r="E29" s="9"/>
      <c r="F29" s="9">
        <f>AVERAGE(F3:F28)</f>
        <v>7.2379115482082423E-2</v>
      </c>
      <c r="G29" s="9">
        <f t="shared" ref="G29" si="6">AVERAGE(G3:G28)</f>
        <v>9.8003722415403394E-2</v>
      </c>
      <c r="H29" s="9">
        <f t="shared" ref="H29" si="7">AVERAGE(H3:H28)</f>
        <v>9.3964769335799669E-2</v>
      </c>
      <c r="I29" s="9"/>
      <c r="J29" s="12">
        <f t="shared" si="1"/>
        <v>0.5616659204690122</v>
      </c>
      <c r="K29" s="12">
        <f t="shared" si="1"/>
        <v>0.30103150170803655</v>
      </c>
      <c r="L29" s="12">
        <f t="shared" si="1"/>
        <v>0.27683467306212622</v>
      </c>
      <c r="M29" s="9"/>
      <c r="N29" s="10">
        <f>AVERAGE(N3:N28)</f>
        <v>0.18722197348967073</v>
      </c>
      <c r="O29" s="10">
        <f>AVERAGE(O3:O28)</f>
        <v>0.10034383390267886</v>
      </c>
      <c r="P29" s="10">
        <f>AVERAGE(P3:P28)</f>
        <v>9.2278224354042079E-2</v>
      </c>
      <c r="R29" s="19">
        <f t="shared" si="2"/>
        <v>-1.3912909575101273E-2</v>
      </c>
      <c r="S29" s="19">
        <f t="shared" si="3"/>
        <v>-3.3799558813478514E-2</v>
      </c>
      <c r="T29" s="19">
        <f t="shared" si="4"/>
        <v>-1.9886649238377241E-2</v>
      </c>
    </row>
    <row r="31" spans="1:20" x14ac:dyDescent="0.25">
      <c r="A31" t="s">
        <v>95</v>
      </c>
      <c r="B31">
        <f>COUNTIFS(R3:R29,"&gt;0",J3:J29,"&lt;=0.05")</f>
        <v>2</v>
      </c>
    </row>
    <row r="32" spans="1:20" x14ac:dyDescent="0.25">
      <c r="A32" t="s">
        <v>97</v>
      </c>
      <c r="B32">
        <f>COUNTIFS(R3:R29,"&lt;0",J3:J29,"&lt;=0.05")</f>
        <v>5</v>
      </c>
    </row>
    <row r="34" spans="1:2" x14ac:dyDescent="0.25">
      <c r="A34" t="s">
        <v>96</v>
      </c>
      <c r="B34">
        <f>COUNTIFS(S3:S29,"&gt;0",K3:K29,"&lt;=0.05")</f>
        <v>3</v>
      </c>
    </row>
    <row r="35" spans="1:2" x14ac:dyDescent="0.25">
      <c r="A35" t="s">
        <v>98</v>
      </c>
      <c r="B35">
        <f>COUNTIFS(S3:S29,"&lt;0",K3:K29,"&lt;=0.05")</f>
        <v>11</v>
      </c>
    </row>
    <row r="37" spans="1:2" x14ac:dyDescent="0.25">
      <c r="A37" t="s">
        <v>99</v>
      </c>
      <c r="B37">
        <f>COUNTIFS(T3:T29,"&gt;0",L3:L29,"&lt;=0.05")</f>
        <v>3</v>
      </c>
    </row>
    <row r="38" spans="1:2" x14ac:dyDescent="0.25">
      <c r="A38" t="s">
        <v>100</v>
      </c>
      <c r="B38">
        <f>COUNTIFS(T3:T29,"&lt;0",L3:L29,"&lt;=0.05")</f>
        <v>9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3336-91FF-4547-9CDE-FF6910C961EF}">
  <sheetPr>
    <tabColor theme="5"/>
  </sheetPr>
  <dimension ref="A1:T38"/>
  <sheetViews>
    <sheetView zoomScale="70" zoomScaleNormal="70" workbookViewId="0">
      <selection activeCell="D34" sqref="D34"/>
    </sheetView>
  </sheetViews>
  <sheetFormatPr defaultRowHeight="15" x14ac:dyDescent="0.25"/>
  <cols>
    <col min="1" max="1" width="59.7109375" customWidth="1"/>
    <col min="2" max="2" width="7" bestFit="1" customWidth="1"/>
    <col min="3" max="3" width="10.28515625" bestFit="1" customWidth="1"/>
    <col min="4" max="4" width="7" bestFit="1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3" t="s">
        <v>92</v>
      </c>
      <c r="G1" s="4"/>
      <c r="H1" s="4"/>
      <c r="I1" s="4"/>
      <c r="J1" s="27" t="s">
        <v>93</v>
      </c>
      <c r="K1" s="27"/>
      <c r="L1" s="27"/>
      <c r="M1" s="4"/>
      <c r="N1" s="3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std_non errp prec'!D2</f>
        <v>0.73987226090125191</v>
      </c>
      <c r="C3" s="11">
        <f>'mean and std_non errp prec'!E2</f>
        <v>0.78090067826909926</v>
      </c>
      <c r="D3" s="11">
        <f>'mean and std_non errp prec'!F2</f>
        <v>0.66630472338855284</v>
      </c>
      <c r="E3" s="9"/>
      <c r="F3" s="9">
        <f>'mean and std_non errp prec'!I2</f>
        <v>2.9653127577848267E-2</v>
      </c>
      <c r="G3" s="9">
        <f>'mean and std_non errp prec'!J2</f>
        <v>6.5693636416994911E-2</v>
      </c>
      <c r="H3" s="9">
        <f>'mean and std_non errp prec'!K2</f>
        <v>2.9317306472493983E-2</v>
      </c>
      <c r="I3" s="9"/>
      <c r="J3" s="12">
        <f>IF(N3*3&lt;=0.001,"$\le 0.001$",IF(N3*3&gt;=1,1,3*N3))</f>
        <v>0.21550812271044034</v>
      </c>
      <c r="K3" s="12">
        <f t="shared" ref="K3:L18" si="0">IF(O3*3&lt;=0.001,"$\le 0.001$",IF(O3*3&gt;=1,1,3*O3))</f>
        <v>3.2357621921581384E-2</v>
      </c>
      <c r="L3" s="12">
        <f t="shared" si="0"/>
        <v>5.5070784544056145E-2</v>
      </c>
      <c r="M3" s="9"/>
      <c r="N3" s="10">
        <f>'ttest_non errp prec'!B2</f>
        <v>7.1836040903480114E-2</v>
      </c>
      <c r="O3" s="10">
        <f>'ttest_non errp prec'!C2</f>
        <v>1.0785873973860461E-2</v>
      </c>
      <c r="P3" s="10">
        <f>'ttest_non errp prec'!F2</f>
        <v>1.8356928181352049E-2</v>
      </c>
      <c r="R3" s="19">
        <f>B3-C3</f>
        <v>-4.1028417367847347E-2</v>
      </c>
      <c r="S3" s="19">
        <f>B3-D3</f>
        <v>7.3567537512699066E-2</v>
      </c>
      <c r="T3" s="19">
        <f>C3-D3</f>
        <v>0.11459595488054641</v>
      </c>
    </row>
    <row r="4" spans="1:20" x14ac:dyDescent="0.25">
      <c r="A4" s="2" t="s">
        <v>7</v>
      </c>
      <c r="B4" s="11">
        <f>'mean and std_non errp prec'!D3</f>
        <v>0.89767054101638277</v>
      </c>
      <c r="C4" s="11">
        <f>'mean and std_non errp prec'!E3</f>
        <v>0.91894856729671004</v>
      </c>
      <c r="D4" s="11">
        <f>'mean and std_non errp prec'!F3</f>
        <v>0.89</v>
      </c>
      <c r="E4" s="9"/>
      <c r="F4" s="9">
        <f>'mean and std_non errp prec'!I3</f>
        <v>5.254979070510625E-3</v>
      </c>
      <c r="G4" s="9">
        <f>'mean and std_non errp prec'!J3</f>
        <v>2.3226180823543927E-2</v>
      </c>
      <c r="H4" s="9">
        <f>'mean and std_non errp prec'!K3</f>
        <v>0</v>
      </c>
      <c r="I4" s="9"/>
      <c r="J4" s="12">
        <f t="shared" ref="J4:L29" si="1">IF(N4*3&lt;=0.001,"$\le 0.001$",IF(N4*3&gt;=1,1,3*N4))</f>
        <v>0.14203941389921382</v>
      </c>
      <c r="K4" s="12">
        <f t="shared" si="0"/>
        <v>1.1242436275402858E-2</v>
      </c>
      <c r="L4" s="12">
        <f t="shared" si="0"/>
        <v>1.1242436275402858E-2</v>
      </c>
      <c r="M4" s="9"/>
      <c r="N4" s="10">
        <f>'ttest_non errp prec'!B3</f>
        <v>4.7346471299737944E-2</v>
      </c>
      <c r="O4" s="10">
        <f>'ttest_non errp prec'!C3</f>
        <v>3.7474787584676197E-3</v>
      </c>
      <c r="P4" s="10">
        <f>'ttest_non errp prec'!F3</f>
        <v>3.7474787584676197E-3</v>
      </c>
      <c r="R4" s="19">
        <f t="shared" ref="R4:R29" si="2">B4-C4</f>
        <v>-2.1278026280327267E-2</v>
      </c>
      <c r="S4" s="19">
        <f t="shared" ref="S4:S29" si="3">B4-D4</f>
        <v>7.6705410163827592E-3</v>
      </c>
      <c r="T4" s="19">
        <f t="shared" ref="T4:T29" si="4">C4-D4</f>
        <v>2.8948567296710026E-2</v>
      </c>
    </row>
    <row r="5" spans="1:20" x14ac:dyDescent="0.25">
      <c r="A5" s="2" t="s">
        <v>8</v>
      </c>
      <c r="B5" s="11">
        <f>'mean and std_non errp prec'!D4</f>
        <v>0.97033906620307242</v>
      </c>
      <c r="C5" s="11">
        <f>'mean and std_non errp prec'!E4</f>
        <v>0.95568238412525586</v>
      </c>
      <c r="D5" s="11">
        <f>'mean and std_non errp prec'!F4</f>
        <v>0.90166210814222603</v>
      </c>
      <c r="E5" s="9"/>
      <c r="F5" s="9">
        <f>'mean and std_non errp prec'!I4</f>
        <v>5.7258248986241768E-3</v>
      </c>
      <c r="G5" s="9">
        <f>'mean and std_non errp prec'!J4</f>
        <v>6.8898665574183907E-3</v>
      </c>
      <c r="H5" s="9">
        <f>'mean and std_non errp prec'!K4</f>
        <v>5.0704381506895234E-3</v>
      </c>
      <c r="I5" s="9"/>
      <c r="J5" s="12">
        <f t="shared" si="1"/>
        <v>1.7500968514979051E-2</v>
      </c>
      <c r="K5" s="12">
        <f t="shared" si="0"/>
        <v>1.5993412071772031E-2</v>
      </c>
      <c r="L5" s="12">
        <f t="shared" si="0"/>
        <v>1.5993412071772031E-2</v>
      </c>
      <c r="M5" s="9"/>
      <c r="N5" s="10">
        <f>'ttest_non errp prec'!B4</f>
        <v>5.8336561716596834E-3</v>
      </c>
      <c r="O5" s="10">
        <f>'ttest_non errp prec'!C4</f>
        <v>5.3311373572573432E-3</v>
      </c>
      <c r="P5" s="10">
        <f>'ttest_non errp prec'!F4</f>
        <v>5.3311373572573432E-3</v>
      </c>
      <c r="R5" s="19">
        <f t="shared" si="2"/>
        <v>1.4656682077816563E-2</v>
      </c>
      <c r="S5" s="19">
        <f t="shared" si="3"/>
        <v>6.8676958060846394E-2</v>
      </c>
      <c r="T5" s="19">
        <f t="shared" si="4"/>
        <v>5.4020275983029831E-2</v>
      </c>
    </row>
    <row r="6" spans="1:20" x14ac:dyDescent="0.25">
      <c r="A6" s="2" t="s">
        <v>9</v>
      </c>
      <c r="B6" s="11">
        <f>'mean and std_non errp prec'!D5</f>
        <v>0.63541813417581638</v>
      </c>
      <c r="C6" s="11">
        <f>'mean and std_non errp prec'!E5</f>
        <v>0.63476732645931178</v>
      </c>
      <c r="D6" s="11">
        <f>'mean and std_non errp prec'!F5</f>
        <v>0.59871986342919414</v>
      </c>
      <c r="E6" s="9"/>
      <c r="F6" s="9">
        <f>'mean and std_non errp prec'!I5</f>
        <v>3.9453413965018558E-2</v>
      </c>
      <c r="G6" s="9">
        <f>'mean and std_non errp prec'!J5</f>
        <v>2.6952767597269021E-2</v>
      </c>
      <c r="H6" s="9">
        <f>'mean and std_non errp prec'!K5</f>
        <v>7.8566562811032328E-3</v>
      </c>
      <c r="I6" s="9"/>
      <c r="J6" s="12">
        <f t="shared" si="1"/>
        <v>1</v>
      </c>
      <c r="K6" s="12">
        <f t="shared" si="0"/>
        <v>0.21550812271044034</v>
      </c>
      <c r="L6" s="12">
        <f t="shared" si="0"/>
        <v>0.14203941389921382</v>
      </c>
      <c r="M6" s="9"/>
      <c r="N6" s="10">
        <f>'ttest_non errp prec'!B5</f>
        <v>0.5</v>
      </c>
      <c r="O6" s="10">
        <f>'ttest_non errp prec'!C5</f>
        <v>7.1836040903480114E-2</v>
      </c>
      <c r="P6" s="10">
        <f>'ttest_non errp prec'!F5</f>
        <v>4.7346471299737944E-2</v>
      </c>
      <c r="R6" s="19">
        <f t="shared" si="2"/>
        <v>6.5080771650460889E-4</v>
      </c>
      <c r="S6" s="19">
        <f t="shared" si="3"/>
        <v>3.6698270746622241E-2</v>
      </c>
      <c r="T6" s="19">
        <f t="shared" si="4"/>
        <v>3.6047463030117632E-2</v>
      </c>
    </row>
    <row r="7" spans="1:20" x14ac:dyDescent="0.25">
      <c r="A7" s="2" t="s">
        <v>10</v>
      </c>
      <c r="B7" s="11">
        <f>'mean and std_non errp prec'!D6</f>
        <v>0.50969696969696965</v>
      </c>
      <c r="C7" s="11">
        <f>'mean and std_non errp prec'!E6</f>
        <v>0.55541478129713417</v>
      </c>
      <c r="D7" s="11">
        <f>'mean and std_non errp prec'!F6</f>
        <v>0.51062988772744866</v>
      </c>
      <c r="E7" s="9"/>
      <c r="F7" s="9">
        <f>'mean and std_non errp prec'!I6</f>
        <v>3.6451913051383199E-2</v>
      </c>
      <c r="G7" s="9">
        <f>'mean and std_non errp prec'!J6</f>
        <v>7.4088841424864021E-2</v>
      </c>
      <c r="H7" s="9">
        <f>'mean and std_non errp prec'!K6</f>
        <v>2.7745949422940227E-2</v>
      </c>
      <c r="I7" s="9"/>
      <c r="J7" s="12">
        <f t="shared" si="1"/>
        <v>0.5964221279347961</v>
      </c>
      <c r="K7" s="12">
        <f t="shared" si="0"/>
        <v>1</v>
      </c>
      <c r="L7" s="12">
        <f t="shared" si="0"/>
        <v>0.60509295733894253</v>
      </c>
      <c r="M7" s="9"/>
      <c r="N7" s="10">
        <f>'ttest_non errp prec'!B6</f>
        <v>0.19880737597826537</v>
      </c>
      <c r="O7" s="10">
        <f>'ttest_non errp prec'!C6</f>
        <v>0.41701761489549599</v>
      </c>
      <c r="P7" s="10">
        <f>'ttest_non errp prec'!F6</f>
        <v>0.20169765244631416</v>
      </c>
      <c r="R7" s="19">
        <f t="shared" si="2"/>
        <v>-4.5717811600164526E-2</v>
      </c>
      <c r="S7" s="19">
        <f t="shared" si="3"/>
        <v>-9.3291803047901301E-4</v>
      </c>
      <c r="T7" s="19">
        <f t="shared" si="4"/>
        <v>4.4784893569685513E-2</v>
      </c>
    </row>
    <row r="8" spans="1:20" x14ac:dyDescent="0.25">
      <c r="A8" s="2" t="s">
        <v>11</v>
      </c>
      <c r="B8" s="11">
        <f>'mean and std_non errp prec'!D7</f>
        <v>0.72115356622077831</v>
      </c>
      <c r="C8" s="11">
        <f>'mean and std_non errp prec'!E7</f>
        <v>0.70835427570873399</v>
      </c>
      <c r="D8" s="11">
        <f>'mean and std_non errp prec'!F7</f>
        <v>0.67642601043024775</v>
      </c>
      <c r="E8" s="9"/>
      <c r="F8" s="9">
        <f>'mean and std_non errp prec'!I7</f>
        <v>2.8655879963297624E-2</v>
      </c>
      <c r="G8" s="9">
        <f>'mean and std_non errp prec'!J7</f>
        <v>5.3311147410716027E-2</v>
      </c>
      <c r="H8" s="9">
        <f>'mean and std_non errp prec'!K7</f>
        <v>3.3244921651743781E-2</v>
      </c>
      <c r="I8" s="9"/>
      <c r="J8" s="12">
        <f t="shared" si="1"/>
        <v>0.79630395595276227</v>
      </c>
      <c r="K8" s="12">
        <f t="shared" si="0"/>
        <v>9.0154208908299477E-2</v>
      </c>
      <c r="L8" s="12">
        <f t="shared" si="0"/>
        <v>0.37372895787289023</v>
      </c>
      <c r="M8" s="9"/>
      <c r="N8" s="10">
        <f>'ttest_non errp prec'!B7</f>
        <v>0.26543465198425409</v>
      </c>
      <c r="O8" s="10">
        <f>'ttest_non errp prec'!C7</f>
        <v>3.0051402969433157E-2</v>
      </c>
      <c r="P8" s="10">
        <f>'ttest_non errp prec'!F7</f>
        <v>0.12457631929096341</v>
      </c>
      <c r="R8" s="19">
        <f t="shared" si="2"/>
        <v>1.2799290512044315E-2</v>
      </c>
      <c r="S8" s="19">
        <f t="shared" si="3"/>
        <v>4.472755579053056E-2</v>
      </c>
      <c r="T8" s="19">
        <f t="shared" si="4"/>
        <v>3.1928265278486245E-2</v>
      </c>
    </row>
    <row r="9" spans="1:20" x14ac:dyDescent="0.25">
      <c r="A9" s="2" t="s">
        <v>12</v>
      </c>
      <c r="B9" s="11">
        <f>'mean and std_non errp prec'!D8</f>
        <v>0.62440695075347896</v>
      </c>
      <c r="C9" s="11">
        <f>'mean and std_non errp prec'!E8</f>
        <v>0.62683675614570433</v>
      </c>
      <c r="D9" s="11">
        <f>'mean and std_non errp prec'!F8</f>
        <v>0.59016296839660121</v>
      </c>
      <c r="E9" s="9"/>
      <c r="F9" s="9">
        <f>'mean and std_non errp prec'!I8</f>
        <v>2.4811277956697665E-2</v>
      </c>
      <c r="G9" s="9">
        <f>'mean and std_non errp prec'!J8</f>
        <v>3.3931079515725916E-2</v>
      </c>
      <c r="H9" s="9">
        <f>'mean and std_non errp prec'!K8</f>
        <v>1.8416331311205229E-2</v>
      </c>
      <c r="I9" s="9"/>
      <c r="J9" s="12">
        <f t="shared" si="1"/>
        <v>1</v>
      </c>
      <c r="K9" s="12">
        <f t="shared" si="0"/>
        <v>8.8990591419785214E-2</v>
      </c>
      <c r="L9" s="12">
        <f t="shared" si="0"/>
        <v>0.14203941389921382</v>
      </c>
      <c r="M9" s="9"/>
      <c r="N9" s="10">
        <f>'ttest_non errp prec'!B8</f>
        <v>0.5</v>
      </c>
      <c r="O9" s="10">
        <f>'ttest_non errp prec'!C8</f>
        <v>2.9663530473261739E-2</v>
      </c>
      <c r="P9" s="10">
        <f>'ttest_non errp prec'!F8</f>
        <v>4.7346471299737944E-2</v>
      </c>
      <c r="R9" s="19">
        <f t="shared" si="2"/>
        <v>-2.4298053922253704E-3</v>
      </c>
      <c r="S9" s="19">
        <f t="shared" si="3"/>
        <v>3.4243982356877756E-2</v>
      </c>
      <c r="T9" s="19">
        <f t="shared" si="4"/>
        <v>3.6673787749103126E-2</v>
      </c>
    </row>
    <row r="10" spans="1:20" x14ac:dyDescent="0.25">
      <c r="A10" s="2" t="s">
        <v>13</v>
      </c>
      <c r="B10" s="11">
        <f>'mean and std_non errp prec'!D9</f>
        <v>0.61009748364756222</v>
      </c>
      <c r="C10" s="11">
        <f>'mean and std_non errp prec'!E9</f>
        <v>0.61570801623795723</v>
      </c>
      <c r="D10" s="11">
        <f>'mean and std_non errp prec'!F9</f>
        <v>0.56740306556092346</v>
      </c>
      <c r="E10" s="9"/>
      <c r="F10" s="9">
        <f>'mean and std_non errp prec'!I9</f>
        <v>2.1447054188079902E-2</v>
      </c>
      <c r="G10" s="9">
        <f>'mean and std_non errp prec'!J9</f>
        <v>4.6051345357198271E-2</v>
      </c>
      <c r="H10" s="9">
        <f>'mean and std_non errp prec'!K9</f>
        <v>2.3484109091829193E-2</v>
      </c>
      <c r="I10" s="9"/>
      <c r="J10" s="12">
        <f t="shared" si="1"/>
        <v>0.90060277214545281</v>
      </c>
      <c r="K10" s="12">
        <f t="shared" si="0"/>
        <v>3.2357621921581384E-2</v>
      </c>
      <c r="L10" s="12">
        <f t="shared" si="0"/>
        <v>0.14203941389921382</v>
      </c>
      <c r="M10" s="9"/>
      <c r="N10" s="10">
        <f>'ttest_non errp prec'!B9</f>
        <v>0.30020092404848425</v>
      </c>
      <c r="O10" s="10">
        <f>'ttest_non errp prec'!C9</f>
        <v>1.0785873973860461E-2</v>
      </c>
      <c r="P10" s="10">
        <f>'ttest_non errp prec'!F9</f>
        <v>4.7346471299737944E-2</v>
      </c>
      <c r="R10" s="19">
        <f t="shared" si="2"/>
        <v>-5.6105325903950121E-3</v>
      </c>
      <c r="S10" s="19">
        <f t="shared" si="3"/>
        <v>4.2694418086638763E-2</v>
      </c>
      <c r="T10" s="19">
        <f t="shared" si="4"/>
        <v>4.8304950677033776E-2</v>
      </c>
    </row>
    <row r="11" spans="1:20" x14ac:dyDescent="0.25">
      <c r="A11" s="2" t="s">
        <v>14</v>
      </c>
      <c r="B11" s="11">
        <f>'mean and std_non errp prec'!D10</f>
        <v>0.74203323558162282</v>
      </c>
      <c r="C11" s="11">
        <f>'mean and std_non errp prec'!E10</f>
        <v>0.762907639720528</v>
      </c>
      <c r="D11" s="11">
        <f>'mean and std_non errp prec'!F10</f>
        <v>0.69877771708583691</v>
      </c>
      <c r="E11" s="9"/>
      <c r="F11" s="9">
        <f>'mean and std_non errp prec'!I10</f>
        <v>2.2810943429592088E-2</v>
      </c>
      <c r="G11" s="9">
        <f>'mean and std_non errp prec'!J10</f>
        <v>3.9332051964976911E-2</v>
      </c>
      <c r="H11" s="9">
        <f>'mean and std_non errp prec'!K10</f>
        <v>5.9689785873187646E-3</v>
      </c>
      <c r="I11" s="9"/>
      <c r="J11" s="12">
        <f t="shared" si="1"/>
        <v>0.44220298790055723</v>
      </c>
      <c r="K11" s="12">
        <f t="shared" si="0"/>
        <v>1.7500968514979051E-2</v>
      </c>
      <c r="L11" s="12">
        <f t="shared" si="0"/>
        <v>8.8990591419785214E-2</v>
      </c>
      <c r="M11" s="9"/>
      <c r="N11" s="10">
        <f>'ttest_non errp prec'!B10</f>
        <v>0.14740099596685241</v>
      </c>
      <c r="O11" s="10">
        <f>'ttest_non errp prec'!C10</f>
        <v>5.8336561716596834E-3</v>
      </c>
      <c r="P11" s="10">
        <f>'ttest_non errp prec'!F10</f>
        <v>2.9663530473261739E-2</v>
      </c>
      <c r="R11" s="19">
        <f t="shared" si="2"/>
        <v>-2.0874404138905178E-2</v>
      </c>
      <c r="S11" s="19">
        <f t="shared" si="3"/>
        <v>4.3255518495785905E-2</v>
      </c>
      <c r="T11" s="19">
        <f t="shared" si="4"/>
        <v>6.4129922634691083E-2</v>
      </c>
    </row>
    <row r="12" spans="1:20" x14ac:dyDescent="0.25">
      <c r="A12" s="2" t="s">
        <v>15</v>
      </c>
      <c r="B12" s="11">
        <f>'mean and std_non errp prec'!D11</f>
        <v>0.77774798397071188</v>
      </c>
      <c r="C12" s="11">
        <f>'mean and std_non errp prec'!E11</f>
        <v>0.78377917102055028</v>
      </c>
      <c r="D12" s="11">
        <f>'mean and std_non errp prec'!F11</f>
        <v>0.74342414254049016</v>
      </c>
      <c r="E12" s="9"/>
      <c r="F12" s="9">
        <f>'mean and std_non errp prec'!I11</f>
        <v>8.3675756035885736E-3</v>
      </c>
      <c r="G12" s="9">
        <f>'mean and std_non errp prec'!J11</f>
        <v>1.4264330780444227E-2</v>
      </c>
      <c r="H12" s="9">
        <f>'mean and std_non errp prec'!K11</f>
        <v>6.3509787910103564E-3</v>
      </c>
      <c r="I12" s="9"/>
      <c r="J12" s="12">
        <f t="shared" si="1"/>
        <v>0.60078804026589405</v>
      </c>
      <c r="K12" s="12">
        <f t="shared" si="0"/>
        <v>1.7500968514979051E-2</v>
      </c>
      <c r="L12" s="12">
        <f t="shared" si="0"/>
        <v>1.7500968514979051E-2</v>
      </c>
      <c r="M12" s="9"/>
      <c r="N12" s="10">
        <f>'ttest_non errp prec'!B11</f>
        <v>0.20026268008863135</v>
      </c>
      <c r="O12" s="10">
        <f>'ttest_non errp prec'!C11</f>
        <v>5.8336561716596834E-3</v>
      </c>
      <c r="P12" s="10">
        <f>'ttest_non errp prec'!F11</f>
        <v>5.8336561716596834E-3</v>
      </c>
      <c r="R12" s="19">
        <f t="shared" si="2"/>
        <v>-6.0311870498384046E-3</v>
      </c>
      <c r="S12" s="19">
        <f t="shared" si="3"/>
        <v>3.4323841430221713E-2</v>
      </c>
      <c r="T12" s="19">
        <f t="shared" si="4"/>
        <v>4.0355028480060118E-2</v>
      </c>
    </row>
    <row r="13" spans="1:20" x14ac:dyDescent="0.25">
      <c r="A13" s="2" t="s">
        <v>16</v>
      </c>
      <c r="B13" s="11">
        <f>'mean and std_non errp prec'!D12</f>
        <v>0.71381060367703941</v>
      </c>
      <c r="C13" s="11">
        <f>'mean and std_non errp prec'!E12</f>
        <v>0.71201057472366114</v>
      </c>
      <c r="D13" s="11">
        <f>'mean and std_non errp prec'!F12</f>
        <v>0.65364243635598562</v>
      </c>
      <c r="E13" s="9"/>
      <c r="F13" s="9">
        <f>'mean and std_non errp prec'!I12</f>
        <v>2.878088676350464E-2</v>
      </c>
      <c r="G13" s="9">
        <f>'mean and std_non errp prec'!J12</f>
        <v>3.5400148243277606E-2</v>
      </c>
      <c r="H13" s="9">
        <f>'mean and std_non errp prec'!K12</f>
        <v>9.8121414652954757E-3</v>
      </c>
      <c r="I13" s="9"/>
      <c r="J13" s="12">
        <f t="shared" si="1"/>
        <v>1</v>
      </c>
      <c r="K13" s="12">
        <f t="shared" si="0"/>
        <v>1.8278670533017218E-2</v>
      </c>
      <c r="L13" s="12">
        <f t="shared" si="0"/>
        <v>5.5070784544056145E-2</v>
      </c>
      <c r="M13" s="9"/>
      <c r="N13" s="10">
        <f>'ttest_non errp prec'!B12</f>
        <v>0.5</v>
      </c>
      <c r="O13" s="10">
        <f>'ttest_non errp prec'!C12</f>
        <v>6.0928901776724064E-3</v>
      </c>
      <c r="P13" s="10">
        <f>'ttest_non errp prec'!F12</f>
        <v>1.8356928181352049E-2</v>
      </c>
      <c r="R13" s="19">
        <f t="shared" si="2"/>
        <v>1.8000289533782743E-3</v>
      </c>
      <c r="S13" s="19">
        <f t="shared" si="3"/>
        <v>6.0168167321053789E-2</v>
      </c>
      <c r="T13" s="19">
        <f t="shared" si="4"/>
        <v>5.8368138367675515E-2</v>
      </c>
    </row>
    <row r="14" spans="1:20" x14ac:dyDescent="0.25">
      <c r="A14" s="2" t="s">
        <v>17</v>
      </c>
      <c r="B14" s="11">
        <f>'mean and std_non errp prec'!D13</f>
        <v>0.901637461802278</v>
      </c>
      <c r="C14" s="11">
        <f>'mean and std_non errp prec'!E13</f>
        <v>0.88822536204068658</v>
      </c>
      <c r="D14" s="11">
        <f>'mean and std_non errp prec'!F13</f>
        <v>0.85343434343434343</v>
      </c>
      <c r="E14" s="9"/>
      <c r="F14" s="9">
        <f>'mean and std_non errp prec'!I13</f>
        <v>1.6379549560821181E-2</v>
      </c>
      <c r="G14" s="9">
        <f>'mean and std_non errp prec'!J13</f>
        <v>2.7287608591922478E-2</v>
      </c>
      <c r="H14" s="9">
        <f>'mean and std_non errp prec'!K13</f>
        <v>4.7026684230241532E-3</v>
      </c>
      <c r="I14" s="9"/>
      <c r="J14" s="12">
        <f t="shared" si="1"/>
        <v>0.44440480722642961</v>
      </c>
      <c r="K14" s="12">
        <f t="shared" si="0"/>
        <v>1.6364247546403924E-2</v>
      </c>
      <c r="L14" s="12">
        <f t="shared" si="0"/>
        <v>1.6364247546403924E-2</v>
      </c>
      <c r="M14" s="9"/>
      <c r="N14" s="10">
        <f>'ttest_non errp prec'!B13</f>
        <v>0.1481349357421432</v>
      </c>
      <c r="O14" s="10">
        <f>'ttest_non errp prec'!C13</f>
        <v>5.4547491821346416E-3</v>
      </c>
      <c r="P14" s="10">
        <f>'ttest_non errp prec'!F13</f>
        <v>5.4547491821346416E-3</v>
      </c>
      <c r="R14" s="19">
        <f t="shared" si="2"/>
        <v>1.3412099761591412E-2</v>
      </c>
      <c r="S14" s="19">
        <f t="shared" si="3"/>
        <v>4.8203118367934561E-2</v>
      </c>
      <c r="T14" s="19">
        <f t="shared" si="4"/>
        <v>3.4791018606343149E-2</v>
      </c>
    </row>
    <row r="15" spans="1:20" x14ac:dyDescent="0.25">
      <c r="A15" s="2" t="s">
        <v>18</v>
      </c>
      <c r="B15" s="11">
        <f>'mean and std_non errp prec'!D14</f>
        <v>0.93199864997545423</v>
      </c>
      <c r="C15" s="11">
        <f>'mean and std_non errp prec'!E14</f>
        <v>0.92450743496398879</v>
      </c>
      <c r="D15" s="11">
        <f>'mean and std_non errp prec'!F14</f>
        <v>0.90999999999999992</v>
      </c>
      <c r="E15" s="9"/>
      <c r="F15" s="9">
        <f>'mean and std_non errp prec'!I14</f>
        <v>8.9041529295239771E-3</v>
      </c>
      <c r="G15" s="9">
        <f>'mean and std_non errp prec'!J14</f>
        <v>5.24548637121941E-3</v>
      </c>
      <c r="H15" s="9">
        <f>'mean and std_non errp prec'!K14</f>
        <v>1.2412670766236366E-16</v>
      </c>
      <c r="I15" s="9"/>
      <c r="J15" s="12">
        <f t="shared" si="1"/>
        <v>0.6670611015348773</v>
      </c>
      <c r="K15" s="12">
        <f t="shared" si="0"/>
        <v>1.0041572163065482E-2</v>
      </c>
      <c r="L15" s="12">
        <f t="shared" si="0"/>
        <v>1.0935537137303457E-2</v>
      </c>
      <c r="M15" s="9"/>
      <c r="N15" s="10">
        <f>'ttest_non errp prec'!B14</f>
        <v>0.22235370051162578</v>
      </c>
      <c r="O15" s="10">
        <f>'ttest_non errp prec'!C14</f>
        <v>3.3471907210218272E-3</v>
      </c>
      <c r="P15" s="10">
        <f>'ttest_non errp prec'!F14</f>
        <v>3.6451790457678189E-3</v>
      </c>
      <c r="R15" s="19">
        <f t="shared" si="2"/>
        <v>7.4912150114654352E-3</v>
      </c>
      <c r="S15" s="19">
        <f t="shared" si="3"/>
        <v>2.199864997545431E-2</v>
      </c>
      <c r="T15" s="19">
        <f t="shared" si="4"/>
        <v>1.4507434963988874E-2</v>
      </c>
    </row>
    <row r="16" spans="1:20" x14ac:dyDescent="0.25">
      <c r="A16" s="2" t="s">
        <v>19</v>
      </c>
      <c r="B16" s="11">
        <f>'mean and std_non errp prec'!D15</f>
        <v>0.73364418765610417</v>
      </c>
      <c r="C16" s="11">
        <f>'mean and std_non errp prec'!E15</f>
        <v>0.71661033471116986</v>
      </c>
      <c r="D16" s="11">
        <f>'mean and std_non errp prec'!F15</f>
        <v>0.65529484104997382</v>
      </c>
      <c r="E16" s="9"/>
      <c r="F16" s="9">
        <f>'mean and std_non errp prec'!I15</f>
        <v>2.483204350090213E-2</v>
      </c>
      <c r="G16" s="9">
        <f>'mean and std_non errp prec'!J15</f>
        <v>2.5746551045607798E-2</v>
      </c>
      <c r="H16" s="9">
        <f>'mean and std_non errp prec'!K15</f>
        <v>1.6920606706082329E-2</v>
      </c>
      <c r="I16" s="9"/>
      <c r="J16" s="12">
        <f t="shared" si="1"/>
        <v>0.5163998221366215</v>
      </c>
      <c r="K16" s="12">
        <f t="shared" si="0"/>
        <v>1.8278670533017218E-2</v>
      </c>
      <c r="L16" s="12">
        <f t="shared" si="0"/>
        <v>3.1764986781474908E-2</v>
      </c>
      <c r="M16" s="9"/>
      <c r="N16" s="10">
        <f>'ttest_non errp prec'!B15</f>
        <v>0.17213327404554052</v>
      </c>
      <c r="O16" s="10">
        <f>'ttest_non errp prec'!C15</f>
        <v>6.0928901776724064E-3</v>
      </c>
      <c r="P16" s="10">
        <f>'ttest_non errp prec'!F15</f>
        <v>1.0588328927158303E-2</v>
      </c>
      <c r="R16" s="19">
        <f t="shared" si="2"/>
        <v>1.7033852944934313E-2</v>
      </c>
      <c r="S16" s="19">
        <f t="shared" si="3"/>
        <v>7.8349346606130355E-2</v>
      </c>
      <c r="T16" s="19">
        <f t="shared" si="4"/>
        <v>6.1315493661196041E-2</v>
      </c>
    </row>
    <row r="17" spans="1:20" x14ac:dyDescent="0.25">
      <c r="A17" s="2" t="s">
        <v>20</v>
      </c>
      <c r="B17" s="11">
        <f>'mean and std_non errp prec'!D16</f>
        <v>0.57222903412377102</v>
      </c>
      <c r="C17" s="11">
        <f>'mean and std_non errp prec'!E16</f>
        <v>0.5992983978310763</v>
      </c>
      <c r="D17" s="11">
        <f>'mean and std_non errp prec'!F16</f>
        <v>0.53165677057002569</v>
      </c>
      <c r="E17" s="9"/>
      <c r="F17" s="9">
        <f>'mean and std_non errp prec'!I16</f>
        <v>1.083755946126763E-2</v>
      </c>
      <c r="G17" s="9">
        <f>'mean and std_non errp prec'!J16</f>
        <v>2.5844072393990437E-2</v>
      </c>
      <c r="H17" s="9">
        <f>'mean and std_non errp prec'!K16</f>
        <v>8.8836702757701756E-3</v>
      </c>
      <c r="I17" s="9"/>
      <c r="J17" s="12">
        <f t="shared" si="1"/>
        <v>0.14203941389921382</v>
      </c>
      <c r="K17" s="12">
        <f t="shared" si="0"/>
        <v>1.8278670533017218E-2</v>
      </c>
      <c r="L17" s="12">
        <f t="shared" si="0"/>
        <v>1.8278670533017218E-2</v>
      </c>
      <c r="M17" s="9"/>
      <c r="N17" s="10">
        <f>'ttest_non errp prec'!B16</f>
        <v>4.7346471299737944E-2</v>
      </c>
      <c r="O17" s="10">
        <f>'ttest_non errp prec'!C16</f>
        <v>6.0928901776724064E-3</v>
      </c>
      <c r="P17" s="10">
        <f>'ttest_non errp prec'!F16</f>
        <v>6.0928901776724064E-3</v>
      </c>
      <c r="R17" s="19">
        <f t="shared" si="2"/>
        <v>-2.7069363707305283E-2</v>
      </c>
      <c r="S17" s="19">
        <f t="shared" si="3"/>
        <v>4.0572263553745325E-2</v>
      </c>
      <c r="T17" s="19">
        <f t="shared" si="4"/>
        <v>6.7641627261050608E-2</v>
      </c>
    </row>
    <row r="18" spans="1:20" x14ac:dyDescent="0.25">
      <c r="A18" s="2" t="s">
        <v>21</v>
      </c>
      <c r="B18" s="11">
        <f>'mean and std_non errp prec'!D17</f>
        <v>0.44994574152533273</v>
      </c>
      <c r="C18" s="11">
        <f>'mean and std_non errp prec'!E17</f>
        <v>0.45998431675851031</v>
      </c>
      <c r="D18" s="11">
        <f>'mean and std_non errp prec'!F17</f>
        <v>0.43357477910323433</v>
      </c>
      <c r="E18" s="9"/>
      <c r="F18" s="9">
        <f>'mean and std_non errp prec'!I17</f>
        <v>3.5047289712000135E-2</v>
      </c>
      <c r="G18" s="9">
        <f>'mean and std_non errp prec'!J17</f>
        <v>3.3130512717199335E-2</v>
      </c>
      <c r="H18" s="9">
        <f>'mean and std_non errp prec'!K17</f>
        <v>1.1555399187875534E-2</v>
      </c>
      <c r="I18" s="9"/>
      <c r="J18" s="12">
        <f t="shared" si="1"/>
        <v>1</v>
      </c>
      <c r="K18" s="12">
        <f t="shared" si="0"/>
        <v>1</v>
      </c>
      <c r="L18" s="12">
        <f t="shared" si="0"/>
        <v>0.60509295733894253</v>
      </c>
      <c r="M18" s="9"/>
      <c r="N18" s="10">
        <f>'ttest_non errp prec'!B17</f>
        <v>0.41726581135546437</v>
      </c>
      <c r="O18" s="10">
        <f>'ttest_non errp prec'!C17</f>
        <v>0.33805165701157347</v>
      </c>
      <c r="P18" s="10">
        <f>'ttest_non errp prec'!F17</f>
        <v>0.20169765244631416</v>
      </c>
      <c r="R18" s="19">
        <f t="shared" si="2"/>
        <v>-1.0038575233177582E-2</v>
      </c>
      <c r="S18" s="19">
        <f t="shared" si="3"/>
        <v>1.6370962422098401E-2</v>
      </c>
      <c r="T18" s="19">
        <f t="shared" si="4"/>
        <v>2.6409537655275983E-2</v>
      </c>
    </row>
    <row r="19" spans="1:20" x14ac:dyDescent="0.25">
      <c r="A19" s="2" t="s">
        <v>22</v>
      </c>
      <c r="B19" s="11">
        <f>'mean and std_non errp prec'!D18</f>
        <v>0.8073157272531164</v>
      </c>
      <c r="C19" s="11">
        <f>'mean and std_non errp prec'!E18</f>
        <v>0.82610252457642019</v>
      </c>
      <c r="D19" s="11">
        <f>'mean and std_non errp prec'!F18</f>
        <v>0.79755926613069472</v>
      </c>
      <c r="E19" s="9"/>
      <c r="F19" s="9">
        <f>'mean and std_non errp prec'!I18</f>
        <v>1.4763987875758172E-2</v>
      </c>
      <c r="G19" s="9">
        <f>'mean and std_non errp prec'!J18</f>
        <v>9.1010414808002909E-3</v>
      </c>
      <c r="H19" s="9">
        <f>'mean and std_non errp prec'!K18</f>
        <v>1.7099688250124703E-3</v>
      </c>
      <c r="I19" s="9"/>
      <c r="J19" s="12">
        <f t="shared" si="1"/>
        <v>9.0154208908299477E-2</v>
      </c>
      <c r="K19" s="12">
        <f t="shared" si="1"/>
        <v>0.60078804026589405</v>
      </c>
      <c r="L19" s="12">
        <f t="shared" si="1"/>
        <v>1.7500968514979051E-2</v>
      </c>
      <c r="M19" s="9"/>
      <c r="N19" s="10">
        <f>'ttest_non errp prec'!B18</f>
        <v>3.0051402969433157E-2</v>
      </c>
      <c r="O19" s="10">
        <f>'ttest_non errp prec'!C18</f>
        <v>0.20026268008863135</v>
      </c>
      <c r="P19" s="10">
        <f>'ttest_non errp prec'!F18</f>
        <v>5.8336561716596834E-3</v>
      </c>
      <c r="R19" s="19">
        <f t="shared" si="2"/>
        <v>-1.8786797323303794E-2</v>
      </c>
      <c r="S19" s="19">
        <f t="shared" si="3"/>
        <v>9.756461122421678E-3</v>
      </c>
      <c r="T19" s="19">
        <f t="shared" si="4"/>
        <v>2.8543258445725472E-2</v>
      </c>
    </row>
    <row r="20" spans="1:20" x14ac:dyDescent="0.25">
      <c r="A20" s="2" t="s">
        <v>23</v>
      </c>
      <c r="B20" s="11">
        <f>'mean and std_non errp prec'!D19</f>
        <v>0.46842684629918674</v>
      </c>
      <c r="C20" s="11">
        <f>'mean and std_non errp prec'!E19</f>
        <v>0.63647409868340099</v>
      </c>
      <c r="D20" s="11">
        <f>'mean and std_non errp prec'!F19</f>
        <v>0.70008210180623975</v>
      </c>
      <c r="E20" s="9"/>
      <c r="F20" s="9">
        <f>'mean and std_non errp prec'!I19</f>
        <v>3.3191398518638032E-2</v>
      </c>
      <c r="G20" s="9">
        <f>'mean and std_non errp prec'!J19</f>
        <v>7.6531006905577237E-2</v>
      </c>
      <c r="H20" s="9">
        <f>'mean and std_non errp prec'!K19</f>
        <v>3.8822522966768407E-2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0.17244150145095138</v>
      </c>
      <c r="M20" s="9"/>
      <c r="N20" s="10">
        <f>'ttest_non errp prec'!B19</f>
        <v>6.0928901776724064E-3</v>
      </c>
      <c r="O20" s="10">
        <f>'ttest_non errp prec'!C19</f>
        <v>5.9626167965087943E-3</v>
      </c>
      <c r="P20" s="10">
        <f>'ttest_non errp prec'!F19</f>
        <v>5.7480500483650457E-2</v>
      </c>
      <c r="R20" s="19">
        <f t="shared" si="2"/>
        <v>-0.16804725238421425</v>
      </c>
      <c r="S20" s="19">
        <f t="shared" si="3"/>
        <v>-0.23165525550705302</v>
      </c>
      <c r="T20" s="19">
        <f t="shared" si="4"/>
        <v>-6.3608003122838763E-2</v>
      </c>
    </row>
    <row r="21" spans="1:20" x14ac:dyDescent="0.25">
      <c r="A21" s="2" t="s">
        <v>24</v>
      </c>
      <c r="B21" s="11">
        <f>'mean and std_non errp prec'!D20</f>
        <v>0.76813775376541338</v>
      </c>
      <c r="C21" s="11">
        <f>'mean and std_non errp prec'!E20</f>
        <v>0.82962948463133568</v>
      </c>
      <c r="D21" s="11">
        <f>'mean and std_non errp prec'!F20</f>
        <v>0.74867859043209128</v>
      </c>
      <c r="E21" s="9"/>
      <c r="F21" s="9">
        <f>'mean and std_non errp prec'!I20</f>
        <v>2.2033677173926687E-2</v>
      </c>
      <c r="G21" s="9">
        <f>'mean and std_non errp prec'!J20</f>
        <v>1.8465555351243831E-2</v>
      </c>
      <c r="H21" s="9">
        <f>'mean and std_non errp prec'!K20</f>
        <v>1.4870679827705844E-2</v>
      </c>
      <c r="I21" s="9"/>
      <c r="J21" s="12">
        <f t="shared" si="1"/>
        <v>1.8278670533017218E-2</v>
      </c>
      <c r="K21" s="12">
        <f t="shared" si="1"/>
        <v>0.31511256117998776</v>
      </c>
      <c r="L21" s="12">
        <f t="shared" si="1"/>
        <v>1.8278670533017218E-2</v>
      </c>
      <c r="M21" s="9"/>
      <c r="N21" s="10">
        <f>'ttest_non errp prec'!B20</f>
        <v>6.0928901776724064E-3</v>
      </c>
      <c r="O21" s="10">
        <f>'ttest_non errp prec'!C20</f>
        <v>0.10503752039332925</v>
      </c>
      <c r="P21" s="10">
        <f>'ttest_non errp prec'!F20</f>
        <v>6.0928901776724064E-3</v>
      </c>
      <c r="R21" s="19">
        <f t="shared" si="2"/>
        <v>-6.1491730865922301E-2</v>
      </c>
      <c r="S21" s="19">
        <f t="shared" si="3"/>
        <v>1.9459163333322094E-2</v>
      </c>
      <c r="T21" s="19">
        <f t="shared" si="4"/>
        <v>8.0950894199244394E-2</v>
      </c>
    </row>
    <row r="22" spans="1:20" x14ac:dyDescent="0.25">
      <c r="A22" s="2" t="s">
        <v>25</v>
      </c>
      <c r="B22" s="11">
        <f>'mean and std_non errp prec'!D21</f>
        <v>0.62849403883060129</v>
      </c>
      <c r="C22" s="11">
        <f>'mean and std_non errp prec'!E21</f>
        <v>0.64541662533054223</v>
      </c>
      <c r="D22" s="11">
        <f>'mean and std_non errp prec'!F21</f>
        <v>0.65194831591173052</v>
      </c>
      <c r="E22" s="9"/>
      <c r="F22" s="9">
        <f>'mean and std_non errp prec'!I21</f>
        <v>4.2625824858074382E-2</v>
      </c>
      <c r="G22" s="9">
        <f>'mean and std_non errp prec'!J21</f>
        <v>4.3075723746946376E-2</v>
      </c>
      <c r="H22" s="9">
        <f>'mean and std_non errp prec'!K21</f>
        <v>4.2392497673085748E-2</v>
      </c>
      <c r="I22" s="9"/>
      <c r="J22" s="12">
        <f t="shared" si="1"/>
        <v>0.79630395595276227</v>
      </c>
      <c r="K22" s="12">
        <f t="shared" si="1"/>
        <v>1</v>
      </c>
      <c r="L22" s="12">
        <f t="shared" si="1"/>
        <v>1</v>
      </c>
      <c r="M22" s="9"/>
      <c r="N22" s="10">
        <f>'ttest_non errp prec'!B21</f>
        <v>0.26543465198425409</v>
      </c>
      <c r="O22" s="10">
        <f>'ttest_non errp prec'!C21</f>
        <v>0.33805165701157347</v>
      </c>
      <c r="P22" s="10">
        <f>'ttest_non errp prec'!F21</f>
        <v>0.45828132233977065</v>
      </c>
      <c r="R22" s="19">
        <f t="shared" si="2"/>
        <v>-1.6922586499940939E-2</v>
      </c>
      <c r="S22" s="19">
        <f t="shared" si="3"/>
        <v>-2.3454277081129238E-2</v>
      </c>
      <c r="T22" s="19">
        <f t="shared" si="4"/>
        <v>-6.5316905811882986E-3</v>
      </c>
    </row>
    <row r="23" spans="1:20" x14ac:dyDescent="0.25">
      <c r="A23" s="2" t="s">
        <v>26</v>
      </c>
      <c r="B23" s="11">
        <f>'mean and std_non errp prec'!D22</f>
        <v>0.76165736174891785</v>
      </c>
      <c r="C23" s="11">
        <f>'mean and std_non errp prec'!E22</f>
        <v>0.77689779506154188</v>
      </c>
      <c r="D23" s="11">
        <f>'mean and std_non errp prec'!F22</f>
        <v>0.72590404155345956</v>
      </c>
      <c r="E23" s="9"/>
      <c r="F23" s="9">
        <f>'mean and std_non errp prec'!I22</f>
        <v>2.291550909533897E-2</v>
      </c>
      <c r="G23" s="9">
        <f>'mean and std_non errp prec'!J22</f>
        <v>3.8701476829659881E-2</v>
      </c>
      <c r="H23" s="9">
        <f>'mean and std_non errp prec'!K22</f>
        <v>2.0428224501414852E-2</v>
      </c>
      <c r="I23" s="9"/>
      <c r="J23" s="12">
        <f t="shared" si="1"/>
        <v>0.60294803753510307</v>
      </c>
      <c r="K23" s="12">
        <f t="shared" si="1"/>
        <v>5.4217713069843382E-2</v>
      </c>
      <c r="L23" s="12">
        <f t="shared" si="1"/>
        <v>0.13903757418666954</v>
      </c>
      <c r="M23" s="9"/>
      <c r="N23" s="10">
        <f>'ttest_non errp prec'!B22</f>
        <v>0.20098267917836771</v>
      </c>
      <c r="O23" s="10">
        <f>'ttest_non errp prec'!C22</f>
        <v>1.8072571023281126E-2</v>
      </c>
      <c r="P23" s="10">
        <f>'ttest_non errp prec'!F22</f>
        <v>4.6345858062223182E-2</v>
      </c>
      <c r="R23" s="19">
        <f t="shared" si="2"/>
        <v>-1.5240433312624035E-2</v>
      </c>
      <c r="S23" s="19">
        <f t="shared" si="3"/>
        <v>3.5753320195458294E-2</v>
      </c>
      <c r="T23" s="19">
        <f t="shared" si="4"/>
        <v>5.0993753508082329E-2</v>
      </c>
    </row>
    <row r="24" spans="1:20" x14ac:dyDescent="0.25">
      <c r="A24" s="2" t="s">
        <v>27</v>
      </c>
      <c r="B24" s="11">
        <f>'mean and std_non errp prec'!D23</f>
        <v>0.92164861125172948</v>
      </c>
      <c r="C24" s="11">
        <f>'mean and std_non errp prec'!E23</f>
        <v>0.91489858012170377</v>
      </c>
      <c r="D24" s="11">
        <f>'mean and std_non errp prec'!F23</f>
        <v>0.87653582372683503</v>
      </c>
      <c r="E24" s="9"/>
      <c r="F24" s="9">
        <f>'mean and std_non errp prec'!I23</f>
        <v>5.9481230959855047E-3</v>
      </c>
      <c r="G24" s="9">
        <f>'mean and std_non errp prec'!J23</f>
        <v>1.0739043411427561E-2</v>
      </c>
      <c r="H24" s="9">
        <f>'mean and std_non errp prec'!K23</f>
        <v>1.1929935563206599E-2</v>
      </c>
      <c r="I24" s="9"/>
      <c r="J24" s="12">
        <f t="shared" si="1"/>
        <v>0.75571864321959115</v>
      </c>
      <c r="K24" s="12">
        <f t="shared" si="1"/>
        <v>1.7118054579002479E-2</v>
      </c>
      <c r="L24" s="12">
        <f t="shared" si="1"/>
        <v>1.5993412071772031E-2</v>
      </c>
      <c r="M24" s="9"/>
      <c r="N24" s="10">
        <f>'ttest_non errp prec'!B23</f>
        <v>0.25190621440653038</v>
      </c>
      <c r="O24" s="10">
        <f>'ttest_non errp prec'!C23</f>
        <v>5.7060181930008256E-3</v>
      </c>
      <c r="P24" s="10">
        <f>'ttest_non errp prec'!F23</f>
        <v>5.3311373572573432E-3</v>
      </c>
      <c r="R24" s="19">
        <f t="shared" si="2"/>
        <v>6.7500311300257021E-3</v>
      </c>
      <c r="S24" s="19">
        <f t="shared" si="3"/>
        <v>4.5112787524894449E-2</v>
      </c>
      <c r="T24" s="19">
        <f t="shared" si="4"/>
        <v>3.8362756394868747E-2</v>
      </c>
    </row>
    <row r="25" spans="1:20" x14ac:dyDescent="0.25">
      <c r="A25" s="2" t="s">
        <v>28</v>
      </c>
      <c r="B25" s="11">
        <f>'mean and std_non errp prec'!D24</f>
        <v>0.91667425254969948</v>
      </c>
      <c r="C25" s="11">
        <f>'mean and std_non errp prec'!E24</f>
        <v>0.88994197292069632</v>
      </c>
      <c r="D25" s="11">
        <f>'mean and std_non errp prec'!F24</f>
        <v>0.88355555555555565</v>
      </c>
      <c r="E25" s="9"/>
      <c r="F25" s="9">
        <f>'mean and std_non errp prec'!I24</f>
        <v>1.1682070180486264E-2</v>
      </c>
      <c r="G25" s="9">
        <f>'mean and std_non errp prec'!J24</f>
        <v>9.1188356453464903E-3</v>
      </c>
      <c r="H25" s="9">
        <f>'mean and std_non errp prec'!K24</f>
        <v>4.868644955601447E-3</v>
      </c>
      <c r="I25" s="9"/>
      <c r="J25" s="12">
        <f t="shared" si="1"/>
        <v>3.0012277937409328E-2</v>
      </c>
      <c r="K25" s="12">
        <f t="shared" si="1"/>
        <v>1.6364247546403924E-2</v>
      </c>
      <c r="L25" s="12">
        <f t="shared" si="1"/>
        <v>0.54907877466742705</v>
      </c>
      <c r="M25" s="9"/>
      <c r="N25" s="10">
        <f>'ttest_non errp prec'!B24</f>
        <v>1.000409264580311E-2</v>
      </c>
      <c r="O25" s="10">
        <f>'ttest_non errp prec'!C24</f>
        <v>5.4547491821346416E-3</v>
      </c>
      <c r="P25" s="10">
        <f>'ttest_non errp prec'!F24</f>
        <v>0.1830262582224757</v>
      </c>
      <c r="R25" s="19">
        <f t="shared" si="2"/>
        <v>2.6732279629003153E-2</v>
      </c>
      <c r="S25" s="19">
        <f t="shared" si="3"/>
        <v>3.3118696994143826E-2</v>
      </c>
      <c r="T25" s="19">
        <f t="shared" si="4"/>
        <v>6.386417365140673E-3</v>
      </c>
    </row>
    <row r="26" spans="1:20" x14ac:dyDescent="0.25">
      <c r="A26" s="2" t="s">
        <v>29</v>
      </c>
      <c r="B26" s="11">
        <f>'mean and std_non errp prec'!D25</f>
        <v>0.95318715457139758</v>
      </c>
      <c r="C26" s="11">
        <f>'mean and std_non errp prec'!E25</f>
        <v>0.9526343927525629</v>
      </c>
      <c r="D26" s="11">
        <f>'mean and std_non errp prec'!F25</f>
        <v>0.93623855307591053</v>
      </c>
      <c r="E26" s="9"/>
      <c r="F26" s="9">
        <f>'mean and std_non errp prec'!I25</f>
        <v>5.8508616532261621E-3</v>
      </c>
      <c r="G26" s="9">
        <f>'mean and std_non errp prec'!J25</f>
        <v>5.3287697161387218E-3</v>
      </c>
      <c r="H26" s="9">
        <f>'mean and std_non errp prec'!K25</f>
        <v>1.2382011230524684E-2</v>
      </c>
      <c r="I26" s="9"/>
      <c r="J26" s="12">
        <f t="shared" si="1"/>
        <v>0.69296314655907576</v>
      </c>
      <c r="K26" s="12">
        <f t="shared" si="1"/>
        <v>0.11236934895666889</v>
      </c>
      <c r="L26" s="12">
        <f t="shared" si="1"/>
        <v>0.1405389292398723</v>
      </c>
      <c r="M26" s="9"/>
      <c r="N26" s="10">
        <f>'ttest_non errp prec'!B25</f>
        <v>0.23098771551969194</v>
      </c>
      <c r="O26" s="10">
        <f>'ttest_non errp prec'!C25</f>
        <v>3.7456449652222966E-2</v>
      </c>
      <c r="P26" s="10">
        <f>'ttest_non errp prec'!F25</f>
        <v>4.6846309746624099E-2</v>
      </c>
      <c r="R26" s="19">
        <f t="shared" si="2"/>
        <v>5.5276181883467945E-4</v>
      </c>
      <c r="S26" s="19">
        <f t="shared" si="3"/>
        <v>1.6948601495487048E-2</v>
      </c>
      <c r="T26" s="19">
        <f t="shared" si="4"/>
        <v>1.6395839676652368E-2</v>
      </c>
    </row>
    <row r="27" spans="1:20" x14ac:dyDescent="0.25">
      <c r="A27" s="2" t="s">
        <v>30</v>
      </c>
      <c r="B27" s="11">
        <f>'mean and std_non errp prec'!D26</f>
        <v>0.59147283679059126</v>
      </c>
      <c r="C27" s="11">
        <f>'mean and std_non errp prec'!E26</f>
        <v>0.60244231983150787</v>
      </c>
      <c r="D27" s="11">
        <f>'mean and std_non errp prec'!F26</f>
        <v>0.5589303557261005</v>
      </c>
      <c r="E27" s="9"/>
      <c r="F27" s="9">
        <f>'mean and std_non errp prec'!I26</f>
        <v>2.9085842034943802E-2</v>
      </c>
      <c r="G27" s="9">
        <f>'mean and std_non errp prec'!J26</f>
        <v>3.7030224820330027E-2</v>
      </c>
      <c r="H27" s="9">
        <f>'mean and std_non errp prec'!K26</f>
        <v>1.5653324959196122E-2</v>
      </c>
      <c r="I27" s="9"/>
      <c r="J27" s="12">
        <f t="shared" si="1"/>
        <v>1</v>
      </c>
      <c r="K27" s="12">
        <f t="shared" si="1"/>
        <v>0.14203941389921382</v>
      </c>
      <c r="L27" s="12">
        <f t="shared" si="1"/>
        <v>0.14203941389921382</v>
      </c>
      <c r="M27" s="9"/>
      <c r="N27" s="10">
        <f>'ttest_non errp prec'!B26</f>
        <v>0.33805165701157347</v>
      </c>
      <c r="O27" s="10">
        <f>'ttest_non errp prec'!C26</f>
        <v>4.7346471299737944E-2</v>
      </c>
      <c r="P27" s="10">
        <f>'ttest_non errp prec'!F26</f>
        <v>4.7346471299737944E-2</v>
      </c>
      <c r="R27" s="19">
        <f t="shared" si="2"/>
        <v>-1.0969483040916606E-2</v>
      </c>
      <c r="S27" s="19">
        <f t="shared" si="3"/>
        <v>3.2542481064490758E-2</v>
      </c>
      <c r="T27" s="19">
        <f t="shared" si="4"/>
        <v>4.3511964105407364E-2</v>
      </c>
    </row>
    <row r="28" spans="1:20" x14ac:dyDescent="0.25">
      <c r="A28" s="2" t="s">
        <v>31</v>
      </c>
      <c r="B28" s="11">
        <f>'mean and std_non errp prec'!D27</f>
        <v>0.57178172562464291</v>
      </c>
      <c r="C28" s="11">
        <f>'mean and std_non errp prec'!E27</f>
        <v>0.58915488551033646</v>
      </c>
      <c r="D28" s="11">
        <f>'mean and std_non errp prec'!F27</f>
        <v>0.57009263975461155</v>
      </c>
      <c r="E28" s="9"/>
      <c r="F28" s="9">
        <f>'mean and std_non errp prec'!I27</f>
        <v>3.3464289490916566E-2</v>
      </c>
      <c r="G28" s="9">
        <f>'mean and std_non errp prec'!J27</f>
        <v>4.5643698127973226E-2</v>
      </c>
      <c r="H28" s="9">
        <f>'mean and std_non errp prec'!K27</f>
        <v>2.303057154071585E-2</v>
      </c>
      <c r="I28" s="9"/>
      <c r="J28" s="12">
        <f t="shared" si="1"/>
        <v>1</v>
      </c>
      <c r="K28" s="12">
        <f t="shared" si="1"/>
        <v>1</v>
      </c>
      <c r="L28" s="12">
        <f t="shared" si="1"/>
        <v>1</v>
      </c>
      <c r="M28" s="9"/>
      <c r="N28" s="10">
        <f>'ttest_non errp prec'!B27</f>
        <v>0.33805165701157347</v>
      </c>
      <c r="O28" s="10">
        <f>'ttest_non errp prec'!C27</f>
        <v>0.5</v>
      </c>
      <c r="P28" s="10">
        <f>'ttest_non errp prec'!F27</f>
        <v>0.33805165701157347</v>
      </c>
      <c r="R28" s="19">
        <f t="shared" si="2"/>
        <v>-1.7373159885693545E-2</v>
      </c>
      <c r="S28" s="19">
        <f t="shared" si="3"/>
        <v>1.6890858700313593E-3</v>
      </c>
      <c r="T28" s="19">
        <f t="shared" si="4"/>
        <v>1.9062245755724905E-2</v>
      </c>
    </row>
    <row r="29" spans="1:20" x14ac:dyDescent="0.25">
      <c r="A29" s="2" t="s">
        <v>32</v>
      </c>
      <c r="B29" s="11">
        <f>AVERAGE(B3:B28)</f>
        <v>0.72771146844665091</v>
      </c>
      <c r="C29" s="11">
        <f t="shared" ref="C29:D29" si="5">AVERAGE(C3:C28)</f>
        <v>0.74259725756654338</v>
      </c>
      <c r="D29" s="11">
        <f t="shared" si="5"/>
        <v>0.70502457311108901</v>
      </c>
      <c r="E29" s="9"/>
      <c r="F29" s="9">
        <f>AVERAGE(F3:F28)</f>
        <v>2.1883655984998265E-2</v>
      </c>
      <c r="G29" s="9">
        <f t="shared" ref="G29" si="6">AVERAGE(G3:G28)</f>
        <v>3.1928115509531237E-2</v>
      </c>
      <c r="H29" s="9">
        <f t="shared" ref="H29" si="7">AVERAGE(H3:H28)</f>
        <v>1.5208405302369773E-2</v>
      </c>
      <c r="I29" s="9"/>
      <c r="J29" s="12">
        <f t="shared" si="1"/>
        <v>0.62561686620905166</v>
      </c>
      <c r="K29" s="12">
        <f t="shared" si="1"/>
        <v>0.25608106923883889</v>
      </c>
      <c r="L29" s="12">
        <f t="shared" si="1"/>
        <v>0.22750591216286931</v>
      </c>
      <c r="M29" s="9"/>
      <c r="N29" s="10">
        <f>AVERAGE(N3:N28)</f>
        <v>0.20853895540301723</v>
      </c>
      <c r="O29" s="10">
        <f>AVERAGE(O3:O28)</f>
        <v>8.53603564129463E-2</v>
      </c>
      <c r="P29" s="10">
        <f>AVERAGE(P3:P28)</f>
        <v>7.5835304054289773E-2</v>
      </c>
      <c r="R29" s="19">
        <f t="shared" si="2"/>
        <v>-1.4885789119892467E-2</v>
      </c>
      <c r="S29" s="19">
        <f t="shared" si="3"/>
        <v>2.2686895335561896E-2</v>
      </c>
      <c r="T29" s="19">
        <f t="shared" si="4"/>
        <v>3.7572684455454364E-2</v>
      </c>
    </row>
    <row r="31" spans="1:20" x14ac:dyDescent="0.25">
      <c r="A31" t="s">
        <v>95</v>
      </c>
      <c r="B31">
        <f>COUNTIFS(R3:R29,"&gt;0",J3:J29,"&lt;=0.05")</f>
        <v>2</v>
      </c>
    </row>
    <row r="32" spans="1:20" x14ac:dyDescent="0.25">
      <c r="A32" t="s">
        <v>97</v>
      </c>
      <c r="B32">
        <f>COUNTIFS(R3:R29,"&lt;0",J3:J29,"&lt;=0.05")</f>
        <v>2</v>
      </c>
    </row>
    <row r="34" spans="1:2" x14ac:dyDescent="0.25">
      <c r="A34" t="s">
        <v>96</v>
      </c>
      <c r="B34">
        <f>COUNTIFS(S3:S29,"&gt;0",K3:K29,"&lt;=0.05")</f>
        <v>13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10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6BC-0D9C-4EF3-9A2E-E5B6E7A3F296}">
  <sheetPr>
    <tabColor theme="5"/>
  </sheetPr>
  <dimension ref="A1:T38"/>
  <sheetViews>
    <sheetView zoomScale="70" zoomScaleNormal="70" workbookViewId="0">
      <selection activeCell="H38" sqref="H38"/>
    </sheetView>
  </sheetViews>
  <sheetFormatPr defaultRowHeight="15" x14ac:dyDescent="0.25"/>
  <cols>
    <col min="1" max="1" width="19.85546875" bestFit="1" customWidth="1"/>
    <col min="2" max="2" width="9" bestFit="1" customWidth="1"/>
    <col min="3" max="3" width="10.5703125" bestFit="1" customWidth="1"/>
    <col min="4" max="4" width="9" bestFit="1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std_auc'!D2</f>
        <v>0.86014610389610391</v>
      </c>
      <c r="C3" s="11">
        <f>'mean and std_auc'!E2</f>
        <v>0.84107142857142869</v>
      </c>
      <c r="D3" s="11">
        <f>'mean and std_auc'!F2</f>
        <v>0.87037337662337655</v>
      </c>
      <c r="E3" s="9"/>
      <c r="F3" s="9">
        <f>'mean and std_auc'!I2</f>
        <v>2.0398665553791571E-2</v>
      </c>
      <c r="G3" s="9">
        <f>'mean and std_auc'!J2</f>
        <v>4.9294070745278237E-2</v>
      </c>
      <c r="H3" s="9">
        <f>'mean and std_auc'!K2</f>
        <v>1.3295964937954085E-2</v>
      </c>
      <c r="I3" s="9"/>
      <c r="J3" s="12">
        <f>IF(N3*3&lt;=0.001,"$\le 0.001$",IF(N3*3&gt;=1,1,3*N3))</f>
        <v>1</v>
      </c>
      <c r="K3" s="12">
        <f t="shared" ref="K3:L18" si="0">IF(O3*3&lt;=0.001,"$\le 0.001$",IF(O3*3&gt;=1,1,3*O3))</f>
        <v>1</v>
      </c>
      <c r="L3" s="12">
        <f t="shared" si="0"/>
        <v>0.44440480722642961</v>
      </c>
      <c r="M3" s="9"/>
      <c r="N3" s="10">
        <f>ttest_auc!B2</f>
        <v>0.41726581135546437</v>
      </c>
      <c r="O3" s="10">
        <f>ttest_auc!C2</f>
        <v>0.33805165701157347</v>
      </c>
      <c r="P3" s="10">
        <f>ttest_auc!F2</f>
        <v>0.1481349357421432</v>
      </c>
      <c r="R3" s="19">
        <f>B3-C3</f>
        <v>1.9074675324675217E-2</v>
      </c>
      <c r="S3" s="19">
        <f>B3-D3</f>
        <v>-1.022727272727264E-2</v>
      </c>
      <c r="T3" s="19">
        <f>C3-D3</f>
        <v>-2.9301948051947857E-2</v>
      </c>
    </row>
    <row r="4" spans="1:20" x14ac:dyDescent="0.25">
      <c r="A4" s="2" t="s">
        <v>7</v>
      </c>
      <c r="B4" s="11">
        <f>'mean and std_auc'!D3</f>
        <v>0.67599591419816141</v>
      </c>
      <c r="C4" s="11">
        <f>'mean and std_auc'!E3</f>
        <v>0.73687436159346276</v>
      </c>
      <c r="D4" s="11">
        <f>'mean and std_auc'!F3</f>
        <v>0.7191011235955056</v>
      </c>
      <c r="E4" s="9"/>
      <c r="F4" s="9">
        <f>'mean and std_auc'!I3</f>
        <v>3.6668506571892363E-2</v>
      </c>
      <c r="G4" s="9">
        <f>'mean and std_auc'!J3</f>
        <v>0.1247463493744934</v>
      </c>
      <c r="H4" s="9">
        <f>'mean and std_auc'!K3</f>
        <v>0.17463069089425676</v>
      </c>
      <c r="I4" s="9"/>
      <c r="J4" s="12">
        <f t="shared" ref="J4:L29" si="1">IF(N4*3&lt;=0.001,"$\le 0.001$",IF(N4*3&gt;=1,1,3*N4))</f>
        <v>0.21550812271044034</v>
      </c>
      <c r="K4" s="12">
        <f t="shared" si="0"/>
        <v>0.21550812271044034</v>
      </c>
      <c r="L4" s="12">
        <f t="shared" si="0"/>
        <v>1</v>
      </c>
      <c r="M4" s="9"/>
      <c r="N4" s="10">
        <f>ttest_auc!B3</f>
        <v>7.1836040903480114E-2</v>
      </c>
      <c r="O4" s="10">
        <f>ttest_auc!C3</f>
        <v>7.1836040903480114E-2</v>
      </c>
      <c r="P4" s="10">
        <f>ttest_auc!F3</f>
        <v>0.5</v>
      </c>
      <c r="R4" s="19">
        <f t="shared" ref="R4:R29" si="2">B4-C4</f>
        <v>-6.0878447395301349E-2</v>
      </c>
      <c r="S4" s="19">
        <f t="shared" ref="S4:S29" si="3">B4-D4</f>
        <v>-4.3105209397344191E-2</v>
      </c>
      <c r="T4" s="19">
        <f t="shared" ref="T4:T29" si="4">C4-D4</f>
        <v>1.7773237997957159E-2</v>
      </c>
    </row>
    <row r="5" spans="1:20" x14ac:dyDescent="0.25">
      <c r="A5" s="2" t="s">
        <v>8</v>
      </c>
      <c r="B5" s="11">
        <f>'mean and std_auc'!D4</f>
        <v>0.93257575757575761</v>
      </c>
      <c r="C5" s="11">
        <f>'mean and std_auc'!E4</f>
        <v>0.91287878787878785</v>
      </c>
      <c r="D5" s="11">
        <f>'mean and std_auc'!F4</f>
        <v>0.93106060606060603</v>
      </c>
      <c r="E5" s="9"/>
      <c r="F5" s="9">
        <f>'mean and std_auc'!I4</f>
        <v>1.2641247421185811E-2</v>
      </c>
      <c r="G5" s="9">
        <f>'mean and std_auc'!J4</f>
        <v>2.0093840126820951E-2</v>
      </c>
      <c r="H5" s="9">
        <f>'mean and std_auc'!K4</f>
        <v>2.1948461523966865E-2</v>
      </c>
      <c r="I5" s="9"/>
      <c r="J5" s="12">
        <f t="shared" si="1"/>
        <v>0.31511256117998776</v>
      </c>
      <c r="K5" s="12">
        <f t="shared" si="0"/>
        <v>1</v>
      </c>
      <c r="L5" s="12">
        <f t="shared" si="0"/>
        <v>0.44440480722642961</v>
      </c>
      <c r="M5" s="9"/>
      <c r="N5" s="10">
        <f>ttest_auc!B4</f>
        <v>0.10503752039332925</v>
      </c>
      <c r="O5" s="10">
        <f>ttest_auc!C4</f>
        <v>0.41726581135546437</v>
      </c>
      <c r="P5" s="10">
        <f>ttest_auc!F4</f>
        <v>0.1481349357421432</v>
      </c>
      <c r="R5" s="19">
        <f t="shared" si="2"/>
        <v>1.9696969696969768E-2</v>
      </c>
      <c r="S5" s="19">
        <f t="shared" si="3"/>
        <v>1.5151515151515804E-3</v>
      </c>
      <c r="T5" s="19">
        <f t="shared" si="4"/>
        <v>-1.8181818181818188E-2</v>
      </c>
    </row>
    <row r="6" spans="1:20" x14ac:dyDescent="0.25">
      <c r="A6" s="2" t="s">
        <v>9</v>
      </c>
      <c r="B6" s="11">
        <f>'mean and std_auc'!D5</f>
        <v>0.64431818181818179</v>
      </c>
      <c r="C6" s="11">
        <f>'mean and std_auc'!E5</f>
        <v>0.66371753246753251</v>
      </c>
      <c r="D6" s="11">
        <f>'mean and std_auc'!F5</f>
        <v>0.70616883116883111</v>
      </c>
      <c r="E6" s="9"/>
      <c r="F6" s="9">
        <f>'mean and std_auc'!I5</f>
        <v>4.8197816833989757E-2</v>
      </c>
      <c r="G6" s="9">
        <f>'mean and std_auc'!J5</f>
        <v>6.7642850344373048E-2</v>
      </c>
      <c r="H6" s="9">
        <f>'mean and std_auc'!K5</f>
        <v>2.2519779868514708E-2</v>
      </c>
      <c r="I6" s="9"/>
      <c r="J6" s="12">
        <f t="shared" si="1"/>
        <v>0.79630395595276227</v>
      </c>
      <c r="K6" s="12">
        <f t="shared" si="0"/>
        <v>5.5070784544056145E-2</v>
      </c>
      <c r="L6" s="12">
        <f t="shared" si="0"/>
        <v>0.31511256117998776</v>
      </c>
      <c r="M6" s="9"/>
      <c r="N6" s="10">
        <f>ttest_auc!B5</f>
        <v>0.26543465198425409</v>
      </c>
      <c r="O6" s="10">
        <f>ttest_auc!C5</f>
        <v>1.8356928181352049E-2</v>
      </c>
      <c r="P6" s="10">
        <f>ttest_auc!F5</f>
        <v>0.10503752039332925</v>
      </c>
      <c r="R6" s="19">
        <f t="shared" si="2"/>
        <v>-1.9399350649350722E-2</v>
      </c>
      <c r="S6" s="19">
        <f t="shared" si="3"/>
        <v>-6.1850649350649323E-2</v>
      </c>
      <c r="T6" s="19">
        <f t="shared" si="4"/>
        <v>-4.2451298701298601E-2</v>
      </c>
    </row>
    <row r="7" spans="1:20" x14ac:dyDescent="0.25">
      <c r="A7" s="2" t="s">
        <v>10</v>
      </c>
      <c r="B7" s="11">
        <f>'mean and std_auc'!D6</f>
        <v>0.66233980983877627</v>
      </c>
      <c r="C7" s="11">
        <f>'mean and std_auc'!E6</f>
        <v>0.70301777594047132</v>
      </c>
      <c r="D7" s="11">
        <f>'mean and std_auc'!F6</f>
        <v>0.75518809425382394</v>
      </c>
      <c r="E7" s="9"/>
      <c r="F7" s="9">
        <f>'mean and std_auc'!I6</f>
        <v>2.9949529691305682E-2</v>
      </c>
      <c r="G7" s="9">
        <f>'mean and std_auc'!J6</f>
        <v>8.9081291714515995E-2</v>
      </c>
      <c r="H7" s="9">
        <f>'mean and std_auc'!K6</f>
        <v>4.5179629492818986E-2</v>
      </c>
      <c r="I7" s="9"/>
      <c r="J7" s="12">
        <f t="shared" si="1"/>
        <v>0.79630395595276227</v>
      </c>
      <c r="K7" s="12">
        <f t="shared" si="0"/>
        <v>5.5070784544056145E-2</v>
      </c>
      <c r="L7" s="12">
        <f t="shared" si="0"/>
        <v>0.60509295733894253</v>
      </c>
      <c r="M7" s="9"/>
      <c r="N7" s="10">
        <f>ttest_auc!B6</f>
        <v>0.26543465198425409</v>
      </c>
      <c r="O7" s="10">
        <f>ttest_auc!C6</f>
        <v>1.8356928181352049E-2</v>
      </c>
      <c r="P7" s="10">
        <f>ttest_auc!F6</f>
        <v>0.20169765244631416</v>
      </c>
      <c r="R7" s="19">
        <f t="shared" si="2"/>
        <v>-4.0677966101695051E-2</v>
      </c>
      <c r="S7" s="19">
        <f t="shared" si="3"/>
        <v>-9.2848284415047666E-2</v>
      </c>
      <c r="T7" s="19">
        <f t="shared" si="4"/>
        <v>-5.2170318313352615E-2</v>
      </c>
    </row>
    <row r="8" spans="1:20" x14ac:dyDescent="0.25">
      <c r="A8" s="2" t="s">
        <v>11</v>
      </c>
      <c r="B8" s="11">
        <f>'mean and std_auc'!D7</f>
        <v>0.83344000000000007</v>
      </c>
      <c r="C8" s="11">
        <f>'mean and std_auc'!E7</f>
        <v>0.80043999999999982</v>
      </c>
      <c r="D8" s="11">
        <f>'mean and std_auc'!F7</f>
        <v>0.78512000000000004</v>
      </c>
      <c r="E8" s="9"/>
      <c r="F8" s="9">
        <f>'mean and std_auc'!I7</f>
        <v>3.6153672012673901E-2</v>
      </c>
      <c r="G8" s="9">
        <f>'mean and std_auc'!J7</f>
        <v>4.6103231990826866E-2</v>
      </c>
      <c r="H8" s="9">
        <f>'mean and std_auc'!K7</f>
        <v>3.1912881411743428E-2</v>
      </c>
      <c r="I8" s="9"/>
      <c r="J8" s="12">
        <f t="shared" si="1"/>
        <v>0.44440480722642961</v>
      </c>
      <c r="K8" s="12">
        <f t="shared" si="0"/>
        <v>0.21550812271044034</v>
      </c>
      <c r="L8" s="12">
        <f t="shared" si="0"/>
        <v>0.60509295733894253</v>
      </c>
      <c r="M8" s="9"/>
      <c r="N8" s="10">
        <f>ttest_auc!B7</f>
        <v>0.1481349357421432</v>
      </c>
      <c r="O8" s="10">
        <f>ttest_auc!C7</f>
        <v>7.1836040903480114E-2</v>
      </c>
      <c r="P8" s="10">
        <f>ttest_auc!F7</f>
        <v>0.20169765244631416</v>
      </c>
      <c r="R8" s="19">
        <f t="shared" si="2"/>
        <v>3.3000000000000251E-2</v>
      </c>
      <c r="S8" s="19">
        <f t="shared" si="3"/>
        <v>4.832000000000003E-2</v>
      </c>
      <c r="T8" s="19">
        <f t="shared" si="4"/>
        <v>1.5319999999999778E-2</v>
      </c>
    </row>
    <row r="9" spans="1:20" x14ac:dyDescent="0.25">
      <c r="A9" s="2" t="s">
        <v>12</v>
      </c>
      <c r="B9" s="11">
        <f>'mean and std_auc'!D8</f>
        <v>0.74856</v>
      </c>
      <c r="C9" s="11">
        <f>'mean and std_auc'!E8</f>
        <v>0.74527999999999994</v>
      </c>
      <c r="D9" s="11">
        <f>'mean and std_auc'!F8</f>
        <v>0.76232000000000011</v>
      </c>
      <c r="E9" s="9"/>
      <c r="F9" s="9">
        <f>'mean and std_auc'!I8</f>
        <v>1.220688330410348E-2</v>
      </c>
      <c r="G9" s="9">
        <f>'mean and std_auc'!J8</f>
        <v>4.4350558057368344E-2</v>
      </c>
      <c r="H9" s="9">
        <f>'mean and std_auc'!K8</f>
        <v>1.6192343869866375E-2</v>
      </c>
      <c r="I9" s="9"/>
      <c r="J9" s="12">
        <f t="shared" si="1"/>
        <v>1</v>
      </c>
      <c r="K9" s="12">
        <f t="shared" si="0"/>
        <v>0.21550812271044034</v>
      </c>
      <c r="L9" s="12">
        <f t="shared" si="0"/>
        <v>1</v>
      </c>
      <c r="M9" s="9"/>
      <c r="N9" s="10">
        <f>ttest_auc!B8</f>
        <v>0.33805165701157347</v>
      </c>
      <c r="O9" s="10">
        <f>ttest_auc!C8</f>
        <v>7.1836040903480114E-2</v>
      </c>
      <c r="P9" s="10">
        <f>ttest_auc!F8</f>
        <v>0.33805165701157347</v>
      </c>
      <c r="R9" s="19">
        <f t="shared" si="2"/>
        <v>3.2800000000000606E-3</v>
      </c>
      <c r="S9" s="19">
        <f t="shared" si="3"/>
        <v>-1.3760000000000105E-2</v>
      </c>
      <c r="T9" s="19">
        <f t="shared" si="4"/>
        <v>-1.7040000000000166E-2</v>
      </c>
    </row>
    <row r="10" spans="1:20" x14ac:dyDescent="0.25">
      <c r="A10" s="2" t="s">
        <v>13</v>
      </c>
      <c r="B10" s="11">
        <f>'mean and std_auc'!D9</f>
        <v>0.6331593737454837</v>
      </c>
      <c r="C10" s="11">
        <f>'mean and std_auc'!E9</f>
        <v>0.59875551987153752</v>
      </c>
      <c r="D10" s="11">
        <f>'mean and std_auc'!F9</f>
        <v>0.58514652749899632</v>
      </c>
      <c r="E10" s="9"/>
      <c r="F10" s="9">
        <f>'mean and std_auc'!I9</f>
        <v>3.6997700398480486E-2</v>
      </c>
      <c r="G10" s="9">
        <f>'mean and std_auc'!J9</f>
        <v>6.190494596728166E-2</v>
      </c>
      <c r="H10" s="9">
        <f>'mean and std_auc'!K9</f>
        <v>5.3368512381099763E-2</v>
      </c>
      <c r="I10" s="9"/>
      <c r="J10" s="12">
        <f t="shared" si="1"/>
        <v>0.60294803753510307</v>
      </c>
      <c r="K10" s="12">
        <f t="shared" si="0"/>
        <v>0.25982566896705028</v>
      </c>
      <c r="L10" s="12">
        <f t="shared" si="0"/>
        <v>1</v>
      </c>
      <c r="M10" s="9"/>
      <c r="N10" s="10">
        <f>ttest_auc!B9</f>
        <v>0.20098267917836771</v>
      </c>
      <c r="O10" s="10">
        <f>ttest_auc!C9</f>
        <v>8.6608556322350094E-2</v>
      </c>
      <c r="P10" s="10">
        <f>ttest_auc!F9</f>
        <v>0.5</v>
      </c>
      <c r="R10" s="19">
        <f t="shared" si="2"/>
        <v>3.4403853873946177E-2</v>
      </c>
      <c r="S10" s="19">
        <f t="shared" si="3"/>
        <v>4.8012846246487384E-2</v>
      </c>
      <c r="T10" s="19">
        <f t="shared" si="4"/>
        <v>1.3608992372541207E-2</v>
      </c>
    </row>
    <row r="11" spans="1:20" x14ac:dyDescent="0.25">
      <c r="A11" s="2" t="s">
        <v>14</v>
      </c>
      <c r="B11" s="11">
        <f>'mean and std_auc'!D10</f>
        <v>0.78743282348077714</v>
      </c>
      <c r="C11" s="11">
        <f>'mean and std_auc'!E10</f>
        <v>0.80049607275733781</v>
      </c>
      <c r="D11" s="11">
        <f>'mean and std_auc'!F10</f>
        <v>0.82893757751136832</v>
      </c>
      <c r="E11" s="9"/>
      <c r="F11" s="9">
        <f>'mean and std_auc'!I10</f>
        <v>1.9824385041305868E-2</v>
      </c>
      <c r="G11" s="9">
        <f>'mean and std_auc'!J10</f>
        <v>4.7405176682840333E-2</v>
      </c>
      <c r="H11" s="9">
        <f>'mean and std_auc'!K10</f>
        <v>2.5341083739567654E-2</v>
      </c>
      <c r="I11" s="9"/>
      <c r="J11" s="12">
        <f t="shared" si="1"/>
        <v>0.79630395595276227</v>
      </c>
      <c r="K11" s="12">
        <f t="shared" si="0"/>
        <v>5.5070784544056145E-2</v>
      </c>
      <c r="L11" s="12">
        <f t="shared" si="0"/>
        <v>0.44440480722642961</v>
      </c>
      <c r="M11" s="9"/>
      <c r="N11" s="10">
        <f>ttest_auc!B10</f>
        <v>0.26543465198425409</v>
      </c>
      <c r="O11" s="10">
        <f>ttest_auc!C10</f>
        <v>1.8356928181352049E-2</v>
      </c>
      <c r="P11" s="10">
        <f>ttest_auc!F10</f>
        <v>0.1481349357421432</v>
      </c>
      <c r="R11" s="19">
        <f t="shared" si="2"/>
        <v>-1.3063249276560662E-2</v>
      </c>
      <c r="S11" s="19">
        <f t="shared" si="3"/>
        <v>-4.1504754030591173E-2</v>
      </c>
      <c r="T11" s="19">
        <f t="shared" si="4"/>
        <v>-2.8441504754030511E-2</v>
      </c>
    </row>
    <row r="12" spans="1:20" x14ac:dyDescent="0.25">
      <c r="A12" s="2" t="s">
        <v>15</v>
      </c>
      <c r="B12" s="11">
        <f>'mean and std_auc'!D11</f>
        <v>0.68188736681887363</v>
      </c>
      <c r="C12" s="11">
        <f>'mean and std_auc'!E11</f>
        <v>0.68934550989345511</v>
      </c>
      <c r="D12" s="11">
        <f>'mean and std_auc'!F11</f>
        <v>0.74895991882293256</v>
      </c>
      <c r="E12" s="9"/>
      <c r="F12" s="9">
        <f>'mean and std_auc'!I11</f>
        <v>2.3702300612477079E-2</v>
      </c>
      <c r="G12" s="9">
        <f>'mean and std_auc'!J11</f>
        <v>4.7935003572086167E-2</v>
      </c>
      <c r="H12" s="9">
        <f>'mean and std_auc'!K11</f>
        <v>2.322064570064928E-2</v>
      </c>
      <c r="I12" s="9"/>
      <c r="J12" s="12">
        <f t="shared" si="1"/>
        <v>1</v>
      </c>
      <c r="K12" s="12">
        <f t="shared" si="0"/>
        <v>1.8278670533017218E-2</v>
      </c>
      <c r="L12" s="12">
        <f t="shared" si="0"/>
        <v>0.14203941389921382</v>
      </c>
      <c r="M12" s="9"/>
      <c r="N12" s="10">
        <f>ttest_auc!B11</f>
        <v>0.41726581135546437</v>
      </c>
      <c r="O12" s="10">
        <f>ttest_auc!C11</f>
        <v>6.0928901776724064E-3</v>
      </c>
      <c r="P12" s="10">
        <f>ttest_auc!F11</f>
        <v>4.7346471299737944E-2</v>
      </c>
      <c r="R12" s="19">
        <f t="shared" si="2"/>
        <v>-7.4581430745814803E-3</v>
      </c>
      <c r="S12" s="19">
        <f t="shared" si="3"/>
        <v>-6.7072552004058927E-2</v>
      </c>
      <c r="T12" s="19">
        <f t="shared" si="4"/>
        <v>-5.9614408929477447E-2</v>
      </c>
    </row>
    <row r="13" spans="1:20" x14ac:dyDescent="0.25">
      <c r="A13" s="2" t="s">
        <v>16</v>
      </c>
      <c r="B13" s="11">
        <f>'mean and std_auc'!D12</f>
        <v>0.73810763888888897</v>
      </c>
      <c r="C13" s="11">
        <f>'mean and std_auc'!E12</f>
        <v>0.67256944444444433</v>
      </c>
      <c r="D13" s="11">
        <f>'mean and std_auc'!F12</f>
        <v>0.65060763888888895</v>
      </c>
      <c r="E13" s="9"/>
      <c r="F13" s="9">
        <f>'mean and std_auc'!I12</f>
        <v>1.6828304198382198E-2</v>
      </c>
      <c r="G13" s="9">
        <f>'mean and std_auc'!J12</f>
        <v>9.1827703238879385E-2</v>
      </c>
      <c r="H13" s="9">
        <f>'mean and std_auc'!K12</f>
        <v>4.2649717001868898E-2</v>
      </c>
      <c r="I13" s="9"/>
      <c r="J13" s="12">
        <f t="shared" si="1"/>
        <v>0.14203941389921382</v>
      </c>
      <c r="K13" s="12">
        <f t="shared" si="0"/>
        <v>3.2357621921581384E-2</v>
      </c>
      <c r="L13" s="12">
        <f t="shared" si="0"/>
        <v>0.44440480722642961</v>
      </c>
      <c r="M13" s="9"/>
      <c r="N13" s="10">
        <f>ttest_auc!B12</f>
        <v>4.7346471299737944E-2</v>
      </c>
      <c r="O13" s="10">
        <f>ttest_auc!C12</f>
        <v>1.0785873973860461E-2</v>
      </c>
      <c r="P13" s="10">
        <f>ttest_auc!F12</f>
        <v>0.1481349357421432</v>
      </c>
      <c r="R13" s="19">
        <f t="shared" si="2"/>
        <v>6.5538194444444642E-2</v>
      </c>
      <c r="S13" s="19">
        <f t="shared" si="3"/>
        <v>8.7500000000000022E-2</v>
      </c>
      <c r="T13" s="19">
        <f t="shared" si="4"/>
        <v>2.196180555555538E-2</v>
      </c>
    </row>
    <row r="14" spans="1:20" x14ac:dyDescent="0.25">
      <c r="A14" s="2" t="s">
        <v>17</v>
      </c>
      <c r="B14" s="11">
        <f>'mean and std_auc'!D13</f>
        <v>0.89866666666666661</v>
      </c>
      <c r="C14" s="11">
        <f>'mean and std_auc'!E13</f>
        <v>0.8593725490196078</v>
      </c>
      <c r="D14" s="11">
        <f>'mean and std_auc'!F13</f>
        <v>0.87137254901960781</v>
      </c>
      <c r="E14" s="9"/>
      <c r="F14" s="9">
        <f>'mean and std_auc'!I13</f>
        <v>1.8940811103527615E-2</v>
      </c>
      <c r="G14" s="9">
        <f>'mean and std_auc'!J13</f>
        <v>3.9594833817707904E-2</v>
      </c>
      <c r="H14" s="9">
        <f>'mean and std_auc'!K13</f>
        <v>2.7163763545959053E-2</v>
      </c>
      <c r="I14" s="9"/>
      <c r="J14" s="12">
        <f t="shared" si="1"/>
        <v>0.21550812271044034</v>
      </c>
      <c r="K14" s="12">
        <f t="shared" si="0"/>
        <v>0.31511256117998776</v>
      </c>
      <c r="L14" s="12">
        <f t="shared" si="0"/>
        <v>1</v>
      </c>
      <c r="M14" s="9"/>
      <c r="N14" s="10">
        <f>ttest_auc!B13</f>
        <v>7.1836040903480114E-2</v>
      </c>
      <c r="O14" s="10">
        <f>ttest_auc!C13</f>
        <v>0.10503752039332925</v>
      </c>
      <c r="P14" s="10">
        <f>ttest_auc!F13</f>
        <v>0.41726581135546437</v>
      </c>
      <c r="R14" s="19">
        <f t="shared" si="2"/>
        <v>3.9294117647058813E-2</v>
      </c>
      <c r="S14" s="19">
        <f t="shared" si="3"/>
        <v>2.7294117647058802E-2</v>
      </c>
      <c r="T14" s="19">
        <f t="shared" si="4"/>
        <v>-1.2000000000000011E-2</v>
      </c>
    </row>
    <row r="15" spans="1:20" x14ac:dyDescent="0.25">
      <c r="A15" s="2" t="s">
        <v>18</v>
      </c>
      <c r="B15" s="11">
        <f>'mean and std_auc'!D14</f>
        <v>0.8312576312576313</v>
      </c>
      <c r="C15" s="11">
        <f>'mean and std_auc'!E14</f>
        <v>0.69951159951159958</v>
      </c>
      <c r="D15" s="11">
        <f>'mean and std_auc'!F14</f>
        <v>0.8588522588522588</v>
      </c>
      <c r="E15" s="9"/>
      <c r="F15" s="9">
        <f>'mean and std_auc'!I14</f>
        <v>3.3631879651686528E-2</v>
      </c>
      <c r="G15" s="9">
        <f>'mean and std_auc'!J14</f>
        <v>0.10900248625488843</v>
      </c>
      <c r="H15" s="9">
        <f>'mean and std_auc'!K14</f>
        <v>2.6366276731089697E-2</v>
      </c>
      <c r="I15" s="9"/>
      <c r="J15" s="12">
        <f t="shared" si="1"/>
        <v>0.14203941389921382</v>
      </c>
      <c r="K15" s="12">
        <f t="shared" si="0"/>
        <v>0.31511256117998776</v>
      </c>
      <c r="L15" s="12">
        <f t="shared" si="0"/>
        <v>1.8278670533017218E-2</v>
      </c>
      <c r="M15" s="9"/>
      <c r="N15" s="10">
        <f>ttest_auc!B14</f>
        <v>4.7346471299737944E-2</v>
      </c>
      <c r="O15" s="10">
        <f>ttest_auc!C14</f>
        <v>0.10503752039332925</v>
      </c>
      <c r="P15" s="10">
        <f>ttest_auc!F14</f>
        <v>6.0928901776724064E-3</v>
      </c>
      <c r="R15" s="19">
        <f t="shared" si="2"/>
        <v>0.13174603174603172</v>
      </c>
      <c r="S15" s="19">
        <f t="shared" si="3"/>
        <v>-2.7594627594627497E-2</v>
      </c>
      <c r="T15" s="19">
        <f t="shared" si="4"/>
        <v>-0.15934065934065922</v>
      </c>
    </row>
    <row r="16" spans="1:20" x14ac:dyDescent="0.25">
      <c r="A16" s="2" t="s">
        <v>19</v>
      </c>
      <c r="B16" s="11">
        <f>'mean and std_auc'!D15</f>
        <v>0.71736023539302241</v>
      </c>
      <c r="C16" s="11">
        <f>'mean and std_auc'!E15</f>
        <v>0.67721731820092479</v>
      </c>
      <c r="D16" s="11">
        <f>'mean and std_auc'!F15</f>
        <v>0.65800756620428746</v>
      </c>
      <c r="E16" s="9"/>
      <c r="F16" s="9">
        <f>'mean and std_auc'!I15</f>
        <v>1.4725868740890369E-2</v>
      </c>
      <c r="G16" s="9">
        <f>'mean and std_auc'!J15</f>
        <v>3.8945564337706025E-2</v>
      </c>
      <c r="H16" s="9">
        <f>'mean and std_auc'!K15</f>
        <v>1.5288069595644745E-2</v>
      </c>
      <c r="I16" s="9"/>
      <c r="J16" s="12">
        <f t="shared" si="1"/>
        <v>0.14203941389921382</v>
      </c>
      <c r="K16" s="12">
        <f t="shared" si="0"/>
        <v>1.8278670533017218E-2</v>
      </c>
      <c r="L16" s="12">
        <f t="shared" si="0"/>
        <v>0.44440480722642961</v>
      </c>
      <c r="M16" s="9"/>
      <c r="N16" s="10">
        <f>ttest_auc!B15</f>
        <v>4.7346471299737944E-2</v>
      </c>
      <c r="O16" s="10">
        <f>ttest_auc!C15</f>
        <v>6.0928901776724064E-3</v>
      </c>
      <c r="P16" s="10">
        <f>ttest_auc!F15</f>
        <v>0.1481349357421432</v>
      </c>
      <c r="R16" s="19">
        <f t="shared" si="2"/>
        <v>4.0142917192097616E-2</v>
      </c>
      <c r="S16" s="19">
        <f t="shared" si="3"/>
        <v>5.9352669188734941E-2</v>
      </c>
      <c r="T16" s="19">
        <f t="shared" si="4"/>
        <v>1.9209751996637325E-2</v>
      </c>
    </row>
    <row r="17" spans="1:20" x14ac:dyDescent="0.25">
      <c r="A17" s="2" t="s">
        <v>20</v>
      </c>
      <c r="B17" s="11">
        <f>'mean and std_auc'!D16</f>
        <v>0.69811924769907951</v>
      </c>
      <c r="C17" s="11">
        <f>'mean and std_auc'!E16</f>
        <v>0.73613445378151265</v>
      </c>
      <c r="D17" s="11">
        <f>'mean and std_auc'!F16</f>
        <v>0.71436574629851946</v>
      </c>
      <c r="E17" s="9"/>
      <c r="F17" s="9">
        <f>'mean and std_auc'!I16</f>
        <v>1.4718059055136214E-2</v>
      </c>
      <c r="G17" s="9">
        <f>'mean and std_auc'!J16</f>
        <v>9.7531576449570861E-3</v>
      </c>
      <c r="H17" s="9">
        <f>'mean and std_auc'!K16</f>
        <v>1.9218934279743239E-2</v>
      </c>
      <c r="I17" s="9"/>
      <c r="J17" s="12">
        <f t="shared" si="1"/>
        <v>3.2357621921581384E-2</v>
      </c>
      <c r="K17" s="12">
        <f t="shared" si="0"/>
        <v>0.31511256117998776</v>
      </c>
      <c r="L17" s="12">
        <f t="shared" si="0"/>
        <v>9.0154208908299477E-2</v>
      </c>
      <c r="M17" s="9"/>
      <c r="N17" s="10">
        <f>ttest_auc!B16</f>
        <v>1.0785873973860461E-2</v>
      </c>
      <c r="O17" s="10">
        <f>ttest_auc!C16</f>
        <v>0.10503752039332925</v>
      </c>
      <c r="P17" s="10">
        <f>ttest_auc!F16</f>
        <v>3.0051402969433157E-2</v>
      </c>
      <c r="R17" s="19">
        <f t="shared" si="2"/>
        <v>-3.8015206082433139E-2</v>
      </c>
      <c r="S17" s="19">
        <f t="shared" si="3"/>
        <v>-1.624649859943994E-2</v>
      </c>
      <c r="T17" s="19">
        <f t="shared" si="4"/>
        <v>2.1768707482993199E-2</v>
      </c>
    </row>
    <row r="18" spans="1:20" x14ac:dyDescent="0.25">
      <c r="A18" s="2" t="s">
        <v>21</v>
      </c>
      <c r="B18" s="11">
        <f>'mean and std_auc'!D17</f>
        <v>0.59650000000000003</v>
      </c>
      <c r="C18" s="11">
        <f>'mean and std_auc'!E17</f>
        <v>0.60929166666666668</v>
      </c>
      <c r="D18" s="11">
        <f>'mean and std_auc'!F17</f>
        <v>0.60016666666666674</v>
      </c>
      <c r="E18" s="9"/>
      <c r="F18" s="9">
        <f>'mean and std_auc'!I17</f>
        <v>4.7641055182362273E-2</v>
      </c>
      <c r="G18" s="9">
        <f>'mean and std_auc'!J17</f>
        <v>3.207203534839799E-2</v>
      </c>
      <c r="H18" s="9">
        <f>'mean and std_auc'!K17</f>
        <v>3.9190595527215183E-2</v>
      </c>
      <c r="I18" s="9"/>
      <c r="J18" s="12">
        <f t="shared" si="1"/>
        <v>1</v>
      </c>
      <c r="K18" s="12">
        <f t="shared" si="0"/>
        <v>1</v>
      </c>
      <c r="L18" s="12">
        <f t="shared" si="0"/>
        <v>1</v>
      </c>
      <c r="M18" s="9"/>
      <c r="N18" s="10">
        <f>ttest_auc!B17</f>
        <v>0.33805165701157347</v>
      </c>
      <c r="O18" s="10">
        <f>ttest_auc!C17</f>
        <v>0.5</v>
      </c>
      <c r="P18" s="10">
        <f>ttest_auc!F17</f>
        <v>0.41726581135546437</v>
      </c>
      <c r="R18" s="19">
        <f t="shared" si="2"/>
        <v>-1.2791666666666646E-2</v>
      </c>
      <c r="S18" s="19">
        <f t="shared" si="3"/>
        <v>-3.6666666666667069E-3</v>
      </c>
      <c r="T18" s="19">
        <f t="shared" si="4"/>
        <v>9.1249999999999387E-3</v>
      </c>
    </row>
    <row r="19" spans="1:20" x14ac:dyDescent="0.25">
      <c r="A19" s="2" t="s">
        <v>22</v>
      </c>
      <c r="B19" s="11">
        <f>'mean and std_auc'!D18</f>
        <v>0.5202500000000001</v>
      </c>
      <c r="C19" s="11">
        <f>'mean and std_auc'!E18</f>
        <v>0.58624999999999994</v>
      </c>
      <c r="D19" s="11">
        <f>'mean and std_auc'!F18</f>
        <v>0.52712500000000007</v>
      </c>
      <c r="E19" s="9"/>
      <c r="F19" s="9">
        <f>'mean and std_auc'!I18</f>
        <v>2.9949827837568589E-2</v>
      </c>
      <c r="G19" s="9">
        <f>'mean and std_auc'!J18</f>
        <v>5.1675066521485985E-2</v>
      </c>
      <c r="H19" s="9">
        <f>'mean and std_auc'!K18</f>
        <v>3.1618452879608121E-2</v>
      </c>
      <c r="I19" s="9"/>
      <c r="J19" s="12">
        <f t="shared" si="1"/>
        <v>9.0154208908299477E-2</v>
      </c>
      <c r="K19" s="12">
        <f t="shared" si="1"/>
        <v>0.90060277214545281</v>
      </c>
      <c r="L19" s="12">
        <f t="shared" si="1"/>
        <v>0.14203941389921382</v>
      </c>
      <c r="M19" s="9"/>
      <c r="N19" s="10">
        <f>ttest_auc!B18</f>
        <v>3.0051402969433157E-2</v>
      </c>
      <c r="O19" s="10">
        <f>ttest_auc!C18</f>
        <v>0.30020092404848425</v>
      </c>
      <c r="P19" s="10">
        <f>ttest_auc!F18</f>
        <v>4.7346471299737944E-2</v>
      </c>
      <c r="R19" s="19">
        <f t="shared" si="2"/>
        <v>-6.5999999999999837E-2</v>
      </c>
      <c r="S19" s="19">
        <f t="shared" si="3"/>
        <v>-6.8749999999999645E-3</v>
      </c>
      <c r="T19" s="19">
        <f t="shared" si="4"/>
        <v>5.9124999999999872E-2</v>
      </c>
    </row>
    <row r="20" spans="1:20" x14ac:dyDescent="0.25">
      <c r="A20" s="2" t="s">
        <v>23</v>
      </c>
      <c r="B20" s="11">
        <f>'mean and std_auc'!D19</f>
        <v>0.66371527777777772</v>
      </c>
      <c r="C20" s="11">
        <f>'mean and std_auc'!E19</f>
        <v>0.75551215277777783</v>
      </c>
      <c r="D20" s="11">
        <f>'mean and std_auc'!F19</f>
        <v>0.76788194444444446</v>
      </c>
      <c r="E20" s="9"/>
      <c r="F20" s="9">
        <f>'mean and std_auc'!I19</f>
        <v>2.9535263399795373E-2</v>
      </c>
      <c r="G20" s="9">
        <f>'mean and std_auc'!J19</f>
        <v>1.0544284804251963E-2</v>
      </c>
      <c r="H20" s="9">
        <f>'mean and std_auc'!K19</f>
        <v>1.39983210557696E-2</v>
      </c>
      <c r="I20" s="9"/>
      <c r="J20" s="12">
        <f t="shared" si="1"/>
        <v>1.8278670533017218E-2</v>
      </c>
      <c r="K20" s="12">
        <f t="shared" si="1"/>
        <v>1.8278670533017218E-2</v>
      </c>
      <c r="L20" s="12">
        <f t="shared" si="1"/>
        <v>0.31511256117998776</v>
      </c>
      <c r="M20" s="9"/>
      <c r="N20" s="10">
        <f>ttest_auc!B19</f>
        <v>6.0928901776724064E-3</v>
      </c>
      <c r="O20" s="10">
        <f>ttest_auc!C19</f>
        <v>6.0928901776724064E-3</v>
      </c>
      <c r="P20" s="10">
        <f>ttest_auc!F19</f>
        <v>0.10503752039332925</v>
      </c>
      <c r="R20" s="19">
        <f t="shared" si="2"/>
        <v>-9.1796875000000111E-2</v>
      </c>
      <c r="S20" s="19">
        <f t="shared" si="3"/>
        <v>-0.10416666666666674</v>
      </c>
      <c r="T20" s="19">
        <f t="shared" si="4"/>
        <v>-1.236979166666663E-2</v>
      </c>
    </row>
    <row r="21" spans="1:20" x14ac:dyDescent="0.25">
      <c r="A21" s="2" t="s">
        <v>24</v>
      </c>
      <c r="B21" s="11">
        <f>'mean and std_auc'!D20</f>
        <v>0.7907738095238096</v>
      </c>
      <c r="C21" s="11">
        <f>'mean and std_auc'!E20</f>
        <v>0.85704365079365075</v>
      </c>
      <c r="D21" s="11">
        <f>'mean and std_auc'!F20</f>
        <v>0.89136904761904767</v>
      </c>
      <c r="E21" s="9"/>
      <c r="F21" s="9">
        <f>'mean and std_auc'!I20</f>
        <v>3.8334943092001153E-2</v>
      </c>
      <c r="G21" s="9">
        <f>'mean and std_auc'!J20</f>
        <v>3.7911804023786494E-2</v>
      </c>
      <c r="H21" s="9">
        <f>'mean and std_auc'!K20</f>
        <v>1.7229518286665083E-2</v>
      </c>
      <c r="I21" s="9"/>
      <c r="J21" s="12">
        <f t="shared" si="1"/>
        <v>5.5070784544056145E-2</v>
      </c>
      <c r="K21" s="12">
        <f t="shared" si="1"/>
        <v>1.8278670533017218E-2</v>
      </c>
      <c r="L21" s="12">
        <f t="shared" si="1"/>
        <v>9.0154208908299477E-2</v>
      </c>
      <c r="M21" s="9"/>
      <c r="N21" s="10">
        <f>ttest_auc!B20</f>
        <v>1.8356928181352049E-2</v>
      </c>
      <c r="O21" s="10">
        <f>ttest_auc!C20</f>
        <v>6.0928901776724064E-3</v>
      </c>
      <c r="P21" s="10">
        <f>ttest_auc!F20</f>
        <v>3.0051402969433157E-2</v>
      </c>
      <c r="R21" s="19">
        <f t="shared" si="2"/>
        <v>-6.6269841269841145E-2</v>
      </c>
      <c r="S21" s="19">
        <f t="shared" si="3"/>
        <v>-0.10059523809523807</v>
      </c>
      <c r="T21" s="19">
        <f t="shared" si="4"/>
        <v>-3.4325396825396925E-2</v>
      </c>
    </row>
    <row r="22" spans="1:20" x14ac:dyDescent="0.25">
      <c r="A22" s="2" t="s">
        <v>25</v>
      </c>
      <c r="B22" s="11">
        <f>'mean and std_auc'!D21</f>
        <v>0.82861150070126222</v>
      </c>
      <c r="C22" s="11">
        <f>'mean and std_auc'!E21</f>
        <v>0.87344553529686775</v>
      </c>
      <c r="D22" s="11">
        <f>'mean and std_auc'!F21</f>
        <v>0.8812529219261338</v>
      </c>
      <c r="E22" s="9"/>
      <c r="F22" s="9">
        <f>'mean and std_auc'!I21</f>
        <v>1.7406755415984302E-2</v>
      </c>
      <c r="G22" s="9">
        <f>'mean and std_auc'!J21</f>
        <v>1.8637106786055988E-2</v>
      </c>
      <c r="H22" s="9">
        <f>'mean and std_auc'!K21</f>
        <v>2.2121586095036911E-2</v>
      </c>
      <c r="I22" s="9"/>
      <c r="J22" s="12">
        <f t="shared" si="1"/>
        <v>1.8278670533017218E-2</v>
      </c>
      <c r="K22" s="12">
        <f t="shared" si="1"/>
        <v>3.2357621921581384E-2</v>
      </c>
      <c r="L22" s="12">
        <f t="shared" si="1"/>
        <v>1</v>
      </c>
      <c r="M22" s="9"/>
      <c r="N22" s="10">
        <f>ttest_auc!B21</f>
        <v>6.0928901776724064E-3</v>
      </c>
      <c r="O22" s="10">
        <f>ttest_auc!C21</f>
        <v>1.0785873973860461E-2</v>
      </c>
      <c r="P22" s="10">
        <f>ttest_auc!F21</f>
        <v>0.33805165701157347</v>
      </c>
      <c r="R22" s="19">
        <f t="shared" si="2"/>
        <v>-4.4834034595605532E-2</v>
      </c>
      <c r="S22" s="19">
        <f t="shared" si="3"/>
        <v>-5.2641421224871587E-2</v>
      </c>
      <c r="T22" s="19">
        <f t="shared" si="4"/>
        <v>-7.8073866292660554E-3</v>
      </c>
    </row>
    <row r="23" spans="1:20" x14ac:dyDescent="0.25">
      <c r="A23" s="2" t="s">
        <v>26</v>
      </c>
      <c r="B23" s="11">
        <f>'mean and std_auc'!D22</f>
        <v>0.77520879120879127</v>
      </c>
      <c r="C23" s="11">
        <f>'mean and std_auc'!E22</f>
        <v>0.82545054945054941</v>
      </c>
      <c r="D23" s="11">
        <f>'mean and std_auc'!F22</f>
        <v>0.85485714285714276</v>
      </c>
      <c r="E23" s="9"/>
      <c r="F23" s="9">
        <f>'mean and std_auc'!I22</f>
        <v>6.2053262722950045E-2</v>
      </c>
      <c r="G23" s="9">
        <f>'mean and std_auc'!J22</f>
        <v>2.2307638174567542E-2</v>
      </c>
      <c r="H23" s="9">
        <f>'mean and std_auc'!K22</f>
        <v>2.7991407586681498E-2</v>
      </c>
      <c r="I23" s="9"/>
      <c r="J23" s="12">
        <f t="shared" si="1"/>
        <v>0.17411091496484998</v>
      </c>
      <c r="K23" s="12">
        <f t="shared" si="1"/>
        <v>1.8278670533017218E-2</v>
      </c>
      <c r="L23" s="12">
        <f t="shared" si="1"/>
        <v>0.14203941389921382</v>
      </c>
      <c r="M23" s="9"/>
      <c r="N23" s="10">
        <f>ttest_auc!B22</f>
        <v>5.8036971654949997E-2</v>
      </c>
      <c r="O23" s="10">
        <f>ttest_auc!C22</f>
        <v>6.0928901776724064E-3</v>
      </c>
      <c r="P23" s="10">
        <f>ttest_auc!F22</f>
        <v>4.7346471299737944E-2</v>
      </c>
      <c r="R23" s="19">
        <f t="shared" si="2"/>
        <v>-5.0241758241758139E-2</v>
      </c>
      <c r="S23" s="19">
        <f t="shared" si="3"/>
        <v>-7.964835164835149E-2</v>
      </c>
      <c r="T23" s="19">
        <f t="shared" si="4"/>
        <v>-2.9406593406593351E-2</v>
      </c>
    </row>
    <row r="24" spans="1:20" x14ac:dyDescent="0.25">
      <c r="A24" s="2" t="s">
        <v>27</v>
      </c>
      <c r="B24" s="11">
        <f>'mean and std_auc'!D23</f>
        <v>0.92658227848101282</v>
      </c>
      <c r="C24" s="11">
        <f>'mean and std_auc'!E23</f>
        <v>0.94352019288728139</v>
      </c>
      <c r="D24" s="11">
        <f>'mean and std_auc'!F23</f>
        <v>0.97793851717902347</v>
      </c>
      <c r="E24" s="9"/>
      <c r="F24" s="9">
        <f>'mean and std_auc'!I23</f>
        <v>2.1461588282501897E-2</v>
      </c>
      <c r="G24" s="9">
        <f>'mean and std_auc'!J23</f>
        <v>2.3095519500222123E-2</v>
      </c>
      <c r="H24" s="9">
        <f>'mean and std_auc'!K23</f>
        <v>5.0897725937515343E-3</v>
      </c>
      <c r="I24" s="9"/>
      <c r="J24" s="12">
        <f t="shared" si="1"/>
        <v>0.60509295733894253</v>
      </c>
      <c r="K24" s="12">
        <f t="shared" si="1"/>
        <v>1.8278670533017218E-2</v>
      </c>
      <c r="L24" s="12">
        <f t="shared" si="1"/>
        <v>1.8278670533017218E-2</v>
      </c>
      <c r="M24" s="9"/>
      <c r="N24" s="10">
        <f>ttest_auc!B23</f>
        <v>0.20169765244631416</v>
      </c>
      <c r="O24" s="10">
        <f>ttest_auc!C23</f>
        <v>6.0928901776724064E-3</v>
      </c>
      <c r="P24" s="10">
        <f>ttest_auc!F23</f>
        <v>6.0928901776724064E-3</v>
      </c>
      <c r="R24" s="19">
        <f t="shared" si="2"/>
        <v>-1.6937914406268573E-2</v>
      </c>
      <c r="S24" s="19">
        <f t="shared" si="3"/>
        <v>-5.1356238698010648E-2</v>
      </c>
      <c r="T24" s="19">
        <f t="shared" si="4"/>
        <v>-3.4418324291742075E-2</v>
      </c>
    </row>
    <row r="25" spans="1:20" x14ac:dyDescent="0.25">
      <c r="A25" s="2" t="s">
        <v>28</v>
      </c>
      <c r="B25" s="11">
        <f>'mean and std_auc'!D24</f>
        <v>0.79109848484848488</v>
      </c>
      <c r="C25" s="11">
        <f>'mean and std_auc'!E24</f>
        <v>0.7296401515151516</v>
      </c>
      <c r="D25" s="11">
        <f>'mean and std_auc'!F24</f>
        <v>0.77215909090909096</v>
      </c>
      <c r="E25" s="9"/>
      <c r="F25" s="9">
        <f>'mean and std_auc'!I24</f>
        <v>3.5988586328995931E-2</v>
      </c>
      <c r="G25" s="9">
        <f>'mean and std_auc'!J24</f>
        <v>6.2096955722556815E-2</v>
      </c>
      <c r="H25" s="9">
        <f>'mean and std_auc'!K24</f>
        <v>4.0474508466799425E-2</v>
      </c>
      <c r="I25" s="9"/>
      <c r="J25" s="12">
        <f t="shared" si="1"/>
        <v>0.31511256117998776</v>
      </c>
      <c r="K25" s="12">
        <f t="shared" si="1"/>
        <v>0.44440480722642961</v>
      </c>
      <c r="L25" s="12">
        <f t="shared" si="1"/>
        <v>0.44440480722642961</v>
      </c>
      <c r="M25" s="9"/>
      <c r="N25" s="10">
        <f>ttest_auc!B24</f>
        <v>0.10503752039332925</v>
      </c>
      <c r="O25" s="10">
        <f>ttest_auc!C24</f>
        <v>0.1481349357421432</v>
      </c>
      <c r="P25" s="10">
        <f>ttest_auc!F24</f>
        <v>0.1481349357421432</v>
      </c>
      <c r="R25" s="19">
        <f t="shared" si="2"/>
        <v>6.1458333333333282E-2</v>
      </c>
      <c r="S25" s="19">
        <f t="shared" si="3"/>
        <v>1.8939393939393923E-2</v>
      </c>
      <c r="T25" s="19">
        <f t="shared" si="4"/>
        <v>-4.2518939393939359E-2</v>
      </c>
    </row>
    <row r="26" spans="1:20" x14ac:dyDescent="0.25">
      <c r="A26" s="2" t="s">
        <v>29</v>
      </c>
      <c r="B26" s="11">
        <f>'mean and std_auc'!D25</f>
        <v>0.90891330891330901</v>
      </c>
      <c r="C26" s="11">
        <f>'mean and std_auc'!E25</f>
        <v>0.93040293040293043</v>
      </c>
      <c r="D26" s="11">
        <f>'mean and std_auc'!F25</f>
        <v>0.98559218559218564</v>
      </c>
      <c r="E26" s="9"/>
      <c r="F26" s="9">
        <f>'mean and std_auc'!I25</f>
        <v>4.6723044018808377E-2</v>
      </c>
      <c r="G26" s="9">
        <f>'mean and std_auc'!J25</f>
        <v>5.8321184351980401E-2</v>
      </c>
      <c r="H26" s="9">
        <f>'mean and std_auc'!K25</f>
        <v>1.2730072301810363E-2</v>
      </c>
      <c r="I26" s="9"/>
      <c r="J26" s="12">
        <f t="shared" si="1"/>
        <v>0.44440480722642961</v>
      </c>
      <c r="K26" s="12">
        <f t="shared" si="1"/>
        <v>1.8278670533017218E-2</v>
      </c>
      <c r="L26" s="12">
        <f t="shared" si="1"/>
        <v>4.1704443651973906E-2</v>
      </c>
      <c r="M26" s="9"/>
      <c r="N26" s="10">
        <f>ttest_auc!B25</f>
        <v>0.1481349357421432</v>
      </c>
      <c r="O26" s="10">
        <f>ttest_auc!C25</f>
        <v>6.0928901776724064E-3</v>
      </c>
      <c r="P26" s="10">
        <f>ttest_auc!F25</f>
        <v>1.3901481217324636E-2</v>
      </c>
      <c r="R26" s="19">
        <f t="shared" si="2"/>
        <v>-2.1489621489621413E-2</v>
      </c>
      <c r="S26" s="19">
        <f t="shared" si="3"/>
        <v>-7.6678876678876629E-2</v>
      </c>
      <c r="T26" s="19">
        <f t="shared" si="4"/>
        <v>-5.5189255189255215E-2</v>
      </c>
    </row>
    <row r="27" spans="1:20" x14ac:dyDescent="0.25">
      <c r="A27" s="2" t="s">
        <v>30</v>
      </c>
      <c r="B27" s="11">
        <f>'mean and std_auc'!D26</f>
        <v>0.635024154589372</v>
      </c>
      <c r="C27" s="11">
        <f>'mean and std_auc'!E26</f>
        <v>0.59609500805152982</v>
      </c>
      <c r="D27" s="11">
        <f>'mean and std_auc'!F26</f>
        <v>0.65362318840579703</v>
      </c>
      <c r="E27" s="9"/>
      <c r="F27" s="9">
        <f>'mean and std_auc'!I26</f>
        <v>2.7729017391747979E-2</v>
      </c>
      <c r="G27" s="9">
        <f>'mean and std_auc'!J26</f>
        <v>5.8745242288966062E-2</v>
      </c>
      <c r="H27" s="9">
        <f>'mean and std_auc'!K26</f>
        <v>3.5053756901696889E-2</v>
      </c>
      <c r="I27" s="9"/>
      <c r="J27" s="12">
        <f t="shared" si="1"/>
        <v>0.60509295733894253</v>
      </c>
      <c r="K27" s="12">
        <f t="shared" si="1"/>
        <v>0.44440480722642961</v>
      </c>
      <c r="L27" s="12">
        <f t="shared" si="1"/>
        <v>9.0154208908299477E-2</v>
      </c>
      <c r="M27" s="9"/>
      <c r="N27" s="10">
        <f>ttest_auc!B26</f>
        <v>0.20169765244631416</v>
      </c>
      <c r="O27" s="10">
        <f>ttest_auc!C26</f>
        <v>0.1481349357421432</v>
      </c>
      <c r="P27" s="10">
        <f>ttest_auc!F26</f>
        <v>3.0051402969433157E-2</v>
      </c>
      <c r="R27" s="19">
        <f t="shared" si="2"/>
        <v>3.8929146537842185E-2</v>
      </c>
      <c r="S27" s="19">
        <f t="shared" si="3"/>
        <v>-1.8599033816425026E-2</v>
      </c>
      <c r="T27" s="19">
        <f t="shared" si="4"/>
        <v>-5.7528180354267211E-2</v>
      </c>
    </row>
    <row r="28" spans="1:20" x14ac:dyDescent="0.25">
      <c r="A28" s="2" t="s">
        <v>31</v>
      </c>
      <c r="B28" s="11">
        <f>'mean and std_auc'!D27</f>
        <v>0.55764895330112707</v>
      </c>
      <c r="C28" s="11">
        <f>'mean and std_auc'!E27</f>
        <v>0.59657809983896937</v>
      </c>
      <c r="D28" s="11">
        <f>'mean and std_auc'!F27</f>
        <v>0.6036231884057971</v>
      </c>
      <c r="E28" s="9"/>
      <c r="F28" s="9">
        <f>'mean and std_auc'!I27</f>
        <v>4.6534080942790775E-2</v>
      </c>
      <c r="G28" s="9">
        <f>'mean and std_auc'!J27</f>
        <v>5.9811134668031313E-2</v>
      </c>
      <c r="H28" s="9">
        <f>'mean and std_auc'!K27</f>
        <v>4.8402687278970416E-2</v>
      </c>
      <c r="I28" s="9"/>
      <c r="J28" s="12">
        <f t="shared" si="1"/>
        <v>0.44440480722642961</v>
      </c>
      <c r="K28" s="12">
        <f t="shared" si="1"/>
        <v>0.31511256117998776</v>
      </c>
      <c r="L28" s="12">
        <f t="shared" si="1"/>
        <v>1</v>
      </c>
      <c r="M28" s="9"/>
      <c r="N28" s="10">
        <f>ttest_auc!B27</f>
        <v>0.1481349357421432</v>
      </c>
      <c r="O28" s="10">
        <f>ttest_auc!C27</f>
        <v>0.10503752039332925</v>
      </c>
      <c r="P28" s="10">
        <f>ttest_auc!F27</f>
        <v>0.41726581135546437</v>
      </c>
      <c r="R28" s="19">
        <f t="shared" si="2"/>
        <v>-3.8929146537842296E-2</v>
      </c>
      <c r="S28" s="19">
        <f t="shared" si="3"/>
        <v>-4.5974235104670025E-2</v>
      </c>
      <c r="T28" s="19">
        <f t="shared" si="4"/>
        <v>-7.0450885668277285E-3</v>
      </c>
    </row>
    <row r="29" spans="1:20" x14ac:dyDescent="0.25">
      <c r="A29" s="2" t="s">
        <v>32</v>
      </c>
      <c r="B29" s="11">
        <f>AVERAGE(B3:B28)</f>
        <v>0.74375743502393676</v>
      </c>
      <c r="C29" s="11">
        <f>AVERAGE(C3:C28)</f>
        <v>0.74768893429282612</v>
      </c>
      <c r="D29" s="11">
        <f t="shared" ref="D29" si="5">AVERAGE(D3:D28)</f>
        <v>0.76773733495401275</v>
      </c>
      <c r="E29" s="9"/>
      <c r="F29" s="9">
        <f>AVERAGE(F3:F28)</f>
        <v>2.9959348261782145E-2</v>
      </c>
      <c r="G29" s="9">
        <f>AVERAGE(G3:G28)</f>
        <v>5.0880732156166397E-2</v>
      </c>
      <c r="H29" s="9">
        <f t="shared" ref="H29" si="6">AVERAGE(H3:H28)</f>
        <v>3.2776824382644176E-2</v>
      </c>
      <c r="I29" s="9"/>
      <c r="J29" s="12">
        <f t="shared" si="1"/>
        <v>0.45933752049369647</v>
      </c>
      <c r="K29" s="12">
        <f t="shared" si="1"/>
        <v>0.31077089864323831</v>
      </c>
      <c r="L29" s="12">
        <f t="shared" si="1"/>
        <v>0.54097633760790786</v>
      </c>
      <c r="M29" s="9"/>
      <c r="N29" s="10">
        <f t="shared" ref="N29" si="7">AVERAGE(N3:N28)</f>
        <v>0.15311250683123215</v>
      </c>
      <c r="O29" s="10">
        <f t="shared" ref="O29" si="8">AVERAGE(O3:O28)</f>
        <v>0.10359029954774611</v>
      </c>
      <c r="P29" s="10">
        <f t="shared" ref="P29" si="9">AVERAGE(P3:P28)</f>
        <v>0.18032544586930263</v>
      </c>
      <c r="R29" s="19">
        <f t="shared" si="2"/>
        <v>-3.9314992688893602E-3</v>
      </c>
      <c r="S29" s="19">
        <f t="shared" si="3"/>
        <v>-2.3979899930075987E-2</v>
      </c>
      <c r="T29" s="19">
        <f t="shared" si="4"/>
        <v>-2.0048400661186627E-2</v>
      </c>
    </row>
    <row r="31" spans="1:20" x14ac:dyDescent="0.25">
      <c r="A31" t="s">
        <v>95</v>
      </c>
      <c r="B31">
        <f>COUNTIFS(R3:R29,"&gt;0",J3:J29,"&lt;=0.05")</f>
        <v>0</v>
      </c>
    </row>
    <row r="32" spans="1:20" x14ac:dyDescent="0.25">
      <c r="A32" t="s">
        <v>97</v>
      </c>
      <c r="B32">
        <f>COUNTIFS(R3:R29,"&lt;0",J3:J29,"&lt;=0.05")</f>
        <v>3</v>
      </c>
    </row>
    <row r="34" spans="1:2" x14ac:dyDescent="0.25">
      <c r="A34" t="s">
        <v>96</v>
      </c>
      <c r="B34">
        <f>COUNTIFS(S3:S29,"&gt;0",K3:K29,"&lt;=0.05")</f>
        <v>2</v>
      </c>
    </row>
    <row r="35" spans="1:2" x14ac:dyDescent="0.25">
      <c r="A35" t="s">
        <v>98</v>
      </c>
      <c r="B35">
        <f>COUNTIFS(S3:S29,"&lt;0",K3:K29,"&lt;=0.05")</f>
        <v>7</v>
      </c>
    </row>
    <row r="37" spans="1:2" ht="14.25" customHeight="1" x14ac:dyDescent="0.25">
      <c r="A37" t="s">
        <v>99</v>
      </c>
      <c r="B37">
        <f>COUNTIFS(T3:T29,"&gt;0",L3:L29,"&lt;=0.05")</f>
        <v>0</v>
      </c>
    </row>
    <row r="38" spans="1:2" x14ac:dyDescent="0.25">
      <c r="A38" t="s">
        <v>100</v>
      </c>
      <c r="B38">
        <f>COUNTIFS(T3:T29,"&lt;0",L3:L29,"&lt;=0.05")</f>
        <v>3</v>
      </c>
    </row>
  </sheetData>
  <mergeCells count="2">
    <mergeCell ref="B1:D1"/>
    <mergeCell ref="J1:L1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81FC-00F7-4CEB-A322-ADBF21E3DA9F}">
  <sheetPr>
    <tabColor theme="5"/>
  </sheetPr>
  <dimension ref="A1:T38"/>
  <sheetViews>
    <sheetView showGridLines="0" zoomScale="70" zoomScaleNormal="70" workbookViewId="0">
      <selection activeCell="H38" sqref="H38"/>
    </sheetView>
  </sheetViews>
  <sheetFormatPr defaultRowHeight="15" x14ac:dyDescent="0.25"/>
  <cols>
    <col min="1" max="1" width="19.85546875" bestFit="1" customWidth="1"/>
    <col min="2" max="2" width="7" bestFit="1" customWidth="1"/>
    <col min="3" max="3" width="10.28515625" bestFit="1" customWidth="1"/>
    <col min="4" max="4" width="7" bestFit="1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std_youden'!D2</f>
        <v>0.50779220779220779</v>
      </c>
      <c r="C3" s="11">
        <f>'mean and std_youden'!E2</f>
        <v>0.51233766233766231</v>
      </c>
      <c r="D3" s="11">
        <f>'mean and std_youden'!F2</f>
        <v>0.35129870129870128</v>
      </c>
      <c r="E3" s="9"/>
      <c r="F3" s="9">
        <f>'mean and std_youden'!I2</f>
        <v>7.1303018344453767E-2</v>
      </c>
      <c r="G3" s="9">
        <f>'mean and std_youden'!J2</f>
        <v>0.1008625203840135</v>
      </c>
      <c r="H3" s="9">
        <f>'mean and std_youden'!K2</f>
        <v>7.694017440086752E-2</v>
      </c>
      <c r="I3" s="9"/>
      <c r="J3" s="12">
        <f>IF(N3*3&lt;=0.001,"$\le 0.001$",IF(N3*3&gt;=1,1,3*N3))</f>
        <v>1</v>
      </c>
      <c r="K3" s="12">
        <f t="shared" ref="K3:L18" si="0">IF(O3*3&lt;=0.001,"$\le 0.001$",IF(O3*3&gt;=1,1,3*O3))</f>
        <v>3.2357621921581384E-2</v>
      </c>
      <c r="L3" s="12">
        <f t="shared" si="0"/>
        <v>9.0154208908299477E-2</v>
      </c>
      <c r="M3" s="9"/>
      <c r="N3" s="17">
        <f>ttest_youden!B2</f>
        <v>0.33805165701157347</v>
      </c>
      <c r="O3" s="17">
        <f>ttest_youden!C2</f>
        <v>1.0785873973860461E-2</v>
      </c>
      <c r="P3" s="17">
        <f>ttest_youden!F2</f>
        <v>3.0051402969433157E-2</v>
      </c>
      <c r="R3" s="19">
        <f>B3-C3</f>
        <v>-4.5454545454545192E-3</v>
      </c>
      <c r="S3" s="19">
        <f>B3-D3</f>
        <v>0.15649350649350652</v>
      </c>
      <c r="T3" s="19">
        <f>C3-D3</f>
        <v>0.16103896103896104</v>
      </c>
    </row>
    <row r="4" spans="1:20" x14ac:dyDescent="0.25">
      <c r="A4" s="2" t="s">
        <v>7</v>
      </c>
      <c r="B4" s="11">
        <f>'mean and std_youden'!D3</f>
        <v>7.3340143003064323E-2</v>
      </c>
      <c r="C4" s="11">
        <f>'mean and std_youden'!E3</f>
        <v>0.26189989785495393</v>
      </c>
      <c r="D4" s="11">
        <f>'mean and std_youden'!F3</f>
        <v>0</v>
      </c>
      <c r="E4" s="9"/>
      <c r="F4" s="9">
        <f>'mean and std_youden'!I3</f>
        <v>4.9896574203910013E-2</v>
      </c>
      <c r="G4" s="9">
        <f>'mean and std_youden'!J3</f>
        <v>0.1980647490307163</v>
      </c>
      <c r="H4" s="9">
        <f>'mean and std_youden'!K3</f>
        <v>0</v>
      </c>
      <c r="I4" s="9"/>
      <c r="J4" s="12">
        <f t="shared" ref="J4:L29" si="1">IF(N4*3&lt;=0.001,"$\le 0.001$",IF(N4*3&gt;=1,1,3*N4))</f>
        <v>0.14203941389921382</v>
      </c>
      <c r="K4" s="12">
        <f t="shared" si="0"/>
        <v>1.1242436275402858E-2</v>
      </c>
      <c r="L4" s="12">
        <f t="shared" si="0"/>
        <v>1.1242436275402858E-2</v>
      </c>
      <c r="M4" s="9"/>
      <c r="N4" s="17">
        <f>ttest_youden!B3</f>
        <v>4.7346471299737944E-2</v>
      </c>
      <c r="O4" s="17">
        <f>ttest_youden!C3</f>
        <v>3.7474787584676197E-3</v>
      </c>
      <c r="P4" s="17">
        <f>ttest_youden!F3</f>
        <v>3.7474787584676197E-3</v>
      </c>
      <c r="R4" s="19">
        <f t="shared" ref="R4:R29" si="2">B4-C4</f>
        <v>-0.18855975485188961</v>
      </c>
      <c r="S4" s="19">
        <f t="shared" ref="S4:S29" si="3">B4-D4</f>
        <v>7.3340143003064323E-2</v>
      </c>
      <c r="T4" s="19">
        <f t="shared" ref="T4:T29" si="4">C4-D4</f>
        <v>0.26189989785495393</v>
      </c>
    </row>
    <row r="5" spans="1:20" x14ac:dyDescent="0.25">
      <c r="A5" s="2" t="s">
        <v>8</v>
      </c>
      <c r="B5" s="11">
        <f>'mean and std_youden'!D4</f>
        <v>0.74696969696969684</v>
      </c>
      <c r="C5" s="11">
        <f>'mean and std_youden'!E4</f>
        <v>0.64393939393939392</v>
      </c>
      <c r="D5" s="11">
        <f>'mean and std_youden'!F4</f>
        <v>0.20000000000000004</v>
      </c>
      <c r="E5" s="9"/>
      <c r="F5" s="9">
        <f>'mean and std_youden'!I4</f>
        <v>3.4654433368129373E-2</v>
      </c>
      <c r="G5" s="9">
        <f>'mean and std_youden'!J4</f>
        <v>4.4335984510301629E-2</v>
      </c>
      <c r="H5" s="9">
        <f>'mean and std_youden'!K4</f>
        <v>4.5643546458763798E-2</v>
      </c>
      <c r="I5" s="9"/>
      <c r="J5" s="12">
        <f t="shared" si="1"/>
        <v>1.7500968514979051E-2</v>
      </c>
      <c r="K5" s="12">
        <f t="shared" si="0"/>
        <v>1.5993412071772031E-2</v>
      </c>
      <c r="L5" s="12">
        <f t="shared" si="0"/>
        <v>1.5993412071772031E-2</v>
      </c>
      <c r="M5" s="9"/>
      <c r="N5" s="17">
        <f>ttest_youden!B4</f>
        <v>5.8336561716596834E-3</v>
      </c>
      <c r="O5" s="17">
        <f>ttest_youden!C4</f>
        <v>5.3311373572573432E-3</v>
      </c>
      <c r="P5" s="17">
        <f>ttest_youden!F4</f>
        <v>5.3311373572573432E-3</v>
      </c>
      <c r="R5" s="19">
        <f t="shared" si="2"/>
        <v>0.10303030303030292</v>
      </c>
      <c r="S5" s="19">
        <f t="shared" si="3"/>
        <v>0.54696969696969677</v>
      </c>
      <c r="T5" s="19">
        <f t="shared" si="4"/>
        <v>0.44393939393939386</v>
      </c>
    </row>
    <row r="6" spans="1:20" x14ac:dyDescent="0.25">
      <c r="A6" s="2" t="s">
        <v>9</v>
      </c>
      <c r="B6" s="11">
        <f>'mean and std_youden'!D5</f>
        <v>0.21461038961038964</v>
      </c>
      <c r="C6" s="11">
        <f>'mean and std_youden'!E5</f>
        <v>0.22272727272727275</v>
      </c>
      <c r="D6" s="11">
        <f>'mean and std_youden'!F5</f>
        <v>0.14155844155844152</v>
      </c>
      <c r="E6" s="9"/>
      <c r="F6" s="9">
        <f>'mean and std_youden'!I5</f>
        <v>0.11069595575117479</v>
      </c>
      <c r="G6" s="9">
        <f>'mean and std_youden'!J5</f>
        <v>6.669095140136598E-2</v>
      </c>
      <c r="H6" s="9">
        <f>'mean and std_youden'!K5</f>
        <v>2.7915470374937325E-2</v>
      </c>
      <c r="I6" s="9"/>
      <c r="J6" s="12">
        <f t="shared" si="1"/>
        <v>1</v>
      </c>
      <c r="K6" s="12">
        <f t="shared" si="0"/>
        <v>0.44440480722642961</v>
      </c>
      <c r="L6" s="12">
        <f t="shared" si="0"/>
        <v>0.14203941389921382</v>
      </c>
      <c r="M6" s="9"/>
      <c r="N6" s="17">
        <f>ttest_youden!B5</f>
        <v>0.5</v>
      </c>
      <c r="O6" s="17">
        <f>ttest_youden!C5</f>
        <v>0.1481349357421432</v>
      </c>
      <c r="P6" s="17">
        <f>ttest_youden!F5</f>
        <v>4.7346471299737944E-2</v>
      </c>
      <c r="R6" s="19">
        <f t="shared" si="2"/>
        <v>-8.1168831168831057E-3</v>
      </c>
      <c r="S6" s="19">
        <f t="shared" si="3"/>
        <v>7.3051948051948118E-2</v>
      </c>
      <c r="T6" s="19">
        <f t="shared" si="4"/>
        <v>8.1168831168831224E-2</v>
      </c>
    </row>
    <row r="7" spans="1:20" x14ac:dyDescent="0.25">
      <c r="A7" s="2" t="s">
        <v>10</v>
      </c>
      <c r="B7" s="11">
        <f>'mean and std_youden'!D6</f>
        <v>0.25696568830095079</v>
      </c>
      <c r="C7" s="11">
        <f>'mean and std_youden'!E6</f>
        <v>0.33493178999586604</v>
      </c>
      <c r="D7" s="11">
        <f>'mean and std_youden'!F6</f>
        <v>0.3154195948739148</v>
      </c>
      <c r="E7" s="9"/>
      <c r="F7" s="9">
        <f>'mean and std_youden'!I6</f>
        <v>9.0885394065303507E-2</v>
      </c>
      <c r="G7" s="9">
        <f>'mean and std_youden'!J6</f>
        <v>0.14383656711847359</v>
      </c>
      <c r="H7" s="9">
        <f>'mean and std_youden'!K6</f>
        <v>6.772851721175159E-2</v>
      </c>
      <c r="I7" s="9"/>
      <c r="J7" s="12">
        <f t="shared" si="1"/>
        <v>0.79630395595276227</v>
      </c>
      <c r="K7" s="12">
        <f t="shared" si="0"/>
        <v>0.60509295733894253</v>
      </c>
      <c r="L7" s="12">
        <f t="shared" si="0"/>
        <v>1</v>
      </c>
      <c r="M7" s="9"/>
      <c r="N7" s="17">
        <f>ttest_youden!B6</f>
        <v>0.26543465198425409</v>
      </c>
      <c r="O7" s="17">
        <f>ttest_youden!C6</f>
        <v>0.20169765244631416</v>
      </c>
      <c r="P7" s="17">
        <f>ttest_youden!F6</f>
        <v>0.5</v>
      </c>
      <c r="R7" s="19">
        <f t="shared" si="2"/>
        <v>-7.7966101694915246E-2</v>
      </c>
      <c r="S7" s="19">
        <f t="shared" si="3"/>
        <v>-5.8453906572964009E-2</v>
      </c>
      <c r="T7" s="19">
        <f t="shared" si="4"/>
        <v>1.9512195121951237E-2</v>
      </c>
    </row>
    <row r="8" spans="1:20" x14ac:dyDescent="0.25">
      <c r="A8" s="2" t="s">
        <v>11</v>
      </c>
      <c r="B8" s="11">
        <f>'mean and std_youden'!D7</f>
        <v>0.51600000000000001</v>
      </c>
      <c r="C8" s="11">
        <f>'mean and std_youden'!E7</f>
        <v>0.43599999999999994</v>
      </c>
      <c r="D8" s="11">
        <f>'mean and std_youden'!F7</f>
        <v>0.39999999999999991</v>
      </c>
      <c r="E8" s="9"/>
      <c r="F8" s="9">
        <f>'mean and std_youden'!I7</f>
        <v>8.1731266966810268E-2</v>
      </c>
      <c r="G8" s="9">
        <f>'mean and std_youden'!J7</f>
        <v>8.5322916030806245E-2</v>
      </c>
      <c r="H8" s="9">
        <f>'mean and std_youden'!K7</f>
        <v>5.4772255750516662E-2</v>
      </c>
      <c r="I8" s="9"/>
      <c r="J8" s="12">
        <f t="shared" si="1"/>
        <v>0.25588039930716217</v>
      </c>
      <c r="K8" s="12">
        <f t="shared" si="0"/>
        <v>8.6669356685395868E-2</v>
      </c>
      <c r="L8" s="12">
        <f t="shared" si="0"/>
        <v>0.79063388529830714</v>
      </c>
      <c r="M8" s="9"/>
      <c r="N8" s="17">
        <f>ttest_youden!B7</f>
        <v>8.5293466435720722E-2</v>
      </c>
      <c r="O8" s="17">
        <f>ttest_youden!C7</f>
        <v>2.8889785561798623E-2</v>
      </c>
      <c r="P8" s="17">
        <f>ttest_youden!F7</f>
        <v>0.26354462843276905</v>
      </c>
      <c r="R8" s="19">
        <f t="shared" si="2"/>
        <v>8.0000000000000071E-2</v>
      </c>
      <c r="S8" s="19">
        <f t="shared" si="3"/>
        <v>0.1160000000000001</v>
      </c>
      <c r="T8" s="19">
        <f t="shared" si="4"/>
        <v>3.6000000000000032E-2</v>
      </c>
    </row>
    <row r="9" spans="1:20" x14ac:dyDescent="0.25">
      <c r="A9" s="2" t="s">
        <v>12</v>
      </c>
      <c r="B9" s="11">
        <f>'mean and std_youden'!D8</f>
        <v>0.33599999999999997</v>
      </c>
      <c r="C9" s="11">
        <f>'mean and std_youden'!E8</f>
        <v>0.33199999999999996</v>
      </c>
      <c r="D9" s="11">
        <f>'mean and std_youden'!F8</f>
        <v>0.27200000000000002</v>
      </c>
      <c r="E9" s="9"/>
      <c r="F9" s="9">
        <f>'mean and std_youden'!I8</f>
        <v>4.9799598391954872E-2</v>
      </c>
      <c r="G9" s="9">
        <f>'mean and std_youden'!J8</f>
        <v>8.4380092438915907E-2</v>
      </c>
      <c r="H9" s="9">
        <f>'mean and std_youden'!K8</f>
        <v>5.4037024344425234E-2</v>
      </c>
      <c r="I9" s="9"/>
      <c r="J9" s="12">
        <f t="shared" si="1"/>
        <v>1</v>
      </c>
      <c r="K9" s="12">
        <f t="shared" si="0"/>
        <v>0.36937754953879054</v>
      </c>
      <c r="L9" s="12">
        <f t="shared" si="0"/>
        <v>0.43552025049114662</v>
      </c>
      <c r="M9" s="9"/>
      <c r="N9" s="17">
        <f>ttest_youden!B8</f>
        <v>0.33616790418297759</v>
      </c>
      <c r="O9" s="17">
        <f>ttest_youden!C8</f>
        <v>0.12312584984626351</v>
      </c>
      <c r="P9" s="17">
        <f>ttest_youden!F8</f>
        <v>0.14517341683038221</v>
      </c>
      <c r="R9" s="19">
        <f t="shared" si="2"/>
        <v>4.0000000000000036E-3</v>
      </c>
      <c r="S9" s="19">
        <f t="shared" si="3"/>
        <v>6.3999999999999946E-2</v>
      </c>
      <c r="T9" s="19">
        <f t="shared" si="4"/>
        <v>5.9999999999999942E-2</v>
      </c>
    </row>
    <row r="10" spans="1:20" x14ac:dyDescent="0.25">
      <c r="A10" s="2" t="s">
        <v>13</v>
      </c>
      <c r="B10" s="11">
        <f>'mean and std_youden'!D9</f>
        <v>0.19831393014853474</v>
      </c>
      <c r="C10" s="11">
        <f>'mean and std_youden'!E9</f>
        <v>0.18113207547169813</v>
      </c>
      <c r="D10" s="11">
        <f>'mean and std_youden'!F9</f>
        <v>0.12741870734644728</v>
      </c>
      <c r="E10" s="9"/>
      <c r="F10" s="9">
        <f>'mean and std_youden'!I9</f>
        <v>5.0224789900660503E-2</v>
      </c>
      <c r="G10" s="9">
        <f>'mean and std_youden'!J9</f>
        <v>0.1056489068729377</v>
      </c>
      <c r="H10" s="9">
        <f>'mean and std_youden'!K9</f>
        <v>8.1568785276833866E-2</v>
      </c>
      <c r="I10" s="9"/>
      <c r="J10" s="12">
        <f t="shared" si="1"/>
        <v>1</v>
      </c>
      <c r="K10" s="12">
        <f t="shared" si="0"/>
        <v>0.21550812271044034</v>
      </c>
      <c r="L10" s="12">
        <f t="shared" si="0"/>
        <v>0.44440480722642961</v>
      </c>
      <c r="M10" s="9"/>
      <c r="N10" s="17">
        <f>ttest_youden!B9</f>
        <v>0.45828132233977065</v>
      </c>
      <c r="O10" s="17">
        <f>ttest_youden!C9</f>
        <v>7.1836040903480114E-2</v>
      </c>
      <c r="P10" s="17">
        <f>ttest_youden!F9</f>
        <v>0.1481349357421432</v>
      </c>
      <c r="R10" s="19">
        <f t="shared" si="2"/>
        <v>1.7181854676836611E-2</v>
      </c>
      <c r="S10" s="19">
        <f t="shared" si="3"/>
        <v>7.089522280208746E-2</v>
      </c>
      <c r="T10" s="19">
        <f t="shared" si="4"/>
        <v>5.3713368125250849E-2</v>
      </c>
    </row>
    <row r="11" spans="1:20" x14ac:dyDescent="0.25">
      <c r="A11" s="2" t="s">
        <v>14</v>
      </c>
      <c r="B11" s="11">
        <f>'mean and std_youden'!D10</f>
        <v>0.39470855725506415</v>
      </c>
      <c r="C11" s="11">
        <f>'mean and std_youden'!E10</f>
        <v>0.44092600248036379</v>
      </c>
      <c r="D11" s="11">
        <f>'mean and std_youden'!F10</f>
        <v>0.35510541546093422</v>
      </c>
      <c r="E11" s="9"/>
      <c r="F11" s="9">
        <f>'mean and std_youden'!I10</f>
        <v>5.9648036249798995E-2</v>
      </c>
      <c r="G11" s="9">
        <f>'mean and std_youden'!J10</f>
        <v>8.7543236477419531E-2</v>
      </c>
      <c r="H11" s="9">
        <f>'mean and std_youden'!K10</f>
        <v>1.750468405104599E-2</v>
      </c>
      <c r="I11" s="9"/>
      <c r="J11" s="12">
        <f t="shared" si="1"/>
        <v>0.44220298790055723</v>
      </c>
      <c r="K11" s="12">
        <f t="shared" si="0"/>
        <v>0.21185724583322918</v>
      </c>
      <c r="L11" s="12">
        <f t="shared" si="0"/>
        <v>0.213685046091148</v>
      </c>
      <c r="M11" s="9"/>
      <c r="N11" s="17">
        <f>ttest_youden!B10</f>
        <v>0.14740099596685241</v>
      </c>
      <c r="O11" s="17">
        <f>ttest_youden!C10</f>
        <v>7.0619081944409731E-2</v>
      </c>
      <c r="P11" s="17">
        <f>ttest_youden!F10</f>
        <v>7.1228348697049332E-2</v>
      </c>
      <c r="R11" s="19">
        <f t="shared" si="2"/>
        <v>-4.6217445225299636E-2</v>
      </c>
      <c r="S11" s="19">
        <f t="shared" si="3"/>
        <v>3.9603141794129937E-2</v>
      </c>
      <c r="T11" s="19">
        <f t="shared" si="4"/>
        <v>8.5820587019429573E-2</v>
      </c>
    </row>
    <row r="12" spans="1:20" x14ac:dyDescent="0.25">
      <c r="A12" s="2" t="s">
        <v>15</v>
      </c>
      <c r="B12" s="11">
        <f>'mean and std_youden'!D11</f>
        <v>0.20507356671740226</v>
      </c>
      <c r="C12" s="11">
        <f>'mean and std_youden'!E11</f>
        <v>0.22810755961440887</v>
      </c>
      <c r="D12" s="11">
        <f>'mean and std_youden'!F11</f>
        <v>6.666666666666661E-2</v>
      </c>
      <c r="E12" s="9"/>
      <c r="F12" s="9">
        <f>'mean and std_youden'!I11</f>
        <v>3.7223179230589001E-2</v>
      </c>
      <c r="G12" s="9">
        <f>'mean and std_youden'!J11</f>
        <v>4.4602105629561767E-2</v>
      </c>
      <c r="H12" s="9">
        <f>'mean and std_youden'!K11</f>
        <v>3.0987408390150979E-2</v>
      </c>
      <c r="I12" s="9"/>
      <c r="J12" s="12">
        <f t="shared" si="1"/>
        <v>0.60078804026589405</v>
      </c>
      <c r="K12" s="12">
        <f t="shared" si="0"/>
        <v>1.7500968514979051E-2</v>
      </c>
      <c r="L12" s="12">
        <f t="shared" si="0"/>
        <v>1.7500968514979051E-2</v>
      </c>
      <c r="M12" s="9"/>
      <c r="N12" s="17">
        <f>ttest_youden!B11</f>
        <v>0.20026268008863135</v>
      </c>
      <c r="O12" s="17">
        <f>ttest_youden!C11</f>
        <v>5.8336561716596834E-3</v>
      </c>
      <c r="P12" s="17">
        <f>ttest_youden!F11</f>
        <v>5.8336561716596834E-3</v>
      </c>
      <c r="R12" s="19">
        <f t="shared" si="2"/>
        <v>-2.3033992897006611E-2</v>
      </c>
      <c r="S12" s="19">
        <f t="shared" si="3"/>
        <v>0.13840690005073564</v>
      </c>
      <c r="T12" s="19">
        <f t="shared" si="4"/>
        <v>0.16144089294774228</v>
      </c>
    </row>
    <row r="13" spans="1:20" x14ac:dyDescent="0.25">
      <c r="A13" s="2" t="s">
        <v>16</v>
      </c>
      <c r="B13" s="11">
        <f>'mean and std_youden'!D12</f>
        <v>0.23819444444444446</v>
      </c>
      <c r="C13" s="11">
        <f>'mean and std_youden'!E12</f>
        <v>0.22291666666666665</v>
      </c>
      <c r="D13" s="11">
        <f>'mean and std_youden'!F12</f>
        <v>5.729166666666665E-2</v>
      </c>
      <c r="E13" s="9"/>
      <c r="F13" s="9">
        <f>'mean and std_youden'!I12</f>
        <v>8.1397509734938409E-2</v>
      </c>
      <c r="G13" s="9">
        <f>'mean and std_youden'!J12</f>
        <v>0.10721522807499338</v>
      </c>
      <c r="H13" s="9">
        <f>'mean and std_youden'!K12</f>
        <v>4.0936896258859733E-2</v>
      </c>
      <c r="I13" s="9"/>
      <c r="J13" s="12">
        <f t="shared" si="1"/>
        <v>1</v>
      </c>
      <c r="K13" s="12">
        <f t="shared" si="0"/>
        <v>1.8278670533017218E-2</v>
      </c>
      <c r="L13" s="12">
        <f t="shared" si="0"/>
        <v>5.5070784544056145E-2</v>
      </c>
      <c r="M13" s="9"/>
      <c r="N13" s="17">
        <f>ttest_youden!B12</f>
        <v>0.41726581135546437</v>
      </c>
      <c r="O13" s="17">
        <f>ttest_youden!C12</f>
        <v>6.0928901776724064E-3</v>
      </c>
      <c r="P13" s="17">
        <f>ttest_youden!F12</f>
        <v>1.8356928181352049E-2</v>
      </c>
      <c r="R13" s="19">
        <f t="shared" si="2"/>
        <v>1.5277777777777807E-2</v>
      </c>
      <c r="S13" s="19">
        <f t="shared" si="3"/>
        <v>0.1809027777777778</v>
      </c>
      <c r="T13" s="19">
        <f t="shared" si="4"/>
        <v>0.16562499999999999</v>
      </c>
    </row>
    <row r="14" spans="1:20" x14ac:dyDescent="0.25">
      <c r="A14" s="2" t="s">
        <v>17</v>
      </c>
      <c r="B14" s="11">
        <f>'mean and std_youden'!D13</f>
        <v>0.37725490196078437</v>
      </c>
      <c r="C14" s="11">
        <f>'mean and std_youden'!E13</f>
        <v>0.26901960784313722</v>
      </c>
      <c r="D14" s="11">
        <f>'mean and std_youden'!F13</f>
        <v>2.6666666666666661E-2</v>
      </c>
      <c r="E14" s="9"/>
      <c r="F14" s="9">
        <f>'mean and std_youden'!I13</f>
        <v>0.11723457099626461</v>
      </c>
      <c r="G14" s="9">
        <f>'mean and std_youden'!J13</f>
        <v>0.1805966445424507</v>
      </c>
      <c r="H14" s="9">
        <f>'mean and std_youden'!K13</f>
        <v>3.6514837167011073E-2</v>
      </c>
      <c r="I14" s="9"/>
      <c r="J14" s="12">
        <f t="shared" si="1"/>
        <v>0.44440480722642961</v>
      </c>
      <c r="K14" s="12">
        <f t="shared" si="0"/>
        <v>1.6364247546403924E-2</v>
      </c>
      <c r="L14" s="12">
        <f t="shared" si="0"/>
        <v>1.6364247546403924E-2</v>
      </c>
      <c r="M14" s="9"/>
      <c r="N14" s="17">
        <f>ttest_youden!B13</f>
        <v>0.1481349357421432</v>
      </c>
      <c r="O14" s="17">
        <f>ttest_youden!C13</f>
        <v>5.4547491821346416E-3</v>
      </c>
      <c r="P14" s="17">
        <f>ttest_youden!F13</f>
        <v>5.4547491821346416E-3</v>
      </c>
      <c r="R14" s="19">
        <f t="shared" si="2"/>
        <v>0.10823529411764715</v>
      </c>
      <c r="S14" s="19">
        <f t="shared" si="3"/>
        <v>0.3505882352941177</v>
      </c>
      <c r="T14" s="19">
        <f t="shared" si="4"/>
        <v>0.24235294117647055</v>
      </c>
    </row>
    <row r="15" spans="1:20" x14ac:dyDescent="0.25">
      <c r="A15" s="2" t="s">
        <v>18</v>
      </c>
      <c r="B15" s="11">
        <f>'mean and std_youden'!D14</f>
        <v>0.26007326007326015</v>
      </c>
      <c r="C15" s="11">
        <f>'mean and std_youden'!E14</f>
        <v>0.17338217338217349</v>
      </c>
      <c r="D15" s="11">
        <f>'mean and std_youden'!F14</f>
        <v>0</v>
      </c>
      <c r="E15" s="9"/>
      <c r="F15" s="9">
        <f>'mean and std_youden'!I14</f>
        <v>0.1031764093736172</v>
      </c>
      <c r="G15" s="9">
        <f>'mean and std_youden'!J14</f>
        <v>6.2145243861125923E-2</v>
      </c>
      <c r="H15" s="9">
        <f>'mean and std_youden'!K14</f>
        <v>0</v>
      </c>
      <c r="I15" s="9"/>
      <c r="J15" s="12">
        <f t="shared" si="1"/>
        <v>0.6670611015348773</v>
      </c>
      <c r="K15" s="12">
        <f t="shared" si="0"/>
        <v>1.0041572163065482E-2</v>
      </c>
      <c r="L15" s="12">
        <f t="shared" si="0"/>
        <v>1.0935537137303457E-2</v>
      </c>
      <c r="M15" s="9"/>
      <c r="N15" s="17">
        <f>ttest_youden!B14</f>
        <v>0.22235370051162578</v>
      </c>
      <c r="O15" s="17">
        <f>ttest_youden!C14</f>
        <v>3.3471907210218272E-3</v>
      </c>
      <c r="P15" s="17">
        <f>ttest_youden!F14</f>
        <v>3.6451790457678189E-3</v>
      </c>
      <c r="R15" s="19">
        <f t="shared" si="2"/>
        <v>8.6691086691086661E-2</v>
      </c>
      <c r="S15" s="19">
        <f t="shared" si="3"/>
        <v>0.26007326007326015</v>
      </c>
      <c r="T15" s="19">
        <f t="shared" si="4"/>
        <v>0.17338217338217349</v>
      </c>
    </row>
    <row r="16" spans="1:20" x14ac:dyDescent="0.25">
      <c r="A16" s="2" t="s">
        <v>19</v>
      </c>
      <c r="B16" s="11">
        <f>'mean and std_youden'!D15</f>
        <v>0.28465741908364861</v>
      </c>
      <c r="C16" s="11">
        <f>'mean and std_youden'!E15</f>
        <v>0.21622530474989493</v>
      </c>
      <c r="D16" s="11">
        <f>'mean and std_youden'!F15</f>
        <v>0.16334594367381255</v>
      </c>
      <c r="E16" s="9"/>
      <c r="F16" s="9">
        <f>'mean and std_youden'!I15</f>
        <v>5.778355904579071E-2</v>
      </c>
      <c r="G16" s="9">
        <f>'mean and std_youden'!J15</f>
        <v>3.2829431012935027E-2</v>
      </c>
      <c r="H16" s="9">
        <f>'mean and std_youden'!K15</f>
        <v>5.2691341910070057E-2</v>
      </c>
      <c r="I16" s="9"/>
      <c r="J16" s="12">
        <f t="shared" si="1"/>
        <v>0.11103913373689558</v>
      </c>
      <c r="K16" s="12">
        <f t="shared" si="0"/>
        <v>3.2357621921581384E-2</v>
      </c>
      <c r="L16" s="12">
        <f t="shared" si="0"/>
        <v>0.44220298790055723</v>
      </c>
      <c r="M16" s="9"/>
      <c r="N16" s="17">
        <f>ttest_youden!B15</f>
        <v>3.7013044578965197E-2</v>
      </c>
      <c r="O16" s="17">
        <f>ttest_youden!C15</f>
        <v>1.0785873973860461E-2</v>
      </c>
      <c r="P16" s="17">
        <f>ttest_youden!F15</f>
        <v>0.14740099596685241</v>
      </c>
      <c r="R16" s="19">
        <f t="shared" si="2"/>
        <v>6.843211433375368E-2</v>
      </c>
      <c r="S16" s="19">
        <f t="shared" si="3"/>
        <v>0.12131147540983606</v>
      </c>
      <c r="T16" s="19">
        <f t="shared" si="4"/>
        <v>5.2879361076082376E-2</v>
      </c>
    </row>
    <row r="17" spans="1:20" x14ac:dyDescent="0.25">
      <c r="A17" s="2" t="s">
        <v>20</v>
      </c>
      <c r="B17" s="11">
        <f>'mean and std_youden'!D16</f>
        <v>0.18959583833533414</v>
      </c>
      <c r="C17" s="11">
        <f>'mean and std_youden'!E16</f>
        <v>0.27290916366546619</v>
      </c>
      <c r="D17" s="11">
        <f>'mean and std_youden'!F16</f>
        <v>8.1952781112444972E-2</v>
      </c>
      <c r="E17" s="9"/>
      <c r="F17" s="9">
        <f>'mean and std_youden'!I16</f>
        <v>3.1766005443379368E-2</v>
      </c>
      <c r="G17" s="9">
        <f>'mean and std_youden'!J16</f>
        <v>5.4578224132288806E-2</v>
      </c>
      <c r="H17" s="9">
        <f>'mean and std_youden'!K16</f>
        <v>3.2397399668330967E-2</v>
      </c>
      <c r="I17" s="9"/>
      <c r="J17" s="12">
        <f t="shared" si="1"/>
        <v>5.5070784544056145E-2</v>
      </c>
      <c r="K17" s="12">
        <f t="shared" si="0"/>
        <v>1.8278670533017218E-2</v>
      </c>
      <c r="L17" s="12">
        <f t="shared" si="0"/>
        <v>1.8278670533017218E-2</v>
      </c>
      <c r="M17" s="9"/>
      <c r="N17" s="17">
        <f>ttest_youden!B16</f>
        <v>1.8356928181352049E-2</v>
      </c>
      <c r="O17" s="17">
        <f>ttest_youden!C16</f>
        <v>6.0928901776724064E-3</v>
      </c>
      <c r="P17" s="17">
        <f>ttest_youden!F16</f>
        <v>6.0928901776724064E-3</v>
      </c>
      <c r="R17" s="19">
        <f t="shared" si="2"/>
        <v>-8.3313325330132054E-2</v>
      </c>
      <c r="S17" s="19">
        <f t="shared" si="3"/>
        <v>0.10764305722288917</v>
      </c>
      <c r="T17" s="19">
        <f t="shared" si="4"/>
        <v>0.19095638255302122</v>
      </c>
    </row>
    <row r="18" spans="1:20" x14ac:dyDescent="0.25">
      <c r="A18" s="2" t="s">
        <v>21</v>
      </c>
      <c r="B18" s="11">
        <f>'mean and std_youden'!D17</f>
        <v>0.12666666666666671</v>
      </c>
      <c r="C18" s="11">
        <f>'mean and std_youden'!E17</f>
        <v>0.13666666666666666</v>
      </c>
      <c r="D18" s="11">
        <f>'mean and std_youden'!F17</f>
        <v>0.11166666666666672</v>
      </c>
      <c r="E18" s="9"/>
      <c r="F18" s="9">
        <f>'mean and std_youden'!I17</f>
        <v>9.002314517204274E-2</v>
      </c>
      <c r="G18" s="9">
        <f>'mean and std_youden'!J17</f>
        <v>7.6512526207586987E-2</v>
      </c>
      <c r="H18" s="9">
        <f>'mean and std_youden'!K17</f>
        <v>3.9791121287711083E-2</v>
      </c>
      <c r="I18" s="9"/>
      <c r="J18" s="12">
        <f t="shared" si="1"/>
        <v>1</v>
      </c>
      <c r="K18" s="12">
        <f t="shared" si="0"/>
        <v>1</v>
      </c>
      <c r="L18" s="12">
        <f t="shared" si="0"/>
        <v>1</v>
      </c>
      <c r="M18" s="9"/>
      <c r="N18" s="17">
        <f>ttest_youden!B17</f>
        <v>0.5</v>
      </c>
      <c r="O18" s="17">
        <f>ttest_youden!C17</f>
        <v>0.41676717143279157</v>
      </c>
      <c r="P18" s="17">
        <f>ttest_youden!F17</f>
        <v>0.33758680746356223</v>
      </c>
      <c r="R18" s="19">
        <f t="shared" si="2"/>
        <v>-9.9999999999999534E-3</v>
      </c>
      <c r="S18" s="19">
        <f t="shared" si="3"/>
        <v>1.4999999999999986E-2</v>
      </c>
      <c r="T18" s="19">
        <f t="shared" si="4"/>
        <v>2.4999999999999939E-2</v>
      </c>
    </row>
    <row r="19" spans="1:20" x14ac:dyDescent="0.25">
      <c r="A19" s="2" t="s">
        <v>22</v>
      </c>
      <c r="B19" s="11">
        <f>'mean and std_youden'!D18</f>
        <v>3.7499999999999999E-2</v>
      </c>
      <c r="C19" s="11">
        <f>'mean and std_youden'!E18</f>
        <v>0.13750000000000004</v>
      </c>
      <c r="D19" s="11">
        <f>'mean and std_youden'!F18</f>
        <v>-1.4999999999999991E-2</v>
      </c>
      <c r="E19" s="9"/>
      <c r="F19" s="9">
        <f>'mean and std_youden'!I18</f>
        <v>7.6546554461974295E-2</v>
      </c>
      <c r="G19" s="9">
        <f>'mean and std_youden'!J18</f>
        <v>4.3301270189221891E-2</v>
      </c>
      <c r="H19" s="9">
        <f>'mean and std_youden'!K18</f>
        <v>1.045825033167596E-2</v>
      </c>
      <c r="I19" s="9"/>
      <c r="J19" s="12">
        <f t="shared" si="1"/>
        <v>8.8990591419785214E-2</v>
      </c>
      <c r="K19" s="12">
        <f t="shared" si="1"/>
        <v>0.43326654951972737</v>
      </c>
      <c r="L19" s="12">
        <f t="shared" si="1"/>
        <v>1.7118054579002479E-2</v>
      </c>
      <c r="M19" s="9"/>
      <c r="N19" s="17">
        <f>ttest_youden!B18</f>
        <v>2.9663530473261739E-2</v>
      </c>
      <c r="O19" s="17">
        <f>ttest_youden!C18</f>
        <v>0.14442218317324246</v>
      </c>
      <c r="P19" s="17">
        <f>ttest_youden!F18</f>
        <v>5.7060181930008256E-3</v>
      </c>
      <c r="R19" s="19">
        <f t="shared" si="2"/>
        <v>-0.10000000000000003</v>
      </c>
      <c r="S19" s="19">
        <f t="shared" si="3"/>
        <v>5.2499999999999991E-2</v>
      </c>
      <c r="T19" s="19">
        <f t="shared" si="4"/>
        <v>0.15250000000000002</v>
      </c>
    </row>
    <row r="20" spans="1:20" x14ac:dyDescent="0.25">
      <c r="A20" s="2" t="s">
        <v>23</v>
      </c>
      <c r="B20" s="11">
        <f>'mean and std_youden'!D19</f>
        <v>0.17812500000000001</v>
      </c>
      <c r="C20" s="11">
        <f>'mean and std_youden'!E19</f>
        <v>0.36562500000000003</v>
      </c>
      <c r="D20" s="11">
        <f>'mean and std_youden'!F19</f>
        <v>0.34861111111111109</v>
      </c>
      <c r="E20" s="9"/>
      <c r="F20" s="9">
        <f>'mean and std_youden'!I19</f>
        <v>4.6237303270568915E-2</v>
      </c>
      <c r="G20" s="9">
        <f>'mean and std_youden'!J19</f>
        <v>6.3689491073081708E-2</v>
      </c>
      <c r="H20" s="9">
        <f>'mean and std_youden'!K19</f>
        <v>3.8789555677135913E-2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1</v>
      </c>
      <c r="M20" s="9"/>
      <c r="N20" s="17">
        <f>ttest_youden!B19</f>
        <v>6.0928901776724064E-3</v>
      </c>
      <c r="O20" s="17">
        <f>ttest_youden!C19</f>
        <v>5.9626167965087943E-3</v>
      </c>
      <c r="P20" s="17">
        <f>ttest_youden!F19</f>
        <v>0.41701761489549599</v>
      </c>
      <c r="R20" s="19">
        <f t="shared" si="2"/>
        <v>-0.18750000000000003</v>
      </c>
      <c r="S20" s="19">
        <f t="shared" si="3"/>
        <v>-0.17048611111111109</v>
      </c>
      <c r="T20" s="19">
        <f t="shared" si="4"/>
        <v>1.7013888888888939E-2</v>
      </c>
    </row>
    <row r="21" spans="1:20" x14ac:dyDescent="0.25">
      <c r="A21" s="2" t="s">
        <v>24</v>
      </c>
      <c r="B21" s="11">
        <f>'mean and std_youden'!D20</f>
        <v>0.20873015873015874</v>
      </c>
      <c r="C21" s="11">
        <f>'mean and std_youden'!E20</f>
        <v>0.42817460317460315</v>
      </c>
      <c r="D21" s="11">
        <f>'mean and std_youden'!F20</f>
        <v>0.13571428571428573</v>
      </c>
      <c r="E21" s="9"/>
      <c r="F21" s="9">
        <f>'mean and std_youden'!I20</f>
        <v>8.8681820180557119E-2</v>
      </c>
      <c r="G21" s="9">
        <f>'mean and std_youden'!J20</f>
        <v>4.8911849122997772E-2</v>
      </c>
      <c r="H21" s="9">
        <f>'mean and std_youden'!K20</f>
        <v>6.8697800220254734E-2</v>
      </c>
      <c r="I21" s="9"/>
      <c r="J21" s="12">
        <f t="shared" si="1"/>
        <v>1.8278670533017218E-2</v>
      </c>
      <c r="K21" s="12">
        <f t="shared" si="1"/>
        <v>0.44440480722642961</v>
      </c>
      <c r="L21" s="12">
        <f t="shared" si="1"/>
        <v>1.8278670533017218E-2</v>
      </c>
      <c r="M21" s="9"/>
      <c r="N21" s="17">
        <f>ttest_youden!B20</f>
        <v>6.0928901776724064E-3</v>
      </c>
      <c r="O21" s="17">
        <f>ttest_youden!C20</f>
        <v>0.1481349357421432</v>
      </c>
      <c r="P21" s="17">
        <f>ttest_youden!F20</f>
        <v>6.0928901776724064E-3</v>
      </c>
      <c r="R21" s="19">
        <f t="shared" si="2"/>
        <v>-0.21944444444444441</v>
      </c>
      <c r="S21" s="19">
        <f t="shared" si="3"/>
        <v>7.3015873015873006E-2</v>
      </c>
      <c r="T21" s="19">
        <f t="shared" si="4"/>
        <v>0.29246031746031742</v>
      </c>
    </row>
    <row r="22" spans="1:20" x14ac:dyDescent="0.25">
      <c r="A22" s="2" t="s">
        <v>25</v>
      </c>
      <c r="B22" s="11">
        <f>'mean and std_youden'!D21</f>
        <v>0.50481533426834968</v>
      </c>
      <c r="C22" s="11">
        <f>'mean and std_youden'!E21</f>
        <v>0.57999064983637205</v>
      </c>
      <c r="D22" s="11">
        <f>'mean and std_youden'!F21</f>
        <v>0.5457690509583919</v>
      </c>
      <c r="E22" s="9"/>
      <c r="F22" s="9">
        <f>'mean and std_youden'!I21</f>
        <v>3.8700811816621508E-2</v>
      </c>
      <c r="G22" s="9">
        <f>'mean and std_youden'!J21</f>
        <v>1.3744263475515718E-2</v>
      </c>
      <c r="H22" s="9">
        <f>'mean and std_youden'!K21</f>
        <v>6.7796423926861832E-2</v>
      </c>
      <c r="I22" s="9"/>
      <c r="J22" s="12">
        <f t="shared" si="1"/>
        <v>1.8278670533017218E-2</v>
      </c>
      <c r="K22" s="12">
        <f t="shared" si="1"/>
        <v>0.21550812271044034</v>
      </c>
      <c r="L22" s="12">
        <f t="shared" si="1"/>
        <v>0.37372895787289023</v>
      </c>
      <c r="M22" s="9"/>
      <c r="N22" s="17">
        <f>ttest_youden!B21</f>
        <v>6.0928901776724064E-3</v>
      </c>
      <c r="O22" s="17">
        <f>ttest_youden!C21</f>
        <v>7.1836040903480114E-2</v>
      </c>
      <c r="P22" s="17">
        <f>ttest_youden!F21</f>
        <v>0.12457631929096341</v>
      </c>
      <c r="R22" s="19">
        <f t="shared" si="2"/>
        <v>-7.5175315568022372E-2</v>
      </c>
      <c r="S22" s="19">
        <f t="shared" si="3"/>
        <v>-4.0953716690042219E-2</v>
      </c>
      <c r="T22" s="19">
        <f t="shared" si="4"/>
        <v>3.4221598877980153E-2</v>
      </c>
    </row>
    <row r="23" spans="1:20" x14ac:dyDescent="0.25">
      <c r="A23" s="2" t="s">
        <v>26</v>
      </c>
      <c r="B23" s="11">
        <f>'mean and std_youden'!D22</f>
        <v>0.38945054945054947</v>
      </c>
      <c r="C23" s="11">
        <f>'mean and std_youden'!E22</f>
        <v>0.41934065934065934</v>
      </c>
      <c r="D23" s="11">
        <f>'mean and std_youden'!F22</f>
        <v>0.29714285714285704</v>
      </c>
      <c r="E23" s="9"/>
      <c r="F23" s="9">
        <f>'mean and std_youden'!I22</f>
        <v>7.2932601435375846E-2</v>
      </c>
      <c r="G23" s="9">
        <f>'mean and std_youden'!J22</f>
        <v>0.10400040871980847</v>
      </c>
      <c r="H23" s="9">
        <f>'mean and std_youden'!K22</f>
        <v>7.1713716560063617E-2</v>
      </c>
      <c r="I23" s="9"/>
      <c r="J23" s="12">
        <f t="shared" si="1"/>
        <v>0.79442894850517742</v>
      </c>
      <c r="K23" s="12">
        <f t="shared" si="1"/>
        <v>0.213685046091148</v>
      </c>
      <c r="L23" s="12">
        <f t="shared" si="1"/>
        <v>0.21185724583322918</v>
      </c>
      <c r="M23" s="9"/>
      <c r="N23" s="17">
        <f>ttest_youden!B22</f>
        <v>0.26480964950172581</v>
      </c>
      <c r="O23" s="17">
        <f>ttest_youden!C22</f>
        <v>7.1228348697049332E-2</v>
      </c>
      <c r="P23" s="17">
        <f>ttest_youden!F22</f>
        <v>7.0619081944409731E-2</v>
      </c>
      <c r="R23" s="19">
        <f t="shared" si="2"/>
        <v>-2.9890109890109873E-2</v>
      </c>
      <c r="S23" s="19">
        <f t="shared" si="3"/>
        <v>9.2307692307692424E-2</v>
      </c>
      <c r="T23" s="19">
        <f t="shared" si="4"/>
        <v>0.1221978021978023</v>
      </c>
    </row>
    <row r="24" spans="1:20" x14ac:dyDescent="0.25">
      <c r="A24" s="2" t="s">
        <v>27</v>
      </c>
      <c r="B24" s="11">
        <f>'mean and std_youden'!D23</f>
        <v>0.66799276672694385</v>
      </c>
      <c r="C24" s="11">
        <f>'mean and std_youden'!E23</f>
        <v>0.63435804701627485</v>
      </c>
      <c r="D24" s="11">
        <f>'mean and std_youden'!F23</f>
        <v>0.46353224834237494</v>
      </c>
      <c r="E24" s="9"/>
      <c r="F24" s="9">
        <f>'mean and std_youden'!I23</f>
        <v>2.5846935080444722E-2</v>
      </c>
      <c r="G24" s="9">
        <f>'mean and std_youden'!J23</f>
        <v>4.2274959105560353E-2</v>
      </c>
      <c r="H24" s="9">
        <f>'mean and std_youden'!K23</f>
        <v>5.8321184351980492E-2</v>
      </c>
      <c r="I24" s="9"/>
      <c r="J24" s="12">
        <f t="shared" si="1"/>
        <v>0.39780808888726132</v>
      </c>
      <c r="K24" s="12">
        <f t="shared" si="1"/>
        <v>1.7118054579002479E-2</v>
      </c>
      <c r="L24" s="12">
        <f t="shared" si="1"/>
        <v>1.5993412071772031E-2</v>
      </c>
      <c r="M24" s="9"/>
      <c r="N24" s="17">
        <f>ttest_youden!B23</f>
        <v>0.13260269629575377</v>
      </c>
      <c r="O24" s="17">
        <f>ttest_youden!C23</f>
        <v>5.7060181930008256E-3</v>
      </c>
      <c r="P24" s="17">
        <f>ttest_youden!F23</f>
        <v>5.3311373572573432E-3</v>
      </c>
      <c r="R24" s="19">
        <f t="shared" si="2"/>
        <v>3.3634719710669003E-2</v>
      </c>
      <c r="S24" s="19">
        <f t="shared" si="3"/>
        <v>0.20446051838456891</v>
      </c>
      <c r="T24" s="19">
        <f t="shared" si="4"/>
        <v>0.17082579867389991</v>
      </c>
    </row>
    <row r="25" spans="1:20" x14ac:dyDescent="0.25">
      <c r="A25" s="2" t="s">
        <v>28</v>
      </c>
      <c r="B25" s="11">
        <f>'mean and std_youden'!D24</f>
        <v>0.32500000000000007</v>
      </c>
      <c r="C25" s="11">
        <f>'mean and std_youden'!E24</f>
        <v>9.0909090909090856E-2</v>
      </c>
      <c r="D25" s="11">
        <f>'mean and std_youden'!F24</f>
        <v>3.3333333333333305E-2</v>
      </c>
      <c r="E25" s="9"/>
      <c r="F25" s="9">
        <f>'mean and std_youden'!I24</f>
        <v>0.10267178039928077</v>
      </c>
      <c r="G25" s="9">
        <f>'mean and std_youden'!J24</f>
        <v>8.10198849856342E-2</v>
      </c>
      <c r="H25" s="9">
        <f>'mean and std_youden'!K24</f>
        <v>4.5643546458763798E-2</v>
      </c>
      <c r="I25" s="9"/>
      <c r="J25" s="12">
        <f t="shared" si="1"/>
        <v>3.0012277937409328E-2</v>
      </c>
      <c r="K25" s="12">
        <f t="shared" si="1"/>
        <v>1.6364247546403924E-2</v>
      </c>
      <c r="L25" s="12">
        <f t="shared" si="1"/>
        <v>0.54907877466742705</v>
      </c>
      <c r="M25" s="9"/>
      <c r="N25" s="17">
        <f>ttest_youden!B24</f>
        <v>1.000409264580311E-2</v>
      </c>
      <c r="O25" s="17">
        <f>ttest_youden!C24</f>
        <v>5.4547491821346416E-3</v>
      </c>
      <c r="P25" s="17">
        <f>ttest_youden!F24</f>
        <v>0.1830262582224757</v>
      </c>
      <c r="R25" s="19">
        <f t="shared" si="2"/>
        <v>0.23409090909090921</v>
      </c>
      <c r="S25" s="19">
        <f t="shared" si="3"/>
        <v>0.29166666666666674</v>
      </c>
      <c r="T25" s="19">
        <f t="shared" si="4"/>
        <v>5.7575757575757551E-2</v>
      </c>
    </row>
    <row r="26" spans="1:20" x14ac:dyDescent="0.25">
      <c r="A26" s="2" t="s">
        <v>29</v>
      </c>
      <c r="B26" s="11">
        <f>'mean and std_youden'!D25</f>
        <v>0.49572649572649574</v>
      </c>
      <c r="C26" s="11">
        <f>'mean and std_youden'!E25</f>
        <v>0.48253968253968244</v>
      </c>
      <c r="D26" s="11">
        <f>'mean and std_youden'!F25</f>
        <v>0.30891330891330893</v>
      </c>
      <c r="E26" s="9"/>
      <c r="F26" s="9">
        <f>'mean and std_youden'!I25</f>
        <v>6.7773817271687062E-2</v>
      </c>
      <c r="G26" s="9">
        <f>'mean and std_youden'!J25</f>
        <v>5.5386908752125354E-2</v>
      </c>
      <c r="H26" s="9">
        <f>'mean and std_youden'!K25</f>
        <v>0.14240507456158377</v>
      </c>
      <c r="I26" s="9"/>
      <c r="J26" s="12">
        <f t="shared" si="1"/>
        <v>0.69296314655907576</v>
      </c>
      <c r="K26" s="12">
        <f t="shared" si="1"/>
        <v>0.11236934895666889</v>
      </c>
      <c r="L26" s="12">
        <f t="shared" si="1"/>
        <v>0.1405389292398723</v>
      </c>
      <c r="M26" s="9"/>
      <c r="N26" s="17">
        <f>ttest_youden!B25</f>
        <v>0.23098771551969194</v>
      </c>
      <c r="O26" s="17">
        <f>ttest_youden!C25</f>
        <v>3.7456449652222966E-2</v>
      </c>
      <c r="P26" s="17">
        <f>ttest_youden!F25</f>
        <v>4.6846309746624099E-2</v>
      </c>
      <c r="R26" s="19">
        <f t="shared" si="2"/>
        <v>1.3186813186813306E-2</v>
      </c>
      <c r="S26" s="19">
        <f t="shared" si="3"/>
        <v>0.18681318681318682</v>
      </c>
      <c r="T26" s="19">
        <f t="shared" si="4"/>
        <v>0.17362637362637351</v>
      </c>
    </row>
    <row r="27" spans="1:20" x14ac:dyDescent="0.25">
      <c r="A27" s="2" t="s">
        <v>30</v>
      </c>
      <c r="B27" s="11">
        <f>'mean and std_youden'!D26</f>
        <v>0.15024154589371985</v>
      </c>
      <c r="C27" s="11">
        <f>'mean and std_youden'!E26</f>
        <v>0.15813204508856682</v>
      </c>
      <c r="D27" s="11">
        <f>'mean and std_youden'!F26</f>
        <v>6.6827697262479863E-2</v>
      </c>
      <c r="E27" s="9"/>
      <c r="F27" s="9">
        <f>'mean and std_youden'!I26</f>
        <v>8.4288788542581733E-2</v>
      </c>
      <c r="G27" s="9">
        <f>'mean and std_youden'!J26</f>
        <v>8.3259592257806297E-2</v>
      </c>
      <c r="H27" s="9">
        <f>'mean and std_youden'!K26</f>
        <v>5.4146163699178539E-2</v>
      </c>
      <c r="I27" s="9"/>
      <c r="J27" s="12">
        <f t="shared" si="1"/>
        <v>1</v>
      </c>
      <c r="K27" s="12">
        <f t="shared" si="1"/>
        <v>0.14203941389921382</v>
      </c>
      <c r="L27" s="12">
        <f t="shared" si="1"/>
        <v>0.14203941389921382</v>
      </c>
      <c r="M27" s="9"/>
      <c r="N27" s="17">
        <f>ttest_youden!B26</f>
        <v>0.5</v>
      </c>
      <c r="O27" s="17">
        <f>ttest_youden!C26</f>
        <v>4.7346471299737944E-2</v>
      </c>
      <c r="P27" s="17">
        <f>ttest_youden!F26</f>
        <v>4.7346471299737944E-2</v>
      </c>
      <c r="R27" s="19">
        <f t="shared" si="2"/>
        <v>-7.8904991948469672E-3</v>
      </c>
      <c r="S27" s="19">
        <f t="shared" si="3"/>
        <v>8.341384863123999E-2</v>
      </c>
      <c r="T27" s="19">
        <f t="shared" si="4"/>
        <v>9.1304347826086957E-2</v>
      </c>
    </row>
    <row r="28" spans="1:20" x14ac:dyDescent="0.25">
      <c r="A28" s="2" t="s">
        <v>31</v>
      </c>
      <c r="B28" s="11">
        <f>'mean and std_youden'!D27</f>
        <v>7.4879227053140138E-2</v>
      </c>
      <c r="C28" s="11">
        <f>'mean and std_youden'!E27</f>
        <v>0.13204508856682767</v>
      </c>
      <c r="D28" s="11">
        <f>'mean and std_youden'!F27</f>
        <v>8.5346215780998394E-2</v>
      </c>
      <c r="E28" s="9"/>
      <c r="F28" s="9">
        <f>'mean and std_youden'!I27</f>
        <v>7.8645766963309036E-2</v>
      </c>
      <c r="G28" s="9">
        <f>'mean and std_youden'!J27</f>
        <v>0.11905242541937862</v>
      </c>
      <c r="H28" s="9">
        <f>'mean and std_youden'!K27</f>
        <v>6.6803441264707081E-2</v>
      </c>
      <c r="I28" s="9"/>
      <c r="J28" s="12">
        <f t="shared" si="1"/>
        <v>0.60509295733894253</v>
      </c>
      <c r="K28" s="12">
        <f t="shared" si="1"/>
        <v>1</v>
      </c>
      <c r="L28" s="12">
        <f t="shared" si="1"/>
        <v>1</v>
      </c>
      <c r="M28" s="9"/>
      <c r="N28" s="17">
        <f>ttest_youden!B27</f>
        <v>0.20169765244631416</v>
      </c>
      <c r="O28" s="17">
        <f>ttest_youden!C27</f>
        <v>0.33805165701157347</v>
      </c>
      <c r="P28" s="17">
        <f>ttest_youden!F27</f>
        <v>0.33805165701157347</v>
      </c>
      <c r="R28" s="19">
        <f t="shared" si="2"/>
        <v>-5.7165861513687535E-2</v>
      </c>
      <c r="S28" s="19">
        <f t="shared" si="3"/>
        <v>-1.0466988727858256E-2</v>
      </c>
      <c r="T28" s="19">
        <f t="shared" si="4"/>
        <v>4.6698872785829279E-2</v>
      </c>
    </row>
    <row r="29" spans="1:20" x14ac:dyDescent="0.25">
      <c r="A29" s="2" t="s">
        <v>32</v>
      </c>
      <c r="B29" s="11">
        <f>AVERAGE(B3:B28)</f>
        <v>0.30610299185426182</v>
      </c>
      <c r="C29" s="11">
        <f t="shared" ref="C29:D29" si="5">AVERAGE(C3:C28)</f>
        <v>0.31975908091798855</v>
      </c>
      <c r="D29" s="11">
        <f t="shared" si="5"/>
        <v>0.19002236002117323</v>
      </c>
      <c r="E29" s="9"/>
      <c r="F29" s="9">
        <f>AVERAGE(F3:F28)</f>
        <v>6.9221908679277661E-2</v>
      </c>
      <c r="G29" s="9">
        <f t="shared" ref="G29" si="6">AVERAGE(G3:G28)</f>
        <v>8.1915630031808601E-2</v>
      </c>
      <c r="H29" s="9">
        <f t="shared" ref="H29" si="7">AVERAGE(H3:H28)</f>
        <v>4.9392485369364678E-2</v>
      </c>
      <c r="I29" s="9"/>
      <c r="J29" s="12">
        <f t="shared" si="1"/>
        <v>0.59022014229995723</v>
      </c>
      <c r="K29" s="12">
        <f t="shared" si="1"/>
        <v>0.23009327642560401</v>
      </c>
      <c r="L29" s="12">
        <f t="shared" si="1"/>
        <v>0.34425493666332141</v>
      </c>
      <c r="M29" s="9"/>
      <c r="N29" s="17">
        <f>AVERAGE(N3:N28)</f>
        <v>0.19674004743331908</v>
      </c>
      <c r="O29" s="17">
        <f>AVERAGE(O3:O28)</f>
        <v>7.6697758808534675E-2</v>
      </c>
      <c r="P29" s="17">
        <f>AVERAGE(P3:P28)</f>
        <v>0.11475164555444048</v>
      </c>
      <c r="R29" s="19">
        <f t="shared" si="2"/>
        <v>-1.3656089063726728E-2</v>
      </c>
      <c r="S29" s="19">
        <f t="shared" si="3"/>
        <v>0.11608063183308859</v>
      </c>
      <c r="T29" s="19">
        <f t="shared" si="4"/>
        <v>0.12973672089681532</v>
      </c>
    </row>
    <row r="31" spans="1:20" x14ac:dyDescent="0.25">
      <c r="A31" t="s">
        <v>95</v>
      </c>
      <c r="B31">
        <f>COUNTIFS(R3:R29,"&gt;0",J3:J29,"&lt;=0.05")</f>
        <v>2</v>
      </c>
    </row>
    <row r="32" spans="1:20" x14ac:dyDescent="0.25">
      <c r="A32" t="s">
        <v>97</v>
      </c>
      <c r="B32">
        <f>COUNTIFS(R3:R29,"&lt;0",J3:J29,"&lt;=0.05")</f>
        <v>3</v>
      </c>
    </row>
    <row r="34" spans="1:2" x14ac:dyDescent="0.25">
      <c r="A34" t="s">
        <v>96</v>
      </c>
      <c r="B34">
        <f>COUNTIFS(S3:S29,"&gt;0",K3:K29,"&lt;=0.05")</f>
        <v>11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9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5A23-F633-4582-9C22-234AEAA6B6C2}">
  <sheetPr>
    <tabColor theme="9" tint="-0.249977111117893"/>
  </sheetPr>
  <dimension ref="A1:K27"/>
  <sheetViews>
    <sheetView workbookViewId="0">
      <selection sqref="A1:K27"/>
    </sheetView>
  </sheetViews>
  <sheetFormatPr defaultRowHeight="15" x14ac:dyDescent="0.25"/>
  <cols>
    <col min="1" max="1" width="9.7109375" bestFit="1" customWidth="1"/>
    <col min="2" max="2" width="6.140625" bestFit="1" customWidth="1"/>
    <col min="3" max="3" width="8.42578125" bestFit="1" customWidth="1"/>
    <col min="4" max="4" width="6" bestFit="1" customWidth="1"/>
    <col min="5" max="5" width="6.42578125" bestFit="1" customWidth="1"/>
    <col min="6" max="6" width="7.42578125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0.49545454545454543</v>
      </c>
      <c r="C2" s="13">
        <v>0</v>
      </c>
      <c r="D2" s="13">
        <v>0.58636363636363631</v>
      </c>
      <c r="E2" s="13">
        <v>0.69090909090909103</v>
      </c>
      <c r="F2" s="13">
        <v>0.37272727272727274</v>
      </c>
      <c r="G2" s="13">
        <v>7.4342851062709672E-2</v>
      </c>
      <c r="H2" s="13">
        <v>0</v>
      </c>
      <c r="I2" s="13">
        <v>5.8828086843385384E-2</v>
      </c>
      <c r="J2" s="13">
        <v>0.15957717892310869</v>
      </c>
      <c r="K2" s="13">
        <v>8.743356391668794E-2</v>
      </c>
    </row>
    <row r="3" spans="1:11" x14ac:dyDescent="0.25">
      <c r="A3">
        <v>1</v>
      </c>
      <c r="B3" s="13">
        <v>0.47272727272727277</v>
      </c>
      <c r="C3" s="13">
        <v>0</v>
      </c>
      <c r="D3" s="13">
        <v>0.12727272727272726</v>
      </c>
      <c r="E3" s="13">
        <v>0.30909090909090908</v>
      </c>
      <c r="F3" s="13">
        <v>0</v>
      </c>
      <c r="G3" s="13">
        <v>0.11853095282186633</v>
      </c>
      <c r="H3" s="13">
        <v>0</v>
      </c>
      <c r="I3" s="13">
        <v>4.9792959773196921E-2</v>
      </c>
      <c r="J3" s="13">
        <v>0.23706190564373267</v>
      </c>
      <c r="K3" s="13">
        <v>0</v>
      </c>
    </row>
    <row r="4" spans="1:11" x14ac:dyDescent="0.25">
      <c r="A4">
        <v>2</v>
      </c>
      <c r="B4" s="13">
        <v>0.61666666666666659</v>
      </c>
      <c r="C4" s="13">
        <v>0</v>
      </c>
      <c r="D4" s="13">
        <v>0.78333333333333344</v>
      </c>
      <c r="E4" s="13">
        <v>0.66666666666666663</v>
      </c>
      <c r="F4" s="13">
        <v>0.19999999999999998</v>
      </c>
      <c r="G4" s="13">
        <v>0.18257418583505536</v>
      </c>
      <c r="H4" s="13">
        <v>0</v>
      </c>
      <c r="I4" s="13">
        <v>4.5643546458763867E-2</v>
      </c>
      <c r="J4" s="13">
        <v>5.8925565098878946E-2</v>
      </c>
      <c r="K4" s="13">
        <v>4.5643546458763846E-2</v>
      </c>
    </row>
    <row r="5" spans="1:11" x14ac:dyDescent="0.25">
      <c r="A5">
        <v>3</v>
      </c>
      <c r="B5" s="13">
        <v>0.49545454545454548</v>
      </c>
      <c r="C5" s="13">
        <v>0</v>
      </c>
      <c r="D5" s="13">
        <v>0.41818181818181815</v>
      </c>
      <c r="E5" s="13">
        <v>0.37272727272727274</v>
      </c>
      <c r="F5" s="13">
        <v>0.1772727272727273</v>
      </c>
      <c r="G5" s="13">
        <v>8.8607221316445106E-2</v>
      </c>
      <c r="H5" s="13">
        <v>0</v>
      </c>
      <c r="I5" s="13">
        <v>6.7419986246324212E-2</v>
      </c>
      <c r="J5" s="13">
        <v>0.10489073417467569</v>
      </c>
      <c r="K5" s="13">
        <v>2.4896479886598471E-2</v>
      </c>
    </row>
    <row r="6" spans="1:11" x14ac:dyDescent="0.25">
      <c r="A6">
        <v>4</v>
      </c>
      <c r="B6" s="13">
        <v>0.47796610169491532</v>
      </c>
      <c r="C6" s="13">
        <v>0</v>
      </c>
      <c r="D6" s="13">
        <v>0.4813559322033899</v>
      </c>
      <c r="E6" s="13">
        <v>0.55932203389830515</v>
      </c>
      <c r="F6" s="13">
        <v>0.35932203389830508</v>
      </c>
      <c r="G6" s="13">
        <v>5.5442126216258047E-2</v>
      </c>
      <c r="H6" s="13">
        <v>0</v>
      </c>
      <c r="I6" s="13">
        <v>4.7336406928030289E-2</v>
      </c>
      <c r="J6" s="13">
        <v>0.11495474547669947</v>
      </c>
      <c r="K6" s="13">
        <v>8.2512958946698869E-2</v>
      </c>
    </row>
    <row r="7" spans="1:11" x14ac:dyDescent="0.25">
      <c r="A7">
        <v>5</v>
      </c>
      <c r="B7" s="13">
        <v>0.45999999999999996</v>
      </c>
      <c r="C7" s="13">
        <v>0</v>
      </c>
      <c r="D7" s="13">
        <v>0.67600000000000005</v>
      </c>
      <c r="E7" s="13">
        <v>0.68800000000000006</v>
      </c>
      <c r="F7" s="13">
        <v>0.628</v>
      </c>
      <c r="G7" s="13">
        <v>9.2736184954957029E-2</v>
      </c>
      <c r="H7" s="13">
        <v>0</v>
      </c>
      <c r="I7" s="13">
        <v>2.9664793948382635E-2</v>
      </c>
      <c r="J7" s="13">
        <v>7.5630681604756167E-2</v>
      </c>
      <c r="K7" s="13">
        <v>6.4187226143524845E-2</v>
      </c>
    </row>
    <row r="8" spans="1:11" x14ac:dyDescent="0.25">
      <c r="A8">
        <v>6</v>
      </c>
      <c r="B8" s="13">
        <v>0.47199999999999998</v>
      </c>
      <c r="C8" s="13">
        <v>0</v>
      </c>
      <c r="D8" s="13">
        <v>0.48799999999999999</v>
      </c>
      <c r="E8" s="13">
        <v>0.50800000000000001</v>
      </c>
      <c r="F8" s="13">
        <v>0.38</v>
      </c>
      <c r="G8" s="13">
        <v>6.2609903369994127E-2</v>
      </c>
      <c r="H8" s="13">
        <v>0</v>
      </c>
      <c r="I8" s="13">
        <v>5.5856960175075743E-2</v>
      </c>
      <c r="J8" s="13">
        <v>6.7230945255886451E-2</v>
      </c>
      <c r="K8" s="13">
        <v>5.0990195135927854E-2</v>
      </c>
    </row>
    <row r="9" spans="1:11" x14ac:dyDescent="0.25">
      <c r="A9">
        <v>7</v>
      </c>
      <c r="B9" s="13">
        <v>0.5276595744680852</v>
      </c>
      <c r="C9" s="13">
        <v>0</v>
      </c>
      <c r="D9" s="13">
        <v>0.48510638297872344</v>
      </c>
      <c r="E9" s="13">
        <v>0.6</v>
      </c>
      <c r="F9" s="13">
        <v>0.22553191489361701</v>
      </c>
      <c r="G9" s="13">
        <v>5.5073102576786326E-2</v>
      </c>
      <c r="H9" s="13">
        <v>0</v>
      </c>
      <c r="I9" s="13">
        <v>5.5073102576786319E-2</v>
      </c>
      <c r="J9" s="13">
        <v>4.6126560401444264E-2</v>
      </c>
      <c r="K9" s="13">
        <v>4.1475720616208356E-2</v>
      </c>
    </row>
    <row r="10" spans="1:11" x14ac:dyDescent="0.25">
      <c r="A10">
        <v>8</v>
      </c>
      <c r="B10" s="13">
        <v>0.47317073170731705</v>
      </c>
      <c r="C10" s="13">
        <v>0</v>
      </c>
      <c r="D10" s="13">
        <v>0.60487804878048779</v>
      </c>
      <c r="E10" s="13">
        <v>0.63414634146341464</v>
      </c>
      <c r="F10" s="13">
        <v>0.41951219512195126</v>
      </c>
      <c r="G10" s="13">
        <v>0.12268074478009065</v>
      </c>
      <c r="H10" s="13">
        <v>0</v>
      </c>
      <c r="I10" s="13">
        <v>3.61765779858325E-2</v>
      </c>
      <c r="J10" s="13">
        <v>9.6024486268436723E-2</v>
      </c>
      <c r="K10" s="13">
        <v>2.0406342110587207E-2</v>
      </c>
    </row>
    <row r="11" spans="1:11" x14ac:dyDescent="0.25">
      <c r="A11">
        <v>9</v>
      </c>
      <c r="B11" s="13">
        <v>0.49629629629629629</v>
      </c>
      <c r="C11" s="13">
        <v>0</v>
      </c>
      <c r="D11" s="13">
        <v>0.3037037037037037</v>
      </c>
      <c r="E11" s="13">
        <v>0.31851851851851853</v>
      </c>
      <c r="F11" s="13">
        <v>6.6666666666666666E-2</v>
      </c>
      <c r="G11" s="13">
        <v>8.1144082593357966E-2</v>
      </c>
      <c r="H11" s="13">
        <v>0</v>
      </c>
      <c r="I11" s="13">
        <v>3.0987408390150947E-2</v>
      </c>
      <c r="J11" s="13">
        <v>9.2962225170452828E-2</v>
      </c>
      <c r="K11" s="13">
        <v>3.0987408390150947E-2</v>
      </c>
    </row>
    <row r="12" spans="1:11" x14ac:dyDescent="0.25">
      <c r="A12">
        <v>10</v>
      </c>
      <c r="B12" s="13">
        <v>0.51111111111111107</v>
      </c>
      <c r="C12" s="13">
        <v>0</v>
      </c>
      <c r="D12" s="13">
        <v>0.39444444444444449</v>
      </c>
      <c r="E12" s="13">
        <v>0.41666666666666663</v>
      </c>
      <c r="F12" s="13">
        <v>6.6666666666666666E-2</v>
      </c>
      <c r="G12" s="13">
        <v>0.10865337342004416</v>
      </c>
      <c r="H12" s="13">
        <v>0</v>
      </c>
      <c r="I12" s="13">
        <v>9.8991831562252552E-2</v>
      </c>
      <c r="J12" s="13">
        <v>0.11453071182271279</v>
      </c>
      <c r="K12" s="13">
        <v>3.1671539586087163E-2</v>
      </c>
    </row>
    <row r="13" spans="1:11" x14ac:dyDescent="0.25">
      <c r="A13">
        <v>11</v>
      </c>
      <c r="B13" s="13">
        <v>0.45333333333333331</v>
      </c>
      <c r="C13" s="13">
        <v>0</v>
      </c>
      <c r="D13" s="13">
        <v>0.38666666666666666</v>
      </c>
      <c r="E13" s="13">
        <v>0.30666666666666664</v>
      </c>
      <c r="F13" s="13">
        <v>2.6666666666666665E-2</v>
      </c>
      <c r="G13" s="13">
        <v>0.10954451150103321</v>
      </c>
      <c r="H13" s="13">
        <v>0</v>
      </c>
      <c r="I13" s="13">
        <v>0.10954451150103323</v>
      </c>
      <c r="J13" s="13">
        <v>0.19776529298921769</v>
      </c>
      <c r="K13" s="13">
        <v>3.6514837167011073E-2</v>
      </c>
    </row>
    <row r="14" spans="1:11" x14ac:dyDescent="0.25">
      <c r="A14">
        <v>12</v>
      </c>
      <c r="B14" s="13">
        <v>0.46666666666666662</v>
      </c>
      <c r="C14" s="13">
        <v>0</v>
      </c>
      <c r="D14" s="13">
        <v>0.26666666666666666</v>
      </c>
      <c r="E14" s="13">
        <v>0.17777777777777776</v>
      </c>
      <c r="F14" s="13">
        <v>0</v>
      </c>
      <c r="G14" s="13">
        <v>0.16480441082434807</v>
      </c>
      <c r="H14" s="13">
        <v>0</v>
      </c>
      <c r="I14" s="13">
        <v>9.9380798999990652E-2</v>
      </c>
      <c r="J14" s="13">
        <v>6.0858061945018457E-2</v>
      </c>
      <c r="K14" s="13">
        <v>0</v>
      </c>
    </row>
    <row r="15" spans="1:11" x14ac:dyDescent="0.25">
      <c r="A15">
        <v>13</v>
      </c>
      <c r="B15" s="13">
        <v>0.52820512820512822</v>
      </c>
      <c r="C15" s="13">
        <v>0</v>
      </c>
      <c r="D15" s="13">
        <v>0.62564102564102553</v>
      </c>
      <c r="E15" s="13">
        <v>0.63589743589743597</v>
      </c>
      <c r="F15" s="13">
        <v>0.22564102564102564</v>
      </c>
      <c r="G15" s="13">
        <v>8.2291315568621612E-2</v>
      </c>
      <c r="H15" s="13">
        <v>0</v>
      </c>
      <c r="I15" s="13">
        <v>3.8886540738725904E-2</v>
      </c>
      <c r="J15" s="13">
        <v>8.9560252290117853E-2</v>
      </c>
      <c r="K15" s="13">
        <v>8.9560252290117853E-2</v>
      </c>
    </row>
    <row r="16" spans="1:11" x14ac:dyDescent="0.25">
      <c r="A16">
        <v>14</v>
      </c>
      <c r="B16" s="13">
        <v>0.5469387755102042</v>
      </c>
      <c r="C16" s="13">
        <v>0</v>
      </c>
      <c r="D16" s="13">
        <v>0.33469387755102037</v>
      </c>
      <c r="E16" s="13">
        <v>0.35918367346938773</v>
      </c>
      <c r="F16" s="13">
        <v>8.9795918367346947E-2</v>
      </c>
      <c r="G16" s="13">
        <v>9.0580983759886297E-2</v>
      </c>
      <c r="H16" s="13">
        <v>0</v>
      </c>
      <c r="I16" s="13">
        <v>2.3268886226513026E-2</v>
      </c>
      <c r="J16" s="13">
        <v>9.9561721776738513E-2</v>
      </c>
      <c r="K16" s="13">
        <v>3.7073269642010104E-2</v>
      </c>
    </row>
    <row r="17" spans="1:11" x14ac:dyDescent="0.25">
      <c r="A17">
        <v>15</v>
      </c>
      <c r="B17" s="13">
        <v>0.44333333333333336</v>
      </c>
      <c r="C17" s="13">
        <v>0</v>
      </c>
      <c r="D17" s="13">
        <v>0.44666666666666666</v>
      </c>
      <c r="E17" s="13">
        <v>0.4966666666666667</v>
      </c>
      <c r="F17" s="13">
        <v>0.24666666666666667</v>
      </c>
      <c r="G17" s="13">
        <v>9.9023005183419666E-2</v>
      </c>
      <c r="H17" s="13">
        <v>0</v>
      </c>
      <c r="I17" s="13">
        <v>4.4721359549995801E-2</v>
      </c>
      <c r="J17" s="13">
        <v>9.3094933625126247E-2</v>
      </c>
      <c r="K17" s="13">
        <v>3.9791121287711062E-2</v>
      </c>
    </row>
    <row r="18" spans="1:11" x14ac:dyDescent="0.25">
      <c r="A18">
        <v>16</v>
      </c>
      <c r="B18" s="13">
        <v>0.45</v>
      </c>
      <c r="C18" s="13">
        <v>0</v>
      </c>
      <c r="D18" s="13">
        <v>0.19</v>
      </c>
      <c r="E18" s="13">
        <v>0.25999999999999995</v>
      </c>
      <c r="F18" s="13">
        <v>0</v>
      </c>
      <c r="G18" s="13">
        <v>7.9056941504209499E-2</v>
      </c>
      <c r="H18" s="13">
        <v>0</v>
      </c>
      <c r="I18" s="13">
        <v>7.4161984870956627E-2</v>
      </c>
      <c r="J18" s="13">
        <v>6.5192024052026482E-2</v>
      </c>
      <c r="K18" s="13">
        <v>0</v>
      </c>
    </row>
    <row r="19" spans="1:11" x14ac:dyDescent="0.25">
      <c r="A19">
        <v>17</v>
      </c>
      <c r="B19" s="13">
        <v>0.52500000000000002</v>
      </c>
      <c r="C19" s="13">
        <v>1</v>
      </c>
      <c r="D19" s="13">
        <v>0.67812499999999998</v>
      </c>
      <c r="E19" s="13">
        <v>0.81562500000000004</v>
      </c>
      <c r="F19" s="13">
        <v>0.88749999999999996</v>
      </c>
      <c r="G19" s="13">
        <v>2.8384222069663987E-2</v>
      </c>
      <c r="H19" s="13">
        <v>0</v>
      </c>
      <c r="I19" s="13">
        <v>5.6983070402532712E-2</v>
      </c>
      <c r="J19" s="13">
        <v>7.686483672655528E-2</v>
      </c>
      <c r="K19" s="13">
        <v>2.795084971874737E-2</v>
      </c>
    </row>
    <row r="20" spans="1:11" x14ac:dyDescent="0.25">
      <c r="A20">
        <v>18</v>
      </c>
      <c r="B20" s="13">
        <v>0.4642857142857143</v>
      </c>
      <c r="C20" s="13">
        <v>0</v>
      </c>
      <c r="D20" s="13">
        <v>0.26428571428571429</v>
      </c>
      <c r="E20" s="13">
        <v>0.51428571428571423</v>
      </c>
      <c r="F20" s="13">
        <v>0.13571428571428573</v>
      </c>
      <c r="G20" s="13">
        <v>7.5761440841415797E-2</v>
      </c>
      <c r="H20" s="13">
        <v>0</v>
      </c>
      <c r="I20" s="13">
        <v>9.6494686329330684E-2</v>
      </c>
      <c r="J20" s="13">
        <v>8.222046023729529E-2</v>
      </c>
      <c r="K20" s="13">
        <v>6.8697800220254804E-2</v>
      </c>
    </row>
    <row r="21" spans="1:11" x14ac:dyDescent="0.25">
      <c r="A21">
        <v>19</v>
      </c>
      <c r="B21" s="13">
        <v>0.46956521739130441</v>
      </c>
      <c r="C21" s="13">
        <v>1</v>
      </c>
      <c r="D21" s="13">
        <v>0.81449275362318851</v>
      </c>
      <c r="E21" s="13">
        <v>0.80579710144927541</v>
      </c>
      <c r="F21" s="13">
        <v>0.8231884057971014</v>
      </c>
      <c r="G21" s="13">
        <v>9.8080720670658705E-2</v>
      </c>
      <c r="H21" s="13">
        <v>0</v>
      </c>
      <c r="I21" s="13">
        <v>3.7513562624767495E-2</v>
      </c>
      <c r="J21" s="13">
        <v>4.419695849848379E-2</v>
      </c>
      <c r="K21" s="13">
        <v>5.1647912119436111E-2</v>
      </c>
    </row>
    <row r="22" spans="1:11" x14ac:dyDescent="0.25">
      <c r="A22">
        <v>20</v>
      </c>
      <c r="B22" s="13">
        <v>0.51428571428571423</v>
      </c>
      <c r="C22" s="13">
        <v>0</v>
      </c>
      <c r="D22" s="13">
        <v>0.45714285714285713</v>
      </c>
      <c r="E22" s="13">
        <v>0.50857142857142856</v>
      </c>
      <c r="F22" s="13">
        <v>0.29714285714285715</v>
      </c>
      <c r="G22" s="13">
        <v>8.3299312783504276E-2</v>
      </c>
      <c r="H22" s="13">
        <v>0</v>
      </c>
      <c r="I22" s="13">
        <v>6.3887656499993978E-2</v>
      </c>
      <c r="J22" s="13">
        <v>0.11675895280972885</v>
      </c>
      <c r="K22" s="13">
        <v>7.1713716560063617E-2</v>
      </c>
    </row>
    <row r="23" spans="1:11" x14ac:dyDescent="0.25">
      <c r="A23">
        <v>21</v>
      </c>
      <c r="B23" s="13">
        <v>0.51428571428571435</v>
      </c>
      <c r="C23" s="13">
        <v>0</v>
      </c>
      <c r="D23" s="13">
        <v>0.68571428571428572</v>
      </c>
      <c r="E23" s="13">
        <v>0.65714285714285714</v>
      </c>
      <c r="F23" s="13">
        <v>0.47619047619047616</v>
      </c>
      <c r="G23" s="13">
        <v>0.11368891796488879</v>
      </c>
      <c r="H23" s="13">
        <v>0</v>
      </c>
      <c r="I23" s="13">
        <v>2.6082026547865081E-2</v>
      </c>
      <c r="J23" s="13">
        <v>5.216405309573012E-2</v>
      </c>
      <c r="K23" s="13">
        <v>5.832118435198045E-2</v>
      </c>
    </row>
    <row r="24" spans="1:11" x14ac:dyDescent="0.25">
      <c r="A24">
        <v>22</v>
      </c>
      <c r="B24" s="13">
        <v>0.51666666666666661</v>
      </c>
      <c r="C24" s="13">
        <v>0</v>
      </c>
      <c r="D24" s="13">
        <v>0.35</v>
      </c>
      <c r="E24" s="13">
        <v>9.9999999999999992E-2</v>
      </c>
      <c r="F24" s="13">
        <v>3.3333333333333333E-2</v>
      </c>
      <c r="G24" s="13">
        <v>0.14907119849998596</v>
      </c>
      <c r="H24" s="13">
        <v>0</v>
      </c>
      <c r="I24" s="13">
        <v>9.1287092917527693E-2</v>
      </c>
      <c r="J24" s="13">
        <v>9.1287092917527679E-2</v>
      </c>
      <c r="K24" s="13">
        <v>4.564354645876384E-2</v>
      </c>
    </row>
    <row r="25" spans="1:11" x14ac:dyDescent="0.25">
      <c r="A25">
        <v>23</v>
      </c>
      <c r="B25" s="13">
        <v>0.53333333333333333</v>
      </c>
      <c r="C25" s="13">
        <v>0</v>
      </c>
      <c r="D25" s="13">
        <v>0.51111111111111107</v>
      </c>
      <c r="E25" s="13">
        <v>0.51111111111111107</v>
      </c>
      <c r="F25" s="13">
        <v>0.31111111111111106</v>
      </c>
      <c r="G25" s="13">
        <v>0.16480441082434807</v>
      </c>
      <c r="H25" s="13">
        <v>0</v>
      </c>
      <c r="I25" s="13">
        <v>6.0858061945018485E-2</v>
      </c>
      <c r="J25" s="13">
        <v>6.0858061945018485E-2</v>
      </c>
      <c r="K25" s="13">
        <v>0.14487116456005886</v>
      </c>
    </row>
    <row r="26" spans="1:11" x14ac:dyDescent="0.25">
      <c r="A26">
        <v>24</v>
      </c>
      <c r="B26" s="13">
        <v>0.53043478260869559</v>
      </c>
      <c r="C26" s="13">
        <v>0</v>
      </c>
      <c r="D26" s="13">
        <v>0.33913043478260868</v>
      </c>
      <c r="E26" s="13">
        <v>0.41739130434782606</v>
      </c>
      <c r="F26" s="13">
        <v>0.12608695652173912</v>
      </c>
      <c r="G26" s="13">
        <v>6.2629827351686679E-2</v>
      </c>
      <c r="H26" s="13">
        <v>0</v>
      </c>
      <c r="I26" s="13">
        <v>8.641133441022518E-2</v>
      </c>
      <c r="J26" s="13">
        <v>0.1334789689826848</v>
      </c>
      <c r="K26" s="13">
        <v>8.0464154449224987E-2</v>
      </c>
    </row>
    <row r="27" spans="1:11" x14ac:dyDescent="0.25">
      <c r="A27">
        <v>25</v>
      </c>
      <c r="B27" s="13">
        <v>0.53913043478260869</v>
      </c>
      <c r="C27" s="13">
        <v>0</v>
      </c>
      <c r="D27" s="13">
        <v>0.43043478260869561</v>
      </c>
      <c r="E27" s="13">
        <v>0.39130434782608697</v>
      </c>
      <c r="F27" s="13">
        <v>0.32608695652173914</v>
      </c>
      <c r="G27" s="13">
        <v>3.5721036359032551E-2</v>
      </c>
      <c r="H27" s="13">
        <v>0</v>
      </c>
      <c r="I27" s="13">
        <v>8.3349084837742671E-2</v>
      </c>
      <c r="J27" s="13">
        <v>8.2780142455042477E-2</v>
      </c>
      <c r="K27" s="13">
        <v>7.0442833678346306E-2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BAA-0735-4929-91C9-F52A03DFA60B}">
  <sheetPr>
    <tabColor theme="5"/>
  </sheetPr>
  <dimension ref="A1:T38"/>
  <sheetViews>
    <sheetView showGridLines="0" zoomScale="85" zoomScaleNormal="85" workbookViewId="0">
      <selection activeCell="B31" sqref="B31:B32"/>
    </sheetView>
  </sheetViews>
  <sheetFormatPr defaultRowHeight="15" x14ac:dyDescent="0.25"/>
  <cols>
    <col min="1" max="1" width="42.140625" customWidth="1"/>
    <col min="2" max="4" width="12.140625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std_mcc'!D2</f>
        <v>0.54949757400977506</v>
      </c>
      <c r="C3" s="11">
        <f>'mean and std_mcc'!E2</f>
        <v>0.52505037371744256</v>
      </c>
      <c r="D3" s="11">
        <f>'mean and std_mcc'!F2</f>
        <v>0.45825619456111755</v>
      </c>
      <c r="E3" s="11"/>
      <c r="F3" s="11">
        <f>'mean and std_mcc'!I2</f>
        <v>7.0379419909713387E-2</v>
      </c>
      <c r="G3" s="11">
        <f>'mean and std_mcc'!J2</f>
        <v>7.1832698052360949E-2</v>
      </c>
      <c r="H3" s="11">
        <f>'mean and std_mcc'!K2</f>
        <v>5.7864100769033873E-2</v>
      </c>
      <c r="I3" s="9"/>
      <c r="J3" s="12">
        <f>IF(N3*3&lt;=0.001,"$\le 0.001$",IF(N3*3&gt;=1,1,3*N3))</f>
        <v>1</v>
      </c>
      <c r="K3" s="12">
        <f t="shared" ref="K3:L18" si="0">IF(O3*3&lt;=0.001,"$\le 0.001$",IF(O3*3&gt;=1,1,3*O3))</f>
        <v>0.21550812271044034</v>
      </c>
      <c r="L3" s="12">
        <f t="shared" si="0"/>
        <v>0.21550812271044034</v>
      </c>
      <c r="M3" s="9"/>
      <c r="N3" s="17">
        <f>ttest_mcc!B2</f>
        <v>0.33805165701157347</v>
      </c>
      <c r="O3" s="17">
        <f>ttest_mcc!C2</f>
        <v>7.1836040903480114E-2</v>
      </c>
      <c r="P3" s="17">
        <f>ttest_mcc!F2</f>
        <v>7.1836040903480114E-2</v>
      </c>
      <c r="R3" s="19">
        <f>B3-C3</f>
        <v>2.4447200292332494E-2</v>
      </c>
      <c r="S3" s="19">
        <f>B3-D3</f>
        <v>9.1241379448657511E-2</v>
      </c>
      <c r="T3" s="19">
        <f>C3-D3</f>
        <v>6.6794179156325018E-2</v>
      </c>
    </row>
    <row r="4" spans="1:20" x14ac:dyDescent="0.25">
      <c r="A4" s="2" t="s">
        <v>7</v>
      </c>
      <c r="B4" s="11">
        <f>'mean and std_mcc'!D3</f>
        <v>9.5635153803881753E-2</v>
      </c>
      <c r="C4" s="11">
        <f>'mean and std_mcc'!E3</f>
        <v>0.31632085405086779</v>
      </c>
      <c r="D4" s="11">
        <f>'mean and std_mcc'!F3</f>
        <v>0</v>
      </c>
      <c r="E4" s="11"/>
      <c r="F4" s="11">
        <f>'mean and std_mcc'!I3</f>
        <v>6.2177033197245532E-2</v>
      </c>
      <c r="G4" s="11">
        <f>'mean and std_mcc'!J3</f>
        <v>0.11739865543686483</v>
      </c>
      <c r="H4" s="11">
        <f>'mean and std_mcc'!K3</f>
        <v>0</v>
      </c>
      <c r="I4" s="9"/>
      <c r="J4" s="12">
        <f t="shared" ref="J4:L29" si="1">IF(N4*3&lt;=0.001,"$\le 0.001$",IF(N4*3&gt;=1,1,3*N4))</f>
        <v>3.2357621921581384E-2</v>
      </c>
      <c r="K4" s="12">
        <f t="shared" si="0"/>
        <v>1.8278670533017218E-2</v>
      </c>
      <c r="L4" s="12">
        <f t="shared" si="0"/>
        <v>1.8278670533017218E-2</v>
      </c>
      <c r="M4" s="9"/>
      <c r="N4" s="17">
        <f>ttest_mcc!B3</f>
        <v>1.0785873973860461E-2</v>
      </c>
      <c r="O4" s="17">
        <f>ttest_mcc!C3</f>
        <v>6.0928901776724064E-3</v>
      </c>
      <c r="P4" s="17">
        <f>ttest_mcc!F3</f>
        <v>6.0928901776724064E-3</v>
      </c>
      <c r="R4" s="19">
        <f t="shared" ref="R4:R29" si="2">B4-C4</f>
        <v>-0.22068570024698603</v>
      </c>
      <c r="S4" s="19">
        <f t="shared" ref="S4:S29" si="3">B4-D4</f>
        <v>9.5635153803881753E-2</v>
      </c>
      <c r="T4" s="19">
        <f t="shared" ref="T4:T29" si="4">C4-D4</f>
        <v>0.31632085405086779</v>
      </c>
    </row>
    <row r="5" spans="1:20" x14ac:dyDescent="0.25">
      <c r="A5" s="2" t="s">
        <v>8</v>
      </c>
      <c r="B5" s="11">
        <f>'mean and std_mcc'!D4</f>
        <v>0.73541906910274701</v>
      </c>
      <c r="C5" s="11">
        <f>'mean and std_mcc'!E4</f>
        <v>0.70400433526709816</v>
      </c>
      <c r="D5" s="11">
        <f>'mean and std_mcc'!F4</f>
        <v>0.42261120917435918</v>
      </c>
      <c r="E5" s="11"/>
      <c r="F5" s="11">
        <f>'mean and std_mcc'!I4</f>
        <v>3.8089015811383638E-2</v>
      </c>
      <c r="G5" s="11">
        <f>'mean and std_mcc'!J4</f>
        <v>4.0681294165239371E-2</v>
      </c>
      <c r="H5" s="11">
        <f>'mean and std_mcc'!K4</f>
        <v>4.8955767434351004E-2</v>
      </c>
      <c r="I5" s="9"/>
      <c r="J5" s="12">
        <f t="shared" si="1"/>
        <v>0.31094976047061174</v>
      </c>
      <c r="K5" s="12">
        <f t="shared" si="0"/>
        <v>1.5993412071772031E-2</v>
      </c>
      <c r="L5" s="12">
        <f t="shared" si="0"/>
        <v>1.5993412071772031E-2</v>
      </c>
      <c r="M5" s="9"/>
      <c r="N5" s="17">
        <f>ttest_mcc!B4</f>
        <v>0.10364992015687058</v>
      </c>
      <c r="O5" s="17">
        <f>ttest_mcc!C4</f>
        <v>5.3311373572573432E-3</v>
      </c>
      <c r="P5" s="17">
        <f>ttest_mcc!F4</f>
        <v>5.3311373572573432E-3</v>
      </c>
      <c r="R5" s="19">
        <f t="shared" si="2"/>
        <v>3.1414733835648856E-2</v>
      </c>
      <c r="S5" s="19">
        <f t="shared" si="3"/>
        <v>0.31280785992838783</v>
      </c>
      <c r="T5" s="19">
        <f t="shared" si="4"/>
        <v>0.28139312609273898</v>
      </c>
    </row>
    <row r="6" spans="1:20" x14ac:dyDescent="0.25">
      <c r="A6" s="2" t="s">
        <v>9</v>
      </c>
      <c r="B6" s="11">
        <f>'mean and std_mcc'!D5</f>
        <v>0.2337863598204975</v>
      </c>
      <c r="C6" s="11">
        <f>'mean and std_mcc'!E5</f>
        <v>0.25895228290941441</v>
      </c>
      <c r="D6" s="11">
        <f>'mean and std_mcc'!F5</f>
        <v>0.23632017602368344</v>
      </c>
      <c r="E6" s="11"/>
      <c r="F6" s="11">
        <f>'mean and std_mcc'!I5</f>
        <v>0.12071460260950947</v>
      </c>
      <c r="G6" s="11">
        <f>'mean and std_mcc'!J5</f>
        <v>7.0108608501292247E-2</v>
      </c>
      <c r="H6" s="11">
        <f>'mean and std_mcc'!K5</f>
        <v>4.2234201762207345E-2</v>
      </c>
      <c r="I6" s="9"/>
      <c r="J6" s="12">
        <f t="shared" si="1"/>
        <v>1</v>
      </c>
      <c r="K6" s="12">
        <f t="shared" si="0"/>
        <v>1</v>
      </c>
      <c r="L6" s="12">
        <f t="shared" si="0"/>
        <v>0.44440480722642961</v>
      </c>
      <c r="M6" s="9"/>
      <c r="N6" s="17">
        <f>ttest_mcc!B5</f>
        <v>0.5</v>
      </c>
      <c r="O6" s="17">
        <f>ttest_mcc!C5</f>
        <v>0.5</v>
      </c>
      <c r="P6" s="17">
        <f>ttest_mcc!F5</f>
        <v>0.1481349357421432</v>
      </c>
      <c r="R6" s="19">
        <f t="shared" si="2"/>
        <v>-2.5165923088916908E-2</v>
      </c>
      <c r="S6" s="19">
        <f t="shared" si="3"/>
        <v>-2.5338162031859346E-3</v>
      </c>
      <c r="T6" s="19">
        <f t="shared" si="4"/>
        <v>2.2632106885730974E-2</v>
      </c>
    </row>
    <row r="7" spans="1:20" x14ac:dyDescent="0.25">
      <c r="A7" s="2" t="s">
        <v>10</v>
      </c>
      <c r="B7" s="11">
        <f>'mean and std_mcc'!D6</f>
        <v>0.2616345622676749</v>
      </c>
      <c r="C7" s="11">
        <f>'mean and std_mcc'!E6</f>
        <v>0.33484578183649305</v>
      </c>
      <c r="D7" s="11">
        <f>'mean and std_mcc'!F6</f>
        <v>0.36984118316566211</v>
      </c>
      <c r="E7" s="11"/>
      <c r="F7" s="11">
        <f>'mean and std_mcc'!I6</f>
        <v>9.1926408207291574E-2</v>
      </c>
      <c r="G7" s="11">
        <f>'mean and std_mcc'!J6</f>
        <v>0.1394576035088553</v>
      </c>
      <c r="H7" s="11">
        <f>'mean and std_mcc'!K6</f>
        <v>5.3204977959097205E-2</v>
      </c>
      <c r="I7" s="9"/>
      <c r="J7" s="12">
        <f t="shared" si="1"/>
        <v>0.79630395595276227</v>
      </c>
      <c r="K7" s="12">
        <f t="shared" si="0"/>
        <v>0.21550812271044034</v>
      </c>
      <c r="L7" s="12">
        <f t="shared" si="0"/>
        <v>1</v>
      </c>
      <c r="M7" s="9"/>
      <c r="N7" s="17">
        <f>ttest_mcc!B6</f>
        <v>0.26543465198425409</v>
      </c>
      <c r="O7" s="17">
        <f>ttest_mcc!C6</f>
        <v>7.1836040903480114E-2</v>
      </c>
      <c r="P7" s="17">
        <f>ttest_mcc!F6</f>
        <v>0.33805165701157347</v>
      </c>
      <c r="R7" s="19">
        <f t="shared" si="2"/>
        <v>-7.3211219568818153E-2</v>
      </c>
      <c r="S7" s="19">
        <f t="shared" si="3"/>
        <v>-0.10820662089798722</v>
      </c>
      <c r="T7" s="19">
        <f t="shared" si="4"/>
        <v>-3.4995401329169062E-2</v>
      </c>
    </row>
    <row r="8" spans="1:20" x14ac:dyDescent="0.25">
      <c r="A8" s="2" t="s">
        <v>11</v>
      </c>
      <c r="B8" s="11">
        <f>'mean and std_mcc'!D7</f>
        <v>0.52458900328812352</v>
      </c>
      <c r="C8" s="11">
        <f>'mean and std_mcc'!E7</f>
        <v>0.43833346356332281</v>
      </c>
      <c r="D8" s="11">
        <f>'mean and std_mcc'!F7</f>
        <v>0.4059917939075014</v>
      </c>
      <c r="E8" s="11"/>
      <c r="F8" s="11">
        <f>'mean and std_mcc'!I7</f>
        <v>8.80366675759547E-2</v>
      </c>
      <c r="G8" s="11">
        <f>'mean and std_mcc'!J7</f>
        <v>8.5476630358857109E-2</v>
      </c>
      <c r="H8" s="11">
        <f>'mean and std_mcc'!K7</f>
        <v>5.4357484843409458E-2</v>
      </c>
      <c r="I8" s="9"/>
      <c r="J8" s="12">
        <f t="shared" si="1"/>
        <v>0.213685046091148</v>
      </c>
      <c r="K8" s="12">
        <f t="shared" si="0"/>
        <v>9.0154208908299477E-2</v>
      </c>
      <c r="L8" s="12">
        <f t="shared" si="0"/>
        <v>0.89892949555156842</v>
      </c>
      <c r="M8" s="9"/>
      <c r="N8" s="17">
        <f>ttest_mcc!B7</f>
        <v>7.1228348697049332E-2</v>
      </c>
      <c r="O8" s="17">
        <f>ttest_mcc!C7</f>
        <v>3.0051402969433157E-2</v>
      </c>
      <c r="P8" s="17">
        <f>ttest_mcc!F7</f>
        <v>0.29964316518385614</v>
      </c>
      <c r="R8" s="19">
        <f t="shared" si="2"/>
        <v>8.6255539724800712E-2</v>
      </c>
      <c r="S8" s="19">
        <f t="shared" si="3"/>
        <v>0.11859720938062213</v>
      </c>
      <c r="T8" s="19">
        <f t="shared" si="4"/>
        <v>3.2341669655821415E-2</v>
      </c>
    </row>
    <row r="9" spans="1:20" x14ac:dyDescent="0.25">
      <c r="A9" s="2" t="s">
        <v>12</v>
      </c>
      <c r="B9" s="11">
        <f>'mean and std_mcc'!D8</f>
        <v>0.36030075647952031</v>
      </c>
      <c r="C9" s="11">
        <f>'mean and std_mcc'!E8</f>
        <v>0.35143723134681165</v>
      </c>
      <c r="D9" s="11">
        <f>'mean and std_mcc'!F8</f>
        <v>0.3190951236370923</v>
      </c>
      <c r="E9" s="11"/>
      <c r="F9" s="11">
        <f>'mean and std_mcc'!I8</f>
        <v>4.5218658028623085E-2</v>
      </c>
      <c r="G9" s="11">
        <f>'mean and std_mcc'!J8</f>
        <v>8.7691680321379958E-2</v>
      </c>
      <c r="H9" s="11">
        <f>'mean and std_mcc'!K8</f>
        <v>6.3327439542385053E-2</v>
      </c>
      <c r="I9" s="9"/>
      <c r="J9" s="12">
        <f t="shared" si="1"/>
        <v>0.79442894850517742</v>
      </c>
      <c r="K9" s="12">
        <f t="shared" si="0"/>
        <v>0.60294803753510307</v>
      </c>
      <c r="L9" s="12">
        <f t="shared" si="0"/>
        <v>1</v>
      </c>
      <c r="M9" s="9"/>
      <c r="N9" s="17">
        <f>ttest_mcc!B8</f>
        <v>0.26480964950172581</v>
      </c>
      <c r="O9" s="17">
        <f>ttest_mcc!C8</f>
        <v>0.20098267917836771</v>
      </c>
      <c r="P9" s="17">
        <f>ttest_mcc!F8</f>
        <v>0.41726581135546437</v>
      </c>
      <c r="R9" s="19">
        <f t="shared" si="2"/>
        <v>8.8635251327086606E-3</v>
      </c>
      <c r="S9" s="19">
        <f t="shared" si="3"/>
        <v>4.1205632842428008E-2</v>
      </c>
      <c r="T9" s="19">
        <f t="shared" si="4"/>
        <v>3.2342107709719348E-2</v>
      </c>
    </row>
    <row r="10" spans="1:20" x14ac:dyDescent="0.25">
      <c r="A10" s="2" t="s">
        <v>13</v>
      </c>
      <c r="B10" s="11">
        <f>'mean and std_mcc'!D9</f>
        <v>0.20480588281018033</v>
      </c>
      <c r="C10" s="11">
        <f>'mean and std_mcc'!E9</f>
        <v>0.18248502306234976</v>
      </c>
      <c r="D10" s="11">
        <f>'mean and std_mcc'!F9</f>
        <v>0.18036504948075735</v>
      </c>
      <c r="E10" s="11"/>
      <c r="F10" s="11">
        <f>'mean and std_mcc'!I9</f>
        <v>5.1601430456063586E-2</v>
      </c>
      <c r="G10" s="11">
        <f>'mean and std_mcc'!J9</f>
        <v>0.10676476443580728</v>
      </c>
      <c r="H10" s="11">
        <f>'mean and std_mcc'!K9</f>
        <v>0.12110381978080065</v>
      </c>
      <c r="I10" s="9"/>
      <c r="J10" s="12">
        <f t="shared" si="1"/>
        <v>1</v>
      </c>
      <c r="K10" s="12">
        <f t="shared" si="0"/>
        <v>1</v>
      </c>
      <c r="L10" s="12">
        <f t="shared" si="0"/>
        <v>1</v>
      </c>
      <c r="M10" s="9"/>
      <c r="N10" s="17">
        <f>ttest_mcc!B9</f>
        <v>0.45828132233977065</v>
      </c>
      <c r="O10" s="17">
        <f>ttest_mcc!C9</f>
        <v>0.41726581135546437</v>
      </c>
      <c r="P10" s="17">
        <f>ttest_mcc!F9</f>
        <v>0.41726581135546437</v>
      </c>
      <c r="R10" s="19">
        <f t="shared" si="2"/>
        <v>2.2320859747830574E-2</v>
      </c>
      <c r="S10" s="19">
        <f t="shared" si="3"/>
        <v>2.4440833329422984E-2</v>
      </c>
      <c r="T10" s="19">
        <f t="shared" si="4"/>
        <v>2.1199735815924103E-3</v>
      </c>
    </row>
    <row r="11" spans="1:20" x14ac:dyDescent="0.25">
      <c r="A11" s="2" t="s">
        <v>14</v>
      </c>
      <c r="B11" s="11">
        <f>'mean and std_mcc'!D10</f>
        <v>0.40202866797518527</v>
      </c>
      <c r="C11" s="11">
        <f>'mean and std_mcc'!E10</f>
        <v>0.45276877953578953</v>
      </c>
      <c r="D11" s="11">
        <f>'mean and std_mcc'!F10</f>
        <v>0.42963891719110248</v>
      </c>
      <c r="E11" s="11"/>
      <c r="F11" s="11">
        <f>'mean and std_mcc'!I10</f>
        <v>6.1530530426435123E-2</v>
      </c>
      <c r="G11" s="11">
        <f>'mean and std_mcc'!J10</f>
        <v>8.8776342921897622E-2</v>
      </c>
      <c r="H11" s="11">
        <f>'mean and std_mcc'!K10</f>
        <v>2.505316066541741E-2</v>
      </c>
      <c r="I11" s="9"/>
      <c r="J11" s="12">
        <f t="shared" si="1"/>
        <v>0.44220298790055723</v>
      </c>
      <c r="K11" s="12">
        <f t="shared" si="0"/>
        <v>0.79253899090642288</v>
      </c>
      <c r="L11" s="12">
        <f t="shared" si="0"/>
        <v>0.79442894850517742</v>
      </c>
      <c r="M11" s="9"/>
      <c r="N11" s="17">
        <f>ttest_mcc!B10</f>
        <v>0.14740099596685241</v>
      </c>
      <c r="O11" s="17">
        <f>ttest_mcc!C10</f>
        <v>0.26417966363547429</v>
      </c>
      <c r="P11" s="17">
        <f>ttest_mcc!F10</f>
        <v>0.26480964950172581</v>
      </c>
      <c r="R11" s="19">
        <f t="shared" si="2"/>
        <v>-5.0740111560604262E-2</v>
      </c>
      <c r="S11" s="19">
        <f t="shared" si="3"/>
        <v>-2.7610249215917204E-2</v>
      </c>
      <c r="T11" s="19">
        <f t="shared" si="4"/>
        <v>2.3129862344687058E-2</v>
      </c>
    </row>
    <row r="12" spans="1:20" x14ac:dyDescent="0.25">
      <c r="A12" s="2" t="s">
        <v>15</v>
      </c>
      <c r="B12" s="11">
        <f>'mean and std_mcc'!D11</f>
        <v>0.25470986688856406</v>
      </c>
      <c r="C12" s="11">
        <f>'mean and std_mcc'!E11</f>
        <v>0.29318749676225886</v>
      </c>
      <c r="D12" s="11">
        <f>'mean and std_mcc'!F11</f>
        <v>0.2178969340175238</v>
      </c>
      <c r="E12" s="11"/>
      <c r="F12" s="11">
        <f>'mean and std_mcc'!I11</f>
        <v>5.2435981684562011E-2</v>
      </c>
      <c r="G12" s="11">
        <f>'mean and std_mcc'!J11</f>
        <v>6.3311621902031365E-2</v>
      </c>
      <c r="H12" s="11">
        <f>'mean and std_mcc'!K11</f>
        <v>5.2914702493996678E-2</v>
      </c>
      <c r="I12" s="9"/>
      <c r="J12" s="12">
        <f t="shared" si="1"/>
        <v>0.79253899090642288</v>
      </c>
      <c r="K12" s="12">
        <f t="shared" si="0"/>
        <v>0.43998836064903146</v>
      </c>
      <c r="L12" s="12">
        <f t="shared" si="0"/>
        <v>0.21185724583322918</v>
      </c>
      <c r="M12" s="9"/>
      <c r="N12" s="17">
        <f>ttest_mcc!B11</f>
        <v>0.26417966363547429</v>
      </c>
      <c r="O12" s="17">
        <f>ttest_mcc!C11</f>
        <v>0.14666278688301049</v>
      </c>
      <c r="P12" s="17">
        <f>ttest_mcc!F11</f>
        <v>7.0619081944409731E-2</v>
      </c>
      <c r="R12" s="19">
        <f t="shared" si="2"/>
        <v>-3.8477629873694796E-2</v>
      </c>
      <c r="S12" s="19">
        <f t="shared" si="3"/>
        <v>3.681293287104026E-2</v>
      </c>
      <c r="T12" s="19">
        <f t="shared" si="4"/>
        <v>7.5290562744735057E-2</v>
      </c>
    </row>
    <row r="13" spans="1:20" x14ac:dyDescent="0.25">
      <c r="A13" s="2" t="s">
        <v>16</v>
      </c>
      <c r="B13" s="11">
        <f>'mean and std_mcc'!D12</f>
        <v>0.26514189456144038</v>
      </c>
      <c r="C13" s="11">
        <f>'mean and std_mcc'!E12</f>
        <v>0.24375008986554247</v>
      </c>
      <c r="D13" s="11">
        <f>'mean and std_mcc'!F12</f>
        <v>0.15966574916979309</v>
      </c>
      <c r="E13" s="11"/>
      <c r="F13" s="11">
        <f>'mean and std_mcc'!I12</f>
        <v>7.7009882836133151E-2</v>
      </c>
      <c r="G13" s="11">
        <f>'mean and std_mcc'!J12</f>
        <v>0.11663407892002396</v>
      </c>
      <c r="H13" s="11">
        <f>'mean and std_mcc'!K12</f>
        <v>0.10386648290997406</v>
      </c>
      <c r="I13" s="9"/>
      <c r="J13" s="12">
        <f t="shared" si="1"/>
        <v>1</v>
      </c>
      <c r="K13" s="12">
        <f t="shared" si="0"/>
        <v>0.21550812271044034</v>
      </c>
      <c r="L13" s="12">
        <f t="shared" si="0"/>
        <v>0.31511256117998776</v>
      </c>
      <c r="M13" s="9"/>
      <c r="N13" s="17">
        <f>ttest_mcc!B12</f>
        <v>0.41726581135546437</v>
      </c>
      <c r="O13" s="17">
        <f>ttest_mcc!C12</f>
        <v>7.1836040903480114E-2</v>
      </c>
      <c r="P13" s="17">
        <f>ttest_mcc!F12</f>
        <v>0.10503752039332925</v>
      </c>
      <c r="R13" s="19">
        <f t="shared" si="2"/>
        <v>2.1391804695897909E-2</v>
      </c>
      <c r="S13" s="19">
        <f t="shared" si="3"/>
        <v>0.10547614539164729</v>
      </c>
      <c r="T13" s="19">
        <f t="shared" si="4"/>
        <v>8.4084340695749382E-2</v>
      </c>
    </row>
    <row r="14" spans="1:20" x14ac:dyDescent="0.25">
      <c r="A14" s="2" t="s">
        <v>17</v>
      </c>
      <c r="B14" s="11">
        <f>'mean and std_mcc'!D13</f>
        <v>0.53713698767344864</v>
      </c>
      <c r="C14" s="11">
        <f>'mean and std_mcc'!E13</f>
        <v>0.35564849679081734</v>
      </c>
      <c r="D14" s="11">
        <f>'mean and std_mcc'!F13</f>
        <v>0.23924685418842448</v>
      </c>
      <c r="E14" s="11"/>
      <c r="F14" s="11">
        <f>'mean and std_mcc'!I13</f>
        <v>0.14397961138476578</v>
      </c>
      <c r="G14" s="11">
        <f>'mean and std_mcc'!J13</f>
        <v>0.143599906304688</v>
      </c>
      <c r="H14" s="11">
        <f>'mean and std_mcc'!K13</f>
        <v>0</v>
      </c>
      <c r="I14" s="9"/>
      <c r="J14" s="12">
        <f t="shared" si="1"/>
        <v>0.14203941389921382</v>
      </c>
      <c r="K14" s="12">
        <f t="shared" si="0"/>
        <v>1</v>
      </c>
      <c r="L14" s="12">
        <f t="shared" si="0"/>
        <v>0.60294803753510307</v>
      </c>
      <c r="M14" s="9"/>
      <c r="N14" s="17">
        <f>ttest_mcc!B13</f>
        <v>4.7346471299737944E-2</v>
      </c>
      <c r="O14" s="17">
        <f>ttest_mcc!C13</f>
        <v>0.33758680746356223</v>
      </c>
      <c r="P14" s="17">
        <f>ttest_mcc!F13</f>
        <v>0.20098267917836771</v>
      </c>
      <c r="R14" s="19">
        <f t="shared" si="2"/>
        <v>0.1814884908826313</v>
      </c>
      <c r="S14" s="19">
        <f t="shared" si="3"/>
        <v>0.29789013348502413</v>
      </c>
      <c r="T14" s="19">
        <f t="shared" si="4"/>
        <v>0.11640164260239286</v>
      </c>
    </row>
    <row r="15" spans="1:20" x14ac:dyDescent="0.25">
      <c r="A15" s="2" t="s">
        <v>18</v>
      </c>
      <c r="B15" s="11">
        <f>'mean and std_mcc'!D14</f>
        <v>0.43328838244188839</v>
      </c>
      <c r="C15" s="11">
        <f>'mean and std_mcc'!E14</f>
        <v>0.35742617911421865</v>
      </c>
      <c r="D15" s="11">
        <f>'mean and std_mcc'!F14</f>
        <v>0</v>
      </c>
      <c r="E15" s="11"/>
      <c r="F15" s="11">
        <f>'mean and std_mcc'!I14</f>
        <v>0.12814729017363188</v>
      </c>
      <c r="G15" s="11">
        <f>'mean and std_mcc'!J14</f>
        <v>0.10431898796846791</v>
      </c>
      <c r="H15" s="11">
        <f>'mean and std_mcc'!K14</f>
        <v>0</v>
      </c>
      <c r="I15" s="9"/>
      <c r="J15" s="12">
        <f t="shared" si="1"/>
        <v>0.6670611015348773</v>
      </c>
      <c r="K15" s="12">
        <f t="shared" si="0"/>
        <v>1.6739137924372132E-2</v>
      </c>
      <c r="L15" s="12">
        <f t="shared" si="0"/>
        <v>1.7887850389526384E-2</v>
      </c>
      <c r="M15" s="9"/>
      <c r="N15" s="17">
        <f>ttest_mcc!B14</f>
        <v>0.22235370051162578</v>
      </c>
      <c r="O15" s="17">
        <f>ttest_mcc!C14</f>
        <v>5.5797126414573774E-3</v>
      </c>
      <c r="P15" s="17">
        <f>ttest_mcc!F14</f>
        <v>5.9626167965087943E-3</v>
      </c>
      <c r="R15" s="19">
        <f t="shared" si="2"/>
        <v>7.5862203327669742E-2</v>
      </c>
      <c r="S15" s="19">
        <f t="shared" si="3"/>
        <v>0.43328838244188839</v>
      </c>
      <c r="T15" s="19">
        <f t="shared" si="4"/>
        <v>0.35742617911421865</v>
      </c>
    </row>
    <row r="16" spans="1:20" x14ac:dyDescent="0.25">
      <c r="A16" s="2" t="s">
        <v>19</v>
      </c>
      <c r="B16" s="11">
        <f>'mean and std_mcc'!D15</f>
        <v>0.27910963538385763</v>
      </c>
      <c r="C16" s="11">
        <f>'mean and std_mcc'!E15</f>
        <v>0.21255891341887492</v>
      </c>
      <c r="D16" s="11">
        <f>'mean and std_mcc'!F15</f>
        <v>0.24603829981409411</v>
      </c>
      <c r="E16" s="11"/>
      <c r="F16" s="11">
        <f>'mean and std_mcc'!I15</f>
        <v>5.6670133877780679E-2</v>
      </c>
      <c r="G16" s="11">
        <f>'mean and std_mcc'!J15</f>
        <v>3.0710747213804079E-2</v>
      </c>
      <c r="H16" s="11">
        <f>'mean and std_mcc'!K15</f>
        <v>4.5702484506909218E-2</v>
      </c>
      <c r="I16" s="9"/>
      <c r="J16" s="12">
        <f t="shared" si="1"/>
        <v>0.11103913373689558</v>
      </c>
      <c r="K16" s="12">
        <f t="shared" si="0"/>
        <v>0.60509295733894253</v>
      </c>
      <c r="L16" s="12">
        <f t="shared" si="0"/>
        <v>0.60294803753510307</v>
      </c>
      <c r="M16" s="9"/>
      <c r="N16" s="17">
        <f>ttest_mcc!B15</f>
        <v>3.7013044578965197E-2</v>
      </c>
      <c r="O16" s="17">
        <f>ttest_mcc!C15</f>
        <v>0.20169765244631416</v>
      </c>
      <c r="P16" s="17">
        <f>ttest_mcc!F15</f>
        <v>0.20098267917836771</v>
      </c>
      <c r="R16" s="19">
        <f t="shared" si="2"/>
        <v>6.6550721964982712E-2</v>
      </c>
      <c r="S16" s="19">
        <f t="shared" si="3"/>
        <v>3.3071335569763521E-2</v>
      </c>
      <c r="T16" s="19">
        <f t="shared" si="4"/>
        <v>-3.3479386395219191E-2</v>
      </c>
    </row>
    <row r="17" spans="1:20" x14ac:dyDescent="0.25">
      <c r="A17" s="2" t="s">
        <v>20</v>
      </c>
      <c r="B17" s="11">
        <f>'mean and std_mcc'!D16</f>
        <v>0.22258606708168696</v>
      </c>
      <c r="C17" s="11">
        <f>'mean and std_mcc'!E16</f>
        <v>0.3337915478586056</v>
      </c>
      <c r="D17" s="11">
        <f>'mean and std_mcc'!F16</f>
        <v>0.19158410648337815</v>
      </c>
      <c r="E17" s="11"/>
      <c r="F17" s="11">
        <f>'mean and std_mcc'!I16</f>
        <v>3.5947314594563635E-2</v>
      </c>
      <c r="G17" s="11">
        <f>'mean and std_mcc'!J16</f>
        <v>2.8438853091652727E-2</v>
      </c>
      <c r="H17" s="11">
        <f>'mean and std_mcc'!K16</f>
        <v>4.1987856962463425E-2</v>
      </c>
      <c r="I17" s="9"/>
      <c r="J17" s="12">
        <f t="shared" si="1"/>
        <v>1.8278670533017218E-2</v>
      </c>
      <c r="K17" s="12">
        <f t="shared" si="0"/>
        <v>0.44440480722642961</v>
      </c>
      <c r="L17" s="12">
        <f t="shared" si="0"/>
        <v>1.8278670533017218E-2</v>
      </c>
      <c r="M17" s="9"/>
      <c r="N17" s="17">
        <f>ttest_mcc!B16</f>
        <v>6.0928901776724064E-3</v>
      </c>
      <c r="O17" s="17">
        <f>ttest_mcc!C16</f>
        <v>0.1481349357421432</v>
      </c>
      <c r="P17" s="17">
        <f>ttest_mcc!F16</f>
        <v>6.0928901776724064E-3</v>
      </c>
      <c r="R17" s="19">
        <f t="shared" si="2"/>
        <v>-0.11120548077691864</v>
      </c>
      <c r="S17" s="19">
        <f t="shared" si="3"/>
        <v>3.1001960598308814E-2</v>
      </c>
      <c r="T17" s="19">
        <f t="shared" si="4"/>
        <v>0.14220744137522745</v>
      </c>
    </row>
    <row r="18" spans="1:20" x14ac:dyDescent="0.25">
      <c r="A18" s="2" t="s">
        <v>21</v>
      </c>
      <c r="B18" s="11">
        <f>'mean and std_mcc'!D17</f>
        <v>0.12794502314180356</v>
      </c>
      <c r="C18" s="11">
        <f>'mean and std_mcc'!E17</f>
        <v>0.13656000716447286</v>
      </c>
      <c r="D18" s="11">
        <f>'mean and std_mcc'!F17</f>
        <v>0.13793891074478387</v>
      </c>
      <c r="E18" s="11"/>
      <c r="F18" s="11">
        <f>'mean and std_mcc'!I17</f>
        <v>9.1895075364106266E-2</v>
      </c>
      <c r="G18" s="11">
        <f>'mean and std_mcc'!J17</f>
        <v>7.6141465590090177E-2</v>
      </c>
      <c r="H18" s="11">
        <f>'mean and std_mcc'!K17</f>
        <v>5.2344088404445592E-2</v>
      </c>
      <c r="I18" s="9"/>
      <c r="J18" s="12">
        <f t="shared" si="1"/>
        <v>1</v>
      </c>
      <c r="K18" s="12">
        <f t="shared" si="0"/>
        <v>1</v>
      </c>
      <c r="L18" s="12">
        <f t="shared" si="0"/>
        <v>1</v>
      </c>
      <c r="M18" s="9"/>
      <c r="N18" s="17">
        <f>ttest_mcc!B17</f>
        <v>0.5</v>
      </c>
      <c r="O18" s="17">
        <f>ttest_mcc!C17</f>
        <v>0.41726581135546437</v>
      </c>
      <c r="P18" s="17">
        <f>ttest_mcc!F17</f>
        <v>0.41726581135546437</v>
      </c>
      <c r="R18" s="19">
        <f t="shared" si="2"/>
        <v>-8.6149840226693031E-3</v>
      </c>
      <c r="S18" s="19">
        <f t="shared" si="3"/>
        <v>-9.9938876029803114E-3</v>
      </c>
      <c r="T18" s="19">
        <f t="shared" si="4"/>
        <v>-1.3789035803110083E-3</v>
      </c>
    </row>
    <row r="19" spans="1:20" x14ac:dyDescent="0.25">
      <c r="A19" s="2" t="s">
        <v>22</v>
      </c>
      <c r="B19" s="11">
        <f>'mean and std_mcc'!D18</f>
        <v>3.8968544256941726E-2</v>
      </c>
      <c r="C19" s="11">
        <f>'mean and std_mcc'!E18</f>
        <v>0.15464231203079165</v>
      </c>
      <c r="D19" s="11">
        <f>'mean and std_mcc'!F18</f>
        <v>-6.0840231095766015E-2</v>
      </c>
      <c r="E19" s="11"/>
      <c r="F19" s="11">
        <f>'mean and std_mcc'!I18</f>
        <v>8.1857119832845396E-2</v>
      </c>
      <c r="G19" s="11">
        <f>'mean and std_mcc'!J18</f>
        <v>3.9453430915054481E-2</v>
      </c>
      <c r="H19" s="11">
        <f>'mean and std_mcc'!K18</f>
        <v>1.222636228283315E-2</v>
      </c>
      <c r="I19" s="9"/>
      <c r="J19" s="12">
        <f t="shared" si="1"/>
        <v>5.5070784544056145E-2</v>
      </c>
      <c r="K19" s="12">
        <f t="shared" si="1"/>
        <v>0.43998836064903146</v>
      </c>
      <c r="L19" s="12">
        <f t="shared" si="1"/>
        <v>0.21185724583322918</v>
      </c>
      <c r="M19" s="9"/>
      <c r="N19" s="17">
        <f>ttest_mcc!B18</f>
        <v>1.8356928181352049E-2</v>
      </c>
      <c r="O19" s="17">
        <f>ttest_mcc!C18</f>
        <v>0.14666278688301049</v>
      </c>
      <c r="P19" s="17">
        <f>ttest_mcc!F18</f>
        <v>7.0619081944409731E-2</v>
      </c>
      <c r="R19" s="19">
        <f t="shared" si="2"/>
        <v>-0.11567376777384993</v>
      </c>
      <c r="S19" s="19">
        <f t="shared" si="3"/>
        <v>9.980877535270774E-2</v>
      </c>
      <c r="T19" s="19">
        <f t="shared" si="4"/>
        <v>0.21548254312655768</v>
      </c>
    </row>
    <row r="20" spans="1:20" x14ac:dyDescent="0.25">
      <c r="A20" s="2" t="s">
        <v>23</v>
      </c>
      <c r="B20" s="11">
        <f>'mean and std_mcc'!D19</f>
        <v>0.17658149985942434</v>
      </c>
      <c r="C20" s="11">
        <f>'mean and std_mcc'!E19</f>
        <v>0.38219313912593122</v>
      </c>
      <c r="D20" s="11">
        <f>'mean and std_mcc'!F19</f>
        <v>0.39394303613924297</v>
      </c>
      <c r="E20" s="11"/>
      <c r="F20" s="11">
        <f>'mean and std_mcc'!I19</f>
        <v>4.6764502172560084E-2</v>
      </c>
      <c r="G20" s="11">
        <f>'mean and std_mcc'!J19</f>
        <v>7.3644705208388894E-2</v>
      </c>
      <c r="H20" s="11">
        <f>'mean and std_mcc'!K19</f>
        <v>3.7091629569010402E-2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0.44220298790055723</v>
      </c>
      <c r="M20" s="9"/>
      <c r="N20" s="17">
        <f>ttest_mcc!B19</f>
        <v>6.0928901776724064E-3</v>
      </c>
      <c r="O20" s="17">
        <f>ttest_mcc!C19</f>
        <v>5.9626167965087943E-3</v>
      </c>
      <c r="P20" s="17">
        <f>ttest_mcc!F19</f>
        <v>0.14740099596685241</v>
      </c>
      <c r="R20" s="19">
        <f t="shared" si="2"/>
        <v>-0.20561163926650688</v>
      </c>
      <c r="S20" s="19">
        <f t="shared" si="3"/>
        <v>-0.21736153627981863</v>
      </c>
      <c r="T20" s="19">
        <f t="shared" si="4"/>
        <v>-1.174989701331175E-2</v>
      </c>
    </row>
    <row r="21" spans="1:20" x14ac:dyDescent="0.25">
      <c r="A21" s="2" t="s">
        <v>24</v>
      </c>
      <c r="B21" s="11">
        <f>'mean and std_mcc'!D20</f>
        <v>0.29017351531590629</v>
      </c>
      <c r="C21" s="11">
        <f>'mean and std_mcc'!E20</f>
        <v>0.48328584558244569</v>
      </c>
      <c r="D21" s="11">
        <f>'mean and std_mcc'!F20</f>
        <v>0.30870352423361175</v>
      </c>
      <c r="E21" s="11"/>
      <c r="F21" s="11">
        <f>'mean and std_mcc'!I20</f>
        <v>9.6669013010791477E-2</v>
      </c>
      <c r="G21" s="11">
        <f>'mean and std_mcc'!J20</f>
        <v>5.7317003187154096E-2</v>
      </c>
      <c r="H21" s="11">
        <f>'mean and std_mcc'!K20</f>
        <v>9.4377376680118988E-2</v>
      </c>
      <c r="I21" s="9"/>
      <c r="J21" s="12">
        <f t="shared" si="1"/>
        <v>1.8278670533017218E-2</v>
      </c>
      <c r="K21" s="12">
        <f t="shared" si="1"/>
        <v>1</v>
      </c>
      <c r="L21" s="12">
        <f t="shared" si="1"/>
        <v>3.2357621921581384E-2</v>
      </c>
      <c r="M21" s="9"/>
      <c r="N21" s="17">
        <f>ttest_mcc!B20</f>
        <v>6.0928901776724064E-3</v>
      </c>
      <c r="O21" s="17">
        <f>ttest_mcc!C20</f>
        <v>0.33805165701157347</v>
      </c>
      <c r="P21" s="17">
        <f>ttest_mcc!F20</f>
        <v>1.0785873973860461E-2</v>
      </c>
      <c r="R21" s="19">
        <f t="shared" si="2"/>
        <v>-0.1931123302665394</v>
      </c>
      <c r="S21" s="19">
        <f t="shared" si="3"/>
        <v>-1.8530008917705454E-2</v>
      </c>
      <c r="T21" s="19">
        <f t="shared" si="4"/>
        <v>0.17458232134883395</v>
      </c>
    </row>
    <row r="22" spans="1:20" x14ac:dyDescent="0.25">
      <c r="A22" s="2" t="s">
        <v>25</v>
      </c>
      <c r="B22" s="11">
        <f>'mean and std_mcc'!D21</f>
        <v>0.49358172926841737</v>
      </c>
      <c r="C22" s="11">
        <f>'mean and std_mcc'!E21</f>
        <v>0.55643793155129551</v>
      </c>
      <c r="D22" s="11">
        <f>'mean and std_mcc'!F21</f>
        <v>0.53397158239986053</v>
      </c>
      <c r="E22" s="11"/>
      <c r="F22" s="11">
        <f>'mean and std_mcc'!I21</f>
        <v>4.1668843958713418E-2</v>
      </c>
      <c r="G22" s="11">
        <f>'mean and std_mcc'!J21</f>
        <v>2.4392696587292467E-2</v>
      </c>
      <c r="H22" s="11">
        <f>'mean and std_mcc'!K21</f>
        <v>5.2115829471403974E-2</v>
      </c>
      <c r="I22" s="9"/>
      <c r="J22" s="12">
        <f t="shared" si="1"/>
        <v>3.2357621921581384E-2</v>
      </c>
      <c r="K22" s="12">
        <f t="shared" si="1"/>
        <v>0.21550812271044034</v>
      </c>
      <c r="L22" s="12">
        <f t="shared" si="1"/>
        <v>0.69501582384782579</v>
      </c>
      <c r="M22" s="9"/>
      <c r="N22" s="17">
        <f>ttest_mcc!B21</f>
        <v>1.0785873973860461E-2</v>
      </c>
      <c r="O22" s="17">
        <f>ttest_mcc!C21</f>
        <v>7.1836040903480114E-2</v>
      </c>
      <c r="P22" s="17">
        <f>ttest_mcc!F21</f>
        <v>0.2316719412826086</v>
      </c>
      <c r="R22" s="19">
        <f t="shared" si="2"/>
        <v>-6.2856202282878137E-2</v>
      </c>
      <c r="S22" s="19">
        <f t="shared" si="3"/>
        <v>-4.0389853131443165E-2</v>
      </c>
      <c r="T22" s="19">
        <f t="shared" si="4"/>
        <v>2.2466349151434972E-2</v>
      </c>
    </row>
    <row r="23" spans="1:20" x14ac:dyDescent="0.25">
      <c r="A23" s="2" t="s">
        <v>26</v>
      </c>
      <c r="B23" s="11">
        <f>'mean and std_mcc'!D22</f>
        <v>0.46246098311969391</v>
      </c>
      <c r="C23" s="11">
        <f>'mean and std_mcc'!E22</f>
        <v>0.47077044966808523</v>
      </c>
      <c r="D23" s="11">
        <f>'mean and std_mcc'!F22</f>
        <v>0.46226615811869171</v>
      </c>
      <c r="E23" s="11"/>
      <c r="F23" s="11">
        <f>'mean and std_mcc'!I22</f>
        <v>8.2795834874135069E-2</v>
      </c>
      <c r="G23" s="11">
        <f>'mean and std_mcc'!J22</f>
        <v>9.2163802916241183E-2</v>
      </c>
      <c r="H23" s="11">
        <f>'mean and std_mcc'!K22</f>
        <v>6.3034605683367897E-2</v>
      </c>
      <c r="I23" s="9"/>
      <c r="J23" s="12">
        <f t="shared" si="1"/>
        <v>0.79442894850517742</v>
      </c>
      <c r="K23" s="12">
        <f t="shared" si="1"/>
        <v>0.79442894850517742</v>
      </c>
      <c r="L23" s="12">
        <f t="shared" si="1"/>
        <v>1</v>
      </c>
      <c r="M23" s="9"/>
      <c r="N23" s="17">
        <f>ttest_mcc!B22</f>
        <v>0.26480964950172581</v>
      </c>
      <c r="O23" s="17">
        <f>ttest_mcc!C22</f>
        <v>0.26480964950172581</v>
      </c>
      <c r="P23" s="17">
        <f>ttest_mcc!F22</f>
        <v>0.33711793779928606</v>
      </c>
      <c r="R23" s="19">
        <f t="shared" si="2"/>
        <v>-8.3094665483913199E-3</v>
      </c>
      <c r="S23" s="19">
        <f t="shared" si="3"/>
        <v>1.948250010022079E-4</v>
      </c>
      <c r="T23" s="19">
        <f t="shared" si="4"/>
        <v>8.5042915493935278E-3</v>
      </c>
    </row>
    <row r="24" spans="1:20" x14ac:dyDescent="0.25">
      <c r="A24" s="2" t="s">
        <v>27</v>
      </c>
      <c r="B24" s="11">
        <f>'mean and std_mcc'!D23</f>
        <v>0.74623823899980812</v>
      </c>
      <c r="C24" s="11">
        <f>'mean and std_mcc'!E23</f>
        <v>0.71553979567092818</v>
      </c>
      <c r="D24" s="11">
        <f>'mean and std_mcc'!F23</f>
        <v>0.60247027689941945</v>
      </c>
      <c r="E24" s="11"/>
      <c r="F24" s="11">
        <f>'mean and std_mcc'!I23</f>
        <v>2.3681833714500063E-2</v>
      </c>
      <c r="G24" s="11">
        <f>'mean and std_mcc'!J23</f>
        <v>4.2025576270137421E-2</v>
      </c>
      <c r="H24" s="11">
        <f>'mean and std_mcc'!K23</f>
        <v>4.7570522402632293E-2</v>
      </c>
      <c r="I24" s="9"/>
      <c r="J24" s="12">
        <f t="shared" si="1"/>
        <v>0.27183080457766473</v>
      </c>
      <c r="K24" s="12">
        <f t="shared" si="1"/>
        <v>1.7118054579002479E-2</v>
      </c>
      <c r="L24" s="12">
        <f t="shared" si="1"/>
        <v>1.5993412071772031E-2</v>
      </c>
      <c r="M24" s="9"/>
      <c r="N24" s="17">
        <f>ttest_mcc!B23</f>
        <v>9.061026819255491E-2</v>
      </c>
      <c r="O24" s="17">
        <f>ttest_mcc!C23</f>
        <v>5.7060181930008256E-3</v>
      </c>
      <c r="P24" s="17">
        <f>ttest_mcc!F23</f>
        <v>5.3311373572573432E-3</v>
      </c>
      <c r="R24" s="19">
        <f t="shared" si="2"/>
        <v>3.0698443328879943E-2</v>
      </c>
      <c r="S24" s="19">
        <f t="shared" si="3"/>
        <v>0.14376796210038867</v>
      </c>
      <c r="T24" s="19">
        <f t="shared" si="4"/>
        <v>0.11306951877150873</v>
      </c>
    </row>
    <row r="25" spans="1:20" x14ac:dyDescent="0.25">
      <c r="A25" s="2" t="s">
        <v>28</v>
      </c>
      <c r="B25" s="11">
        <f>'mean and std_mcc'!D24</f>
        <v>0.43381084816114746</v>
      </c>
      <c r="C25" s="11">
        <f>'mean and std_mcc'!E24</f>
        <v>0.21496380928454978</v>
      </c>
      <c r="D25" s="11">
        <f>'mean and std_mcc'!F24</f>
        <v>0.27216552697590868</v>
      </c>
      <c r="E25" s="11"/>
      <c r="F25" s="11">
        <f>'mean and std_mcc'!I24</f>
        <v>0.13282286544071062</v>
      </c>
      <c r="G25" s="11">
        <f>'mean and std_mcc'!J24</f>
        <v>0.14127529387027607</v>
      </c>
      <c r="H25" s="11">
        <f>'mean and std_mcc'!K24</f>
        <v>0</v>
      </c>
      <c r="I25" s="9"/>
      <c r="J25" s="12">
        <f t="shared" si="1"/>
        <v>0.13603254925680625</v>
      </c>
      <c r="K25" s="12">
        <f t="shared" si="1"/>
        <v>0.60294803753510307</v>
      </c>
      <c r="L25" s="12">
        <f t="shared" si="1"/>
        <v>0.17819624629026909</v>
      </c>
      <c r="M25" s="9"/>
      <c r="N25" s="17">
        <f>ttest_mcc!B24</f>
        <v>4.5344183085602077E-2</v>
      </c>
      <c r="O25" s="17">
        <f>ttest_mcc!C24</f>
        <v>0.20098267917836771</v>
      </c>
      <c r="P25" s="17">
        <f>ttest_mcc!F24</f>
        <v>5.9398748763423027E-2</v>
      </c>
      <c r="R25" s="19">
        <f t="shared" si="2"/>
        <v>0.21884703887659768</v>
      </c>
      <c r="S25" s="19">
        <f t="shared" si="3"/>
        <v>0.16164532118523878</v>
      </c>
      <c r="T25" s="19">
        <f t="shared" si="4"/>
        <v>-5.72017176913589E-2</v>
      </c>
    </row>
    <row r="26" spans="1:20" x14ac:dyDescent="0.25">
      <c r="A26" s="2" t="s">
        <v>29</v>
      </c>
      <c r="B26" s="11">
        <f>'mean and std_mcc'!D25</f>
        <v>0.60297894822696196</v>
      </c>
      <c r="C26" s="11">
        <f>'mean and std_mcc'!E25</f>
        <v>0.53590536948455814</v>
      </c>
      <c r="D26" s="11">
        <f>'mean and std_mcc'!F25</f>
        <v>0.51025754928187161</v>
      </c>
      <c r="E26" s="11"/>
      <c r="F26" s="11">
        <f>'mean and std_mcc'!I25</f>
        <v>0.10001717504962647</v>
      </c>
      <c r="G26" s="11">
        <f>'mean and std_mcc'!J25</f>
        <v>3.9307718007321975E-2</v>
      </c>
      <c r="H26" s="11">
        <f>'mean and std_mcc'!K25</f>
        <v>0.12711194342599796</v>
      </c>
      <c r="I26" s="9"/>
      <c r="J26" s="12">
        <f t="shared" si="1"/>
        <v>0.37155880573779998</v>
      </c>
      <c r="K26" s="12">
        <f t="shared" si="1"/>
        <v>0.25982566896705028</v>
      </c>
      <c r="L26" s="12">
        <f t="shared" si="1"/>
        <v>1</v>
      </c>
      <c r="M26" s="9"/>
      <c r="N26" s="17">
        <f>ttest_mcc!B25</f>
        <v>0.12385293524593333</v>
      </c>
      <c r="O26" s="17">
        <f>ttest_mcc!C25</f>
        <v>8.6608556322350094E-2</v>
      </c>
      <c r="P26" s="17">
        <f>ttest_mcc!F25</f>
        <v>0.5</v>
      </c>
      <c r="R26" s="19">
        <f t="shared" si="2"/>
        <v>6.7073578742403828E-2</v>
      </c>
      <c r="S26" s="19">
        <f t="shared" si="3"/>
        <v>9.272139894509035E-2</v>
      </c>
      <c r="T26" s="19">
        <f t="shared" si="4"/>
        <v>2.5647820202686522E-2</v>
      </c>
    </row>
    <row r="27" spans="1:20" x14ac:dyDescent="0.25">
      <c r="A27" s="2" t="s">
        <v>30</v>
      </c>
      <c r="B27" s="11">
        <f>'mean and std_mcc'!D26</f>
        <v>0.16845897737561072</v>
      </c>
      <c r="C27" s="11">
        <f>'mean and std_mcc'!E26</f>
        <v>0.16777214058983425</v>
      </c>
      <c r="D27" s="11">
        <f>'mean and std_mcc'!F26</f>
        <v>0.10445337276182601</v>
      </c>
      <c r="E27" s="11"/>
      <c r="F27" s="11">
        <f>'mean and std_mcc'!I26</f>
        <v>9.3838935178202812E-2</v>
      </c>
      <c r="G27" s="11">
        <f>'mean and std_mcc'!J26</f>
        <v>8.6114575195159068E-2</v>
      </c>
      <c r="H27" s="11">
        <f>'mean and std_mcc'!K26</f>
        <v>8.6991155755240551E-2</v>
      </c>
      <c r="I27" s="9"/>
      <c r="J27" s="12">
        <f t="shared" si="1"/>
        <v>1</v>
      </c>
      <c r="K27" s="12">
        <f t="shared" si="1"/>
        <v>0.21550812271044034</v>
      </c>
      <c r="L27" s="12">
        <f t="shared" si="1"/>
        <v>0.44440480722642961</v>
      </c>
      <c r="M27" s="9"/>
      <c r="N27" s="17">
        <f>ttest_mcc!B26</f>
        <v>0.41726581135546437</v>
      </c>
      <c r="O27" s="17">
        <f>ttest_mcc!C26</f>
        <v>7.1836040903480114E-2</v>
      </c>
      <c r="P27" s="17">
        <f>ttest_mcc!F26</f>
        <v>0.1481349357421432</v>
      </c>
      <c r="R27" s="19">
        <f t="shared" si="2"/>
        <v>6.868367857764679E-4</v>
      </c>
      <c r="S27" s="19">
        <f t="shared" si="3"/>
        <v>6.4005604613784711E-2</v>
      </c>
      <c r="T27" s="19">
        <f t="shared" si="4"/>
        <v>6.3318767828008243E-2</v>
      </c>
    </row>
    <row r="28" spans="1:20" x14ac:dyDescent="0.25">
      <c r="A28" s="2" t="s">
        <v>31</v>
      </c>
      <c r="B28" s="11">
        <f>'mean and std_mcc'!D27</f>
        <v>7.6104249785888145E-2</v>
      </c>
      <c r="C28" s="11">
        <f>'mean and std_mcc'!E27</f>
        <v>0.14011537621886844</v>
      </c>
      <c r="D28" s="11">
        <f>'mean and std_mcc'!F27</f>
        <v>9.386819084812012E-2</v>
      </c>
      <c r="E28" s="11"/>
      <c r="F28" s="11">
        <f>'mean and std_mcc'!I27</f>
        <v>7.9568762906364374E-2</v>
      </c>
      <c r="G28" s="11">
        <f>'mean and std_mcc'!J27</f>
        <v>0.12469960577511048</v>
      </c>
      <c r="H28" s="11">
        <f>'mean and std_mcc'!K27</f>
        <v>7.5363585585662377E-2</v>
      </c>
      <c r="I28" s="9"/>
      <c r="J28" s="12">
        <f t="shared" si="1"/>
        <v>0.60509295733894253</v>
      </c>
      <c r="K28" s="12">
        <f t="shared" si="1"/>
        <v>1</v>
      </c>
      <c r="L28" s="12">
        <f t="shared" si="1"/>
        <v>1</v>
      </c>
      <c r="M28" s="9"/>
      <c r="N28" s="17">
        <f>ttest_mcc!B27</f>
        <v>0.20169765244631416</v>
      </c>
      <c r="O28" s="17">
        <f>ttest_mcc!C27</f>
        <v>0.33805165701157347</v>
      </c>
      <c r="P28" s="17">
        <f>ttest_mcc!F27</f>
        <v>0.33805165701157347</v>
      </c>
      <c r="R28" s="19">
        <f t="shared" si="2"/>
        <v>-6.4011126432980292E-2</v>
      </c>
      <c r="S28" s="19">
        <f t="shared" si="3"/>
        <v>-1.7763941062231975E-2</v>
      </c>
      <c r="T28" s="19">
        <f t="shared" si="4"/>
        <v>4.6247185370748317E-2</v>
      </c>
    </row>
    <row r="29" spans="1:20" x14ac:dyDescent="0.25">
      <c r="A29" s="2" t="s">
        <v>32</v>
      </c>
      <c r="B29" s="11">
        <f>AVERAGE(B3:B28)</f>
        <v>0.3452681700423107</v>
      </c>
      <c r="C29" s="11">
        <f t="shared" ref="C29:D29" si="5">AVERAGE(C3:C28)</f>
        <v>0.35841334713352574</v>
      </c>
      <c r="D29" s="11">
        <f t="shared" si="5"/>
        <v>0.27829805723546391</v>
      </c>
      <c r="E29" s="11"/>
      <c r="F29" s="11">
        <f>AVERAGE(F3:F28)</f>
        <v>7.6747843933700516E-2</v>
      </c>
      <c r="G29" s="11">
        <f t="shared" ref="G29:H29" si="6">AVERAGE(G3:G28)</f>
        <v>8.045147487020958E-2</v>
      </c>
      <c r="H29" s="11">
        <f t="shared" si="6"/>
        <v>5.2261522265029184E-2</v>
      </c>
      <c r="I29" s="9"/>
      <c r="J29" s="12">
        <f t="shared" si="1"/>
        <v>0.55832343271489004</v>
      </c>
      <c r="K29" s="12">
        <f t="shared" si="1"/>
        <v>0.5107900519178229</v>
      </c>
      <c r="L29" s="12">
        <f t="shared" si="1"/>
        <v>0.5566023100908658</v>
      </c>
      <c r="M29" s="9"/>
      <c r="N29" s="17">
        <f>AVERAGE(N3:N28)</f>
        <v>0.18610781090496337</v>
      </c>
      <c r="O29" s="17">
        <f>AVERAGE(O3:O28)</f>
        <v>0.17026335063927431</v>
      </c>
      <c r="P29" s="17">
        <f>AVERAGE(P3:P28)</f>
        <v>0.18553410336362194</v>
      </c>
      <c r="R29" s="19">
        <f t="shared" si="2"/>
        <v>-1.3145177091215043E-2</v>
      </c>
      <c r="S29" s="19">
        <f t="shared" si="3"/>
        <v>6.6970112806846782E-2</v>
      </c>
      <c r="T29" s="19">
        <f t="shared" si="4"/>
        <v>8.0115289898061826E-2</v>
      </c>
    </row>
    <row r="31" spans="1:20" x14ac:dyDescent="0.25">
      <c r="A31" t="s">
        <v>95</v>
      </c>
      <c r="B31">
        <f>COUNTIFS(R3:R29,"&gt;0",J3:J29,"&lt;=0.05")</f>
        <v>0</v>
      </c>
    </row>
    <row r="32" spans="1:20" x14ac:dyDescent="0.25">
      <c r="A32" t="s">
        <v>97</v>
      </c>
      <c r="B32">
        <f>COUNTIFS(R3:R29,"&lt;0",J3:J29,"&lt;=0.05")</f>
        <v>5</v>
      </c>
    </row>
    <row r="34" spans="1:2" x14ac:dyDescent="0.25">
      <c r="A34" t="s">
        <v>96</v>
      </c>
      <c r="B34">
        <f>COUNTIFS(S3:S29,"&gt;0",K3:K29,"&lt;=0.05")</f>
        <v>4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6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2BA7-DE5A-4379-BA0F-0199A767FE29}">
  <sheetPr>
    <tabColor theme="5"/>
  </sheetPr>
  <dimension ref="A1:W38"/>
  <sheetViews>
    <sheetView showGridLines="0" zoomScale="85" zoomScaleNormal="85" workbookViewId="0">
      <selection activeCell="B37" sqref="B37"/>
    </sheetView>
  </sheetViews>
  <sheetFormatPr defaultRowHeight="15" x14ac:dyDescent="0.25"/>
  <cols>
    <col min="1" max="1" width="42.140625" customWidth="1"/>
    <col min="2" max="4" width="12.140625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3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3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3" x14ac:dyDescent="0.25">
      <c r="A3" s="2" t="s">
        <v>6</v>
      </c>
      <c r="B3" s="11">
        <f>'mean and std_errorF'!D2</f>
        <v>0.69450099720034841</v>
      </c>
      <c r="C3" s="11">
        <f>'mean and std_errorF'!E2</f>
        <v>0.71125249428401227</v>
      </c>
      <c r="D3" s="11">
        <f>'mean and std_errorF'!F2</f>
        <v>0.52759204794648817</v>
      </c>
      <c r="E3" s="11"/>
      <c r="F3" s="11">
        <f>'mean and std_errorF'!I2</f>
        <v>5.0609584915407783E-2</v>
      </c>
      <c r="G3" s="11">
        <f>'mean and std_errorF'!J2</f>
        <v>9.3859269773732365E-2</v>
      </c>
      <c r="H3" s="11">
        <f>'mean and std_errorF'!K2</f>
        <v>8.4941995402602194E-2</v>
      </c>
      <c r="I3" s="9"/>
      <c r="J3" s="12">
        <f>IF(N3*3&lt;=0.001,"$\le 0.001$",IF(N3*3&gt;=1,1,3*N3))</f>
        <v>0.69501582384782579</v>
      </c>
      <c r="K3" s="12">
        <f t="shared" ref="K3:L18" si="0">IF(O3*3&lt;=0.001,"$\le 0.001$",IF(O3*3&gt;=1,1,3*O3))</f>
        <v>3.2357621921581384E-2</v>
      </c>
      <c r="L3" s="12">
        <f t="shared" si="0"/>
        <v>5.5070784544056145E-2</v>
      </c>
      <c r="M3" s="9"/>
      <c r="N3" s="17">
        <f>ttest_errorF!B2</f>
        <v>0.2316719412826086</v>
      </c>
      <c r="O3" s="17">
        <f>ttest_errorF!C2</f>
        <v>1.0785873973860461E-2</v>
      </c>
      <c r="P3" s="17">
        <f>ttest_errorF!F2</f>
        <v>1.8356928181352049E-2</v>
      </c>
      <c r="R3" s="19">
        <f>B3-C3</f>
        <v>-1.6751497083663858E-2</v>
      </c>
      <c r="S3" s="19">
        <f>B3-D3</f>
        <v>0.16690894925386024</v>
      </c>
      <c r="T3" s="19">
        <f>C3-D3</f>
        <v>0.1836604463375241</v>
      </c>
      <c r="V3" s="14">
        <f>2/(1/sens!B3+1/'ErrP Prec'!B3)</f>
        <v>0.69568861991878028</v>
      </c>
      <c r="W3" s="26">
        <f>V3-B3</f>
        <v>1.1876227184318688E-3</v>
      </c>
    </row>
    <row r="4" spans="1:23" x14ac:dyDescent="0.25">
      <c r="A4" s="2" t="s">
        <v>7</v>
      </c>
      <c r="B4" s="11">
        <f>'mean and std_errorF'!D3</f>
        <v>0.1615823873409013</v>
      </c>
      <c r="C4" s="11">
        <f>'mean and std_errorF'!E3</f>
        <v>0.32361387631975863</v>
      </c>
      <c r="D4" s="11">
        <f>'mean and std_errorF'!F3</f>
        <v>0</v>
      </c>
      <c r="E4" s="11"/>
      <c r="F4" s="11">
        <f>'mean and std_errorF'!I3</f>
        <v>5.7237660646689489E-2</v>
      </c>
      <c r="G4" s="11">
        <f>'mean and std_errorF'!J3</f>
        <v>0.16875513342474582</v>
      </c>
      <c r="H4" s="11">
        <f>'mean and std_errorF'!K3</f>
        <v>0</v>
      </c>
      <c r="I4" s="9"/>
      <c r="J4" s="12">
        <f t="shared" ref="J4:L29" si="1">IF(N4*3&lt;=0.001,"$\le 0.001$",IF(N4*3&gt;=1,1,3*N4))</f>
        <v>0.14203941389921382</v>
      </c>
      <c r="K4" s="12">
        <f t="shared" si="0"/>
        <v>1.1242436275402858E-2</v>
      </c>
      <c r="L4" s="12">
        <f t="shared" si="0"/>
        <v>1.1242436275402858E-2</v>
      </c>
      <c r="M4" s="9"/>
      <c r="N4" s="17">
        <f>ttest_errorF!B3</f>
        <v>4.7346471299737944E-2</v>
      </c>
      <c r="O4" s="17">
        <f>ttest_errorF!C3</f>
        <v>3.7474787584676197E-3</v>
      </c>
      <c r="P4" s="17">
        <f>ttest_errorF!F3</f>
        <v>3.7474787584676197E-3</v>
      </c>
      <c r="R4" s="19">
        <f t="shared" ref="R4:R29" si="2">B4-C4</f>
        <v>-0.16203148897885733</v>
      </c>
      <c r="S4" s="19">
        <f t="shared" ref="S4:S29" si="3">B4-D4</f>
        <v>0.1615823873409013</v>
      </c>
      <c r="T4" s="19">
        <f t="shared" ref="T4:T29" si="4">C4-D4</f>
        <v>0.32361387631975863</v>
      </c>
      <c r="V4" s="14">
        <f>2/(1/sens!B4+1/'ErrP Prec'!B4)</f>
        <v>0.1635036496350365</v>
      </c>
      <c r="W4" s="26">
        <f t="shared" ref="W4:W29" si="5">V4-B4</f>
        <v>1.9212622941351953E-3</v>
      </c>
    </row>
    <row r="5" spans="1:23" x14ac:dyDescent="0.25">
      <c r="A5" s="2" t="s">
        <v>8</v>
      </c>
      <c r="B5" s="11">
        <f>'mean and std_errorF'!D4</f>
        <v>0.76590062111801238</v>
      </c>
      <c r="C5" s="11">
        <f>'mean and std_errorF'!E4</f>
        <v>0.72867798867798872</v>
      </c>
      <c r="D5" s="11">
        <f>'mean and std_errorF'!F4</f>
        <v>0.33142857142857141</v>
      </c>
      <c r="E5" s="11"/>
      <c r="F5" s="11">
        <f>'mean and std_errorF'!I4</f>
        <v>3.4051488618931654E-2</v>
      </c>
      <c r="G5" s="11">
        <f>'mean and std_errorF'!J4</f>
        <v>3.2997110367507881E-2</v>
      </c>
      <c r="H5" s="11">
        <f>'mean and std_errorF'!K4</f>
        <v>6.2596863714876147E-2</v>
      </c>
      <c r="I5" s="9"/>
      <c r="J5" s="12">
        <f t="shared" si="1"/>
        <v>0.21185724583322918</v>
      </c>
      <c r="K5" s="12">
        <f t="shared" si="0"/>
        <v>1.5993412071772031E-2</v>
      </c>
      <c r="L5" s="12">
        <f t="shared" si="0"/>
        <v>1.5993412071772031E-2</v>
      </c>
      <c r="M5" s="9"/>
      <c r="N5" s="17">
        <f>ttest_errorF!B4</f>
        <v>7.0619081944409731E-2</v>
      </c>
      <c r="O5" s="17">
        <f>ttest_errorF!C4</f>
        <v>5.3311373572573432E-3</v>
      </c>
      <c r="P5" s="17">
        <f>ttest_errorF!F4</f>
        <v>5.3311373572573432E-3</v>
      </c>
      <c r="R5" s="19">
        <f t="shared" si="2"/>
        <v>3.7222632440023662E-2</v>
      </c>
      <c r="S5" s="19">
        <f t="shared" si="3"/>
        <v>0.43447204968944098</v>
      </c>
      <c r="T5" s="19">
        <f t="shared" si="4"/>
        <v>0.39724941724941731</v>
      </c>
      <c r="V5" s="14">
        <f>2/(1/sens!B5+1/'ErrP Prec'!B5)</f>
        <v>0.76948555854184808</v>
      </c>
      <c r="W5" s="26">
        <f t="shared" si="5"/>
        <v>3.584937423835699E-3</v>
      </c>
    </row>
    <row r="6" spans="1:23" x14ac:dyDescent="0.25">
      <c r="A6" s="2" t="s">
        <v>9</v>
      </c>
      <c r="B6" s="11">
        <f>'mean and std_errorF'!D5</f>
        <v>0.49831431568273671</v>
      </c>
      <c r="C6" s="11">
        <f>'mean and std_errorF'!E5</f>
        <v>0.47011594018026887</v>
      </c>
      <c r="D6" s="11">
        <f>'mean and std_errorF'!F5</f>
        <v>0.28942682754003507</v>
      </c>
      <c r="E6" s="11"/>
      <c r="F6" s="11">
        <f>'mean and std_errorF'!I5</f>
        <v>7.3692021374388378E-2</v>
      </c>
      <c r="G6" s="11">
        <f>'mean and std_errorF'!J5</f>
        <v>8.4114322910368564E-2</v>
      </c>
      <c r="H6" s="11">
        <f>'mean and std_errorF'!K5</f>
        <v>3.5628861954951102E-2</v>
      </c>
      <c r="I6" s="9"/>
      <c r="J6" s="12">
        <f t="shared" si="1"/>
        <v>1</v>
      </c>
      <c r="K6" s="12">
        <f t="shared" si="0"/>
        <v>1.8278670533017218E-2</v>
      </c>
      <c r="L6" s="12">
        <f t="shared" si="0"/>
        <v>1.8278670533017218E-2</v>
      </c>
      <c r="M6" s="9"/>
      <c r="N6" s="17">
        <f>ttest_errorF!B5</f>
        <v>0.41726581135546437</v>
      </c>
      <c r="O6" s="17">
        <f>ttest_errorF!C5</f>
        <v>6.0928901776724064E-3</v>
      </c>
      <c r="P6" s="17">
        <f>ttest_errorF!F5</f>
        <v>6.0928901776724064E-3</v>
      </c>
      <c r="R6" s="19">
        <f t="shared" si="2"/>
        <v>2.8198375502467843E-2</v>
      </c>
      <c r="S6" s="19">
        <f t="shared" si="3"/>
        <v>0.20888748814270164</v>
      </c>
      <c r="T6" s="19">
        <f t="shared" si="4"/>
        <v>0.1806891126402338</v>
      </c>
      <c r="V6" s="14">
        <f>2/(1/sens!B6+1/'ErrP Prec'!B6)</f>
        <v>0.49930459853319853</v>
      </c>
      <c r="W6" s="26">
        <f t="shared" si="5"/>
        <v>9.9028285046182107E-4</v>
      </c>
    </row>
    <row r="7" spans="1:23" x14ac:dyDescent="0.25">
      <c r="A7" s="2" t="s">
        <v>10</v>
      </c>
      <c r="B7" s="11">
        <f>'mean and std_errorF'!D6</f>
        <v>0.58755294884327136</v>
      </c>
      <c r="C7" s="11">
        <f>'mean and std_errorF'!E6</f>
        <v>0.64789105603894392</v>
      </c>
      <c r="D7" s="11">
        <f>'mean and std_errorF'!F6</f>
        <v>0.51245678459471566</v>
      </c>
      <c r="E7" s="11"/>
      <c r="F7" s="11">
        <f>'mean and std_errorF'!I6</f>
        <v>4.714115026481637E-2</v>
      </c>
      <c r="G7" s="11">
        <f>'mean and std_errorF'!J6</f>
        <v>9.4965275207160943E-2</v>
      </c>
      <c r="H7" s="11">
        <f>'mean and std_errorF'!K6</f>
        <v>8.5327279750314913E-2</v>
      </c>
      <c r="I7" s="9"/>
      <c r="J7" s="12">
        <f t="shared" si="1"/>
        <v>0.44440480722642961</v>
      </c>
      <c r="K7" s="12">
        <f t="shared" si="0"/>
        <v>0.44440480722642961</v>
      </c>
      <c r="L7" s="12">
        <f t="shared" si="0"/>
        <v>9.0154208908299477E-2</v>
      </c>
      <c r="M7" s="9"/>
      <c r="N7" s="17">
        <f>ttest_errorF!B6</f>
        <v>0.1481349357421432</v>
      </c>
      <c r="O7" s="17">
        <f>ttest_errorF!C6</f>
        <v>0.1481349357421432</v>
      </c>
      <c r="P7" s="17">
        <f>ttest_errorF!F6</f>
        <v>3.0051402969433157E-2</v>
      </c>
      <c r="R7" s="19">
        <f t="shared" si="2"/>
        <v>-6.0338107195672563E-2</v>
      </c>
      <c r="S7" s="19">
        <f t="shared" si="3"/>
        <v>7.5096164248555697E-2</v>
      </c>
      <c r="T7" s="19">
        <f t="shared" si="4"/>
        <v>0.13543427144422826</v>
      </c>
      <c r="V7" s="14">
        <f>2/(1/sens!B7+1/'ErrP Prec'!B7)</f>
        <v>0.58842921966283768</v>
      </c>
      <c r="W7" s="26">
        <f t="shared" si="5"/>
        <v>8.7627081956631603E-4</v>
      </c>
    </row>
    <row r="8" spans="1:23" x14ac:dyDescent="0.25">
      <c r="A8" s="2" t="s">
        <v>11</v>
      </c>
      <c r="B8" s="11">
        <f>'mean and std_errorF'!D7</f>
        <v>0.73699980953495303</v>
      </c>
      <c r="C8" s="11">
        <f>'mean and std_errorF'!E7</f>
        <v>0.70805206698063849</v>
      </c>
      <c r="D8" s="11">
        <f>'mean and std_errorF'!F7</f>
        <v>0.67560147493702316</v>
      </c>
      <c r="E8" s="11"/>
      <c r="F8" s="11">
        <f>'mean and std_errorF'!I7</f>
        <v>3.895155050320482E-2</v>
      </c>
      <c r="G8" s="11">
        <f>'mean and std_errorF'!J7</f>
        <v>5.0717906901653162E-2</v>
      </c>
      <c r="H8" s="11">
        <f>'mean and std_errorF'!K7</f>
        <v>3.7378477355449427E-2</v>
      </c>
      <c r="I8" s="9"/>
      <c r="J8" s="12">
        <f t="shared" si="1"/>
        <v>0.79630395595276227</v>
      </c>
      <c r="K8" s="12">
        <f t="shared" si="0"/>
        <v>9.0154208908299477E-2</v>
      </c>
      <c r="L8" s="12">
        <f t="shared" si="0"/>
        <v>0.37372895787289023</v>
      </c>
      <c r="M8" s="9"/>
      <c r="N8" s="17">
        <f>ttest_errorF!B7</f>
        <v>0.26543465198425409</v>
      </c>
      <c r="O8" s="17">
        <f>ttest_errorF!C7</f>
        <v>3.0051402969433157E-2</v>
      </c>
      <c r="P8" s="17">
        <f>ttest_errorF!F7</f>
        <v>0.12457631929096341</v>
      </c>
      <c r="R8" s="19">
        <f t="shared" si="2"/>
        <v>2.8947742554314537E-2</v>
      </c>
      <c r="S8" s="19">
        <f t="shared" si="3"/>
        <v>6.1398334597929871E-2</v>
      </c>
      <c r="T8" s="19">
        <f t="shared" si="4"/>
        <v>3.2450592043615334E-2</v>
      </c>
      <c r="V8" s="14">
        <f>2/(1/sens!B8+1/'ErrP Prec'!B8)</f>
        <v>0.73788186997429306</v>
      </c>
      <c r="W8" s="26">
        <f t="shared" si="5"/>
        <v>8.8206043934002665E-4</v>
      </c>
    </row>
    <row r="9" spans="1:23" x14ac:dyDescent="0.25">
      <c r="A9" s="2" t="s">
        <v>12</v>
      </c>
      <c r="B9" s="11">
        <f>'mean and std_errorF'!D8</f>
        <v>0.59379626769185001</v>
      </c>
      <c r="C9" s="11">
        <f>'mean and std_errorF'!E8</f>
        <v>0.60200602951595583</v>
      </c>
      <c r="D9" s="11">
        <f>'mean and std_errorF'!F8</f>
        <v>0.50934340222575514</v>
      </c>
      <c r="E9" s="11"/>
      <c r="F9" s="11">
        <f>'mean and std_errorF'!I8</f>
        <v>4.3609364585461455E-2</v>
      </c>
      <c r="G9" s="11">
        <f>'mean and std_errorF'!J8</f>
        <v>5.7990114228324736E-2</v>
      </c>
      <c r="H9" s="11">
        <f>'mean and std_errorF'!K8</f>
        <v>4.8198151453180051E-2</v>
      </c>
      <c r="I9" s="9"/>
      <c r="J9" s="12">
        <f t="shared" si="1"/>
        <v>1</v>
      </c>
      <c r="K9" s="12">
        <f t="shared" si="0"/>
        <v>1.7887850389526384E-2</v>
      </c>
      <c r="L9" s="12">
        <f t="shared" si="0"/>
        <v>9.0154208908299477E-2</v>
      </c>
      <c r="M9" s="9"/>
      <c r="N9" s="17">
        <f>ttest_errorF!B8</f>
        <v>0.5</v>
      </c>
      <c r="O9" s="17">
        <f>ttest_errorF!C8</f>
        <v>5.9626167965087943E-3</v>
      </c>
      <c r="P9" s="17">
        <f>ttest_errorF!F8</f>
        <v>3.0051402969433157E-2</v>
      </c>
      <c r="R9" s="19">
        <f t="shared" si="2"/>
        <v>-8.2097618241058212E-3</v>
      </c>
      <c r="S9" s="19">
        <f t="shared" si="3"/>
        <v>8.4452865466094873E-2</v>
      </c>
      <c r="T9" s="19">
        <f t="shared" si="4"/>
        <v>9.2662627290200694E-2</v>
      </c>
      <c r="V9" s="14">
        <f>2/(1/sens!B9+1/'ErrP Prec'!B9)</f>
        <v>0.59502719058164555</v>
      </c>
      <c r="W9" s="26">
        <f t="shared" si="5"/>
        <v>1.2309228897955382E-3</v>
      </c>
    </row>
    <row r="10" spans="1:23" x14ac:dyDescent="0.25">
      <c r="A10" s="2" t="s">
        <v>13</v>
      </c>
      <c r="B10" s="11">
        <f>'mean and std_errorF'!D9</f>
        <v>0.5354359966104284</v>
      </c>
      <c r="C10" s="11">
        <f>'mean and std_errorF'!E9</f>
        <v>0.58008611536561872</v>
      </c>
      <c r="D10" s="11">
        <f>'mean and std_errorF'!F9</f>
        <v>0.33747185202720764</v>
      </c>
      <c r="E10" s="11"/>
      <c r="F10" s="11">
        <f>'mean and std_errorF'!I9</f>
        <v>3.7355939463322524E-2</v>
      </c>
      <c r="G10" s="11">
        <f>'mean and std_errorF'!J9</f>
        <v>2.7702843559053773E-2</v>
      </c>
      <c r="H10" s="11">
        <f>'mean and std_errorF'!K9</f>
        <v>5.7057856649796949E-2</v>
      </c>
      <c r="I10" s="9"/>
      <c r="J10" s="12">
        <f t="shared" si="1"/>
        <v>0.17411091496484998</v>
      </c>
      <c r="K10" s="12">
        <f t="shared" si="0"/>
        <v>1.8278670533017218E-2</v>
      </c>
      <c r="L10" s="12">
        <f t="shared" si="0"/>
        <v>1.8278670533017218E-2</v>
      </c>
      <c r="M10" s="9"/>
      <c r="N10" s="17">
        <f>ttest_errorF!B9</f>
        <v>5.8036971654949997E-2</v>
      </c>
      <c r="O10" s="17">
        <f>ttest_errorF!C9</f>
        <v>6.0928901776724064E-3</v>
      </c>
      <c r="P10" s="17">
        <f>ttest_errorF!F9</f>
        <v>6.0928901776724064E-3</v>
      </c>
      <c r="R10" s="19">
        <f t="shared" si="2"/>
        <v>-4.4650118755190316E-2</v>
      </c>
      <c r="S10" s="19">
        <f t="shared" si="3"/>
        <v>0.19796414458322076</v>
      </c>
      <c r="T10" s="19">
        <f t="shared" si="4"/>
        <v>0.24261426333841107</v>
      </c>
      <c r="V10" s="14">
        <f>2/(1/sens!B10+1/'ErrP Prec'!B10)</f>
        <v>0.53707302127173806</v>
      </c>
      <c r="W10" s="26">
        <f t="shared" si="5"/>
        <v>1.6370246613096606E-3</v>
      </c>
    </row>
    <row r="11" spans="1:23" x14ac:dyDescent="0.25">
      <c r="A11" s="2" t="s">
        <v>14</v>
      </c>
      <c r="B11" s="11">
        <f>'mean and std_errorF'!D10</f>
        <v>0.63432911392405056</v>
      </c>
      <c r="C11" s="11">
        <f>'mean and std_errorF'!E10</f>
        <v>0.66173058469625978</v>
      </c>
      <c r="D11" s="11">
        <f>'mean and std_errorF'!F10</f>
        <v>0.55465993213396181</v>
      </c>
      <c r="E11" s="11"/>
      <c r="F11" s="11">
        <f>'mean and std_errorF'!I10</f>
        <v>3.5942948259186668E-2</v>
      </c>
      <c r="G11" s="11">
        <f>'mean and std_errorF'!J10</f>
        <v>6.1208874988349128E-2</v>
      </c>
      <c r="H11" s="11">
        <f>'mean and std_errorF'!K10</f>
        <v>1.5628634717258647E-2</v>
      </c>
      <c r="I11" s="9"/>
      <c r="J11" s="12">
        <f t="shared" si="1"/>
        <v>0.44220298790055723</v>
      </c>
      <c r="K11" s="12">
        <f t="shared" si="0"/>
        <v>1.7500968514979051E-2</v>
      </c>
      <c r="L11" s="12">
        <f t="shared" si="0"/>
        <v>5.4217713069843382E-2</v>
      </c>
      <c r="M11" s="9"/>
      <c r="N11" s="17">
        <f>ttest_errorF!B10</f>
        <v>0.14740099596685241</v>
      </c>
      <c r="O11" s="17">
        <f>ttest_errorF!C10</f>
        <v>5.8336561716596834E-3</v>
      </c>
      <c r="P11" s="17">
        <f>ttest_errorF!F10</f>
        <v>1.8072571023281126E-2</v>
      </c>
      <c r="R11" s="19">
        <f t="shared" si="2"/>
        <v>-2.7401470772209224E-2</v>
      </c>
      <c r="S11" s="19">
        <f t="shared" si="3"/>
        <v>7.966918179008875E-2</v>
      </c>
      <c r="T11" s="19">
        <f t="shared" si="4"/>
        <v>0.10707065256229797</v>
      </c>
      <c r="V11" s="14">
        <f>2/(1/sens!B11+1/'ErrP Prec'!B11)</f>
        <v>0.63464451038575664</v>
      </c>
      <c r="W11" s="26">
        <f t="shared" si="5"/>
        <v>3.153964617060856E-4</v>
      </c>
    </row>
    <row r="12" spans="1:23" x14ac:dyDescent="0.25">
      <c r="A12" s="2" t="s">
        <v>15</v>
      </c>
      <c r="B12" s="11">
        <f>'mean and std_errorF'!D11</f>
        <v>0.38682539682539679</v>
      </c>
      <c r="C12" s="11">
        <f>'mean and std_errorF'!E11</f>
        <v>0.40282681282681282</v>
      </c>
      <c r="D12" s="11">
        <f>'mean and std_errorF'!F11</f>
        <v>0.12374384236453199</v>
      </c>
      <c r="E12" s="11"/>
      <c r="F12" s="11">
        <f>'mean and std_errorF'!I11</f>
        <v>3.3255767652191681E-2</v>
      </c>
      <c r="G12" s="11">
        <f>'mean and std_errorF'!J11</f>
        <v>5.1196356656521447E-2</v>
      </c>
      <c r="H12" s="11">
        <f>'mean and std_errorF'!K11</f>
        <v>5.4063225865485981E-2</v>
      </c>
      <c r="I12" s="9"/>
      <c r="J12" s="12">
        <f t="shared" si="1"/>
        <v>0.89382463584776661</v>
      </c>
      <c r="K12" s="12">
        <f t="shared" si="0"/>
        <v>1.7118054579002479E-2</v>
      </c>
      <c r="L12" s="12">
        <f t="shared" si="0"/>
        <v>1.7500968514979051E-2</v>
      </c>
      <c r="M12" s="9"/>
      <c r="N12" s="17">
        <f>ttest_errorF!B11</f>
        <v>0.29794154528258887</v>
      </c>
      <c r="O12" s="17">
        <f>ttest_errorF!C11</f>
        <v>5.7060181930008256E-3</v>
      </c>
      <c r="P12" s="17">
        <f>ttest_errorF!F11</f>
        <v>5.8336561716596834E-3</v>
      </c>
      <c r="R12" s="19">
        <f t="shared" si="2"/>
        <v>-1.6001416001416024E-2</v>
      </c>
      <c r="S12" s="19">
        <f t="shared" si="3"/>
        <v>0.26308155446086479</v>
      </c>
      <c r="T12" s="19">
        <f t="shared" si="4"/>
        <v>0.27908297046228081</v>
      </c>
      <c r="V12" s="14">
        <f>2/(1/sens!B12+1/'ErrP Prec'!B12)</f>
        <v>0.38867343798091714</v>
      </c>
      <c r="W12" s="26">
        <f t="shared" si="5"/>
        <v>1.8480411555203413E-3</v>
      </c>
    </row>
    <row r="13" spans="1:23" x14ac:dyDescent="0.25">
      <c r="A13" s="2" t="s">
        <v>16</v>
      </c>
      <c r="B13" s="11">
        <f>'mean and std_errorF'!D12</f>
        <v>0.46669789580237342</v>
      </c>
      <c r="C13" s="11">
        <f>'mean and std_errorF'!E12</f>
        <v>0.46889540566959925</v>
      </c>
      <c r="D13" s="11">
        <f>'mean and std_errorF'!F12</f>
        <v>0.12234817813765182</v>
      </c>
      <c r="E13" s="11"/>
      <c r="F13" s="11">
        <f>'mean and std_errorF'!I12</f>
        <v>8.2910310976305163E-2</v>
      </c>
      <c r="G13" s="11">
        <f>'mean and std_errorF'!J12</f>
        <v>9.045933167656392E-2</v>
      </c>
      <c r="H13" s="11">
        <f>'mean and std_errorF'!K12</f>
        <v>5.6288700237496367E-2</v>
      </c>
      <c r="I13" s="9"/>
      <c r="J13" s="12">
        <f t="shared" si="1"/>
        <v>1</v>
      </c>
      <c r="K13" s="12">
        <f t="shared" si="0"/>
        <v>1.8278670533017218E-2</v>
      </c>
      <c r="L13" s="12">
        <f t="shared" si="0"/>
        <v>1.8278670533017218E-2</v>
      </c>
      <c r="M13" s="9"/>
      <c r="N13" s="17">
        <f>ttest_errorF!B12</f>
        <v>0.5</v>
      </c>
      <c r="O13" s="17">
        <f>ttest_errorF!C12</f>
        <v>6.0928901776724064E-3</v>
      </c>
      <c r="P13" s="17">
        <f>ttest_errorF!F12</f>
        <v>6.0928901776724064E-3</v>
      </c>
      <c r="R13" s="19">
        <f t="shared" si="2"/>
        <v>-2.1975098672258331E-3</v>
      </c>
      <c r="S13" s="19">
        <f t="shared" si="3"/>
        <v>0.34434971766472161</v>
      </c>
      <c r="T13" s="19">
        <f t="shared" si="4"/>
        <v>0.34654722753194744</v>
      </c>
      <c r="V13" s="14">
        <f>2/(1/sens!B13+1/'ErrP Prec'!B13)</f>
        <v>0.47031316528672401</v>
      </c>
      <c r="W13" s="26">
        <f t="shared" si="5"/>
        <v>3.6152694843505917E-3</v>
      </c>
    </row>
    <row r="14" spans="1:23" x14ac:dyDescent="0.25">
      <c r="A14" s="2" t="s">
        <v>17</v>
      </c>
      <c r="B14" s="11">
        <f>'mean and std_errorF'!D13</f>
        <v>0.53238848108413328</v>
      </c>
      <c r="C14" s="11">
        <f>'mean and std_errorF'!E13</f>
        <v>0.37618962153892832</v>
      </c>
      <c r="D14" s="11">
        <f>'mean and std_errorF'!F13</f>
        <v>0.05</v>
      </c>
      <c r="E14" s="11"/>
      <c r="F14" s="11">
        <f>'mean and std_errorF'!I13</f>
        <v>0.13447385815461116</v>
      </c>
      <c r="G14" s="11">
        <f>'mean and std_errorF'!J13</f>
        <v>0.17597631357561469</v>
      </c>
      <c r="H14" s="11">
        <f>'mean and std_errorF'!K13</f>
        <v>6.8465319688145773E-2</v>
      </c>
      <c r="I14" s="9"/>
      <c r="J14" s="12">
        <f t="shared" si="1"/>
        <v>0.44440480722642961</v>
      </c>
      <c r="K14" s="12">
        <f t="shared" si="0"/>
        <v>1.6364247546403924E-2</v>
      </c>
      <c r="L14" s="12">
        <f t="shared" si="0"/>
        <v>1.6364247546403924E-2</v>
      </c>
      <c r="M14" s="9"/>
      <c r="N14" s="17">
        <f>ttest_errorF!B13</f>
        <v>0.1481349357421432</v>
      </c>
      <c r="O14" s="17">
        <f>ttest_errorF!C13</f>
        <v>5.4547491821346416E-3</v>
      </c>
      <c r="P14" s="17">
        <f>ttest_errorF!F13</f>
        <v>5.4547491821346416E-3</v>
      </c>
      <c r="R14" s="19">
        <f t="shared" si="2"/>
        <v>0.15619885954520496</v>
      </c>
      <c r="S14" s="19">
        <f t="shared" si="3"/>
        <v>0.48238848108413329</v>
      </c>
      <c r="T14" s="19">
        <f t="shared" si="4"/>
        <v>0.32618962153892833</v>
      </c>
      <c r="V14" s="14">
        <f>2/(1/sens!B14+1/'ErrP Prec'!B14)</f>
        <v>0.53470644119323574</v>
      </c>
      <c r="W14" s="26">
        <f t="shared" si="5"/>
        <v>2.3179601091024571E-3</v>
      </c>
    </row>
    <row r="15" spans="1:23" x14ac:dyDescent="0.25">
      <c r="A15" s="2" t="s">
        <v>18</v>
      </c>
      <c r="B15" s="11">
        <f>'mean and std_errorF'!D14</f>
        <v>0.39580419580419574</v>
      </c>
      <c r="C15" s="11">
        <f>'mean and std_errorF'!E14</f>
        <v>0.28848484848484846</v>
      </c>
      <c r="D15" s="11">
        <f>'mean and std_errorF'!F14</f>
        <v>0</v>
      </c>
      <c r="E15" s="11"/>
      <c r="F15" s="11">
        <f>'mean and std_errorF'!I14</f>
        <v>0.12344852779909037</v>
      </c>
      <c r="G15" s="11">
        <f>'mean and std_errorF'!J14</f>
        <v>9.0158517680674469E-2</v>
      </c>
      <c r="H15" s="11">
        <f>'mean and std_errorF'!K14</f>
        <v>0</v>
      </c>
      <c r="I15" s="9"/>
      <c r="J15" s="12">
        <f t="shared" si="1"/>
        <v>0.6670611015348773</v>
      </c>
      <c r="K15" s="12">
        <f t="shared" si="0"/>
        <v>1.0041572163065482E-2</v>
      </c>
      <c r="L15" s="12">
        <f t="shared" si="0"/>
        <v>1.0935537137303457E-2</v>
      </c>
      <c r="M15" s="9"/>
      <c r="N15" s="17">
        <f>ttest_errorF!B14</f>
        <v>0.22235370051162578</v>
      </c>
      <c r="O15" s="17">
        <f>ttest_errorF!C14</f>
        <v>3.3471907210218272E-3</v>
      </c>
      <c r="P15" s="17">
        <f>ttest_errorF!F14</f>
        <v>3.6451790457678189E-3</v>
      </c>
      <c r="R15" s="19">
        <f t="shared" si="2"/>
        <v>0.10731934731934728</v>
      </c>
      <c r="S15" s="19">
        <f t="shared" si="3"/>
        <v>0.39580419580419574</v>
      </c>
      <c r="T15" s="19">
        <f t="shared" si="4"/>
        <v>0.28848484848484846</v>
      </c>
      <c r="V15" s="14">
        <f>2/(1/sens!B15+1/'ErrP Prec'!B15)</f>
        <v>0.4</v>
      </c>
      <c r="W15" s="26">
        <f t="shared" si="5"/>
        <v>4.1958041958042869E-3</v>
      </c>
    </row>
    <row r="16" spans="1:23" x14ac:dyDescent="0.25">
      <c r="A16" s="2" t="s">
        <v>19</v>
      </c>
      <c r="B16" s="11">
        <f>'mean and std_errorF'!D15</f>
        <v>0.57951550143528496</v>
      </c>
      <c r="C16" s="11">
        <f>'mean and std_errorF'!E15</f>
        <v>0.55253524898151052</v>
      </c>
      <c r="D16" s="11">
        <f>'mean and std_errorF'!F15</f>
        <v>0.33201702854944543</v>
      </c>
      <c r="E16" s="11"/>
      <c r="F16" s="11">
        <f>'mean and std_errorF'!I15</f>
        <v>3.3130017169708773E-2</v>
      </c>
      <c r="G16" s="11">
        <f>'mean and std_errorF'!J15</f>
        <v>3.7139066290653E-2</v>
      </c>
      <c r="H16" s="11">
        <f>'mean and std_errorF'!K15</f>
        <v>0.10043890360420814</v>
      </c>
      <c r="I16" s="9"/>
      <c r="J16" s="12">
        <f t="shared" si="1"/>
        <v>0.5163998221366215</v>
      </c>
      <c r="K16" s="12">
        <f t="shared" si="0"/>
        <v>1.8278670533017218E-2</v>
      </c>
      <c r="L16" s="12">
        <f t="shared" si="0"/>
        <v>1.7887850389526384E-2</v>
      </c>
      <c r="M16" s="9"/>
      <c r="N16" s="17">
        <f>ttest_errorF!B15</f>
        <v>0.17213327404554052</v>
      </c>
      <c r="O16" s="17">
        <f>ttest_errorF!C15</f>
        <v>6.0928901776724064E-3</v>
      </c>
      <c r="P16" s="17">
        <f>ttest_errorF!F15</f>
        <v>5.9626167965087943E-3</v>
      </c>
      <c r="R16" s="19">
        <f t="shared" si="2"/>
        <v>2.6980252453774445E-2</v>
      </c>
      <c r="S16" s="19">
        <f t="shared" si="3"/>
        <v>0.24749847288583954</v>
      </c>
      <c r="T16" s="19">
        <f t="shared" si="4"/>
        <v>0.22051822043206509</v>
      </c>
      <c r="V16" s="14">
        <f>2/(1/sens!B16+1/'ErrP Prec'!B16)</f>
        <v>0.57969065146276222</v>
      </c>
      <c r="W16" s="26">
        <f t="shared" si="5"/>
        <v>1.751500274772555E-4</v>
      </c>
    </row>
    <row r="17" spans="1:23" x14ac:dyDescent="0.25">
      <c r="A17" s="2" t="s">
        <v>20</v>
      </c>
      <c r="B17" s="11">
        <f>'mean and std_errorF'!D16</f>
        <v>0.45033039985770068</v>
      </c>
      <c r="C17" s="11">
        <f>'mean and std_errorF'!E16</f>
        <v>0.48849567809075234</v>
      </c>
      <c r="D17" s="11">
        <f>'mean and std_errorF'!F16</f>
        <v>0.16162034044386986</v>
      </c>
      <c r="E17" s="11"/>
      <c r="F17" s="11">
        <f>'mean and std_errorF'!I16</f>
        <v>2.5849015997356176E-2</v>
      </c>
      <c r="G17" s="11">
        <f>'mean and std_errorF'!J16</f>
        <v>8.9566738065027254E-2</v>
      </c>
      <c r="H17" s="11">
        <f>'mean and std_errorF'!K16</f>
        <v>6.2126769216556167E-2</v>
      </c>
      <c r="I17" s="9"/>
      <c r="J17" s="12">
        <f t="shared" si="1"/>
        <v>0.44440480722642961</v>
      </c>
      <c r="K17" s="12">
        <f t="shared" si="0"/>
        <v>1.8278670533017218E-2</v>
      </c>
      <c r="L17" s="12">
        <f t="shared" si="0"/>
        <v>1.8278670533017218E-2</v>
      </c>
      <c r="M17" s="9"/>
      <c r="N17" s="17">
        <f>ttest_errorF!B16</f>
        <v>0.1481349357421432</v>
      </c>
      <c r="O17" s="17">
        <f>ttest_errorF!C16</f>
        <v>6.0928901776724064E-3</v>
      </c>
      <c r="P17" s="17">
        <f>ttest_errorF!F16</f>
        <v>6.0928901776724064E-3</v>
      </c>
      <c r="R17" s="19">
        <f t="shared" si="2"/>
        <v>-3.8165278233051658E-2</v>
      </c>
      <c r="S17" s="19">
        <f t="shared" si="3"/>
        <v>0.28871005941383082</v>
      </c>
      <c r="T17" s="19">
        <f t="shared" si="4"/>
        <v>0.32687533764688248</v>
      </c>
      <c r="V17" s="14">
        <f>2/(1/sens!B17+1/'ErrP Prec'!B17)</f>
        <v>0.45056764140783306</v>
      </c>
      <c r="W17" s="26">
        <f t="shared" si="5"/>
        <v>2.3724155013238324E-4</v>
      </c>
    </row>
    <row r="18" spans="1:23" x14ac:dyDescent="0.25">
      <c r="A18" s="2" t="s">
        <v>21</v>
      </c>
      <c r="B18" s="11">
        <f>'mean and std_errorF'!D17</f>
        <v>0.53773929713672897</v>
      </c>
      <c r="C18" s="11">
        <f>'mean and std_errorF'!E17</f>
        <v>0.56851280744233468</v>
      </c>
      <c r="D18" s="11">
        <f>'mean and std_errorF'!F17</f>
        <v>0.36767346719040861</v>
      </c>
      <c r="E18" s="11"/>
      <c r="F18" s="11">
        <f>'mean and std_errorF'!I17</f>
        <v>4.2148210880643681E-2</v>
      </c>
      <c r="G18" s="11">
        <f>'mean and std_errorF'!J17</f>
        <v>6.2736413591364074E-2</v>
      </c>
      <c r="H18" s="11">
        <f>'mean and std_errorF'!K17</f>
        <v>4.3500648740779461E-2</v>
      </c>
      <c r="I18" s="9"/>
      <c r="J18" s="12">
        <f t="shared" si="1"/>
        <v>0.79630395595276227</v>
      </c>
      <c r="K18" s="12">
        <f t="shared" si="0"/>
        <v>1.8278670533017218E-2</v>
      </c>
      <c r="L18" s="12">
        <f t="shared" si="0"/>
        <v>1.8278670533017218E-2</v>
      </c>
      <c r="M18" s="9"/>
      <c r="N18" s="17">
        <f>ttest_errorF!B17</f>
        <v>0.26543465198425409</v>
      </c>
      <c r="O18" s="17">
        <f>ttest_errorF!C17</f>
        <v>6.0928901776724064E-3</v>
      </c>
      <c r="P18" s="17">
        <f>ttest_errorF!F17</f>
        <v>6.0928901776724064E-3</v>
      </c>
      <c r="R18" s="19">
        <f t="shared" si="2"/>
        <v>-3.0773510305605711E-2</v>
      </c>
      <c r="S18" s="19">
        <f t="shared" si="3"/>
        <v>0.17006582994632036</v>
      </c>
      <c r="T18" s="19">
        <f t="shared" si="4"/>
        <v>0.20083934025192607</v>
      </c>
      <c r="V18" s="14">
        <f>2/(1/sens!B18+1/'ErrP Prec'!B18)</f>
        <v>0.53897015048363228</v>
      </c>
      <c r="W18" s="26">
        <f t="shared" si="5"/>
        <v>1.2308533469033156E-3</v>
      </c>
    </row>
    <row r="19" spans="1:23" x14ac:dyDescent="0.25">
      <c r="A19" s="2" t="s">
        <v>22</v>
      </c>
      <c r="B19" s="11">
        <f>'mean and std_errorF'!D18</f>
        <v>0.20897816879241024</v>
      </c>
      <c r="C19" s="11">
        <f>'mean and std_errorF'!E18</f>
        <v>0.29404712404712402</v>
      </c>
      <c r="D19" s="11">
        <f>'mean and std_errorF'!F18</f>
        <v>0</v>
      </c>
      <c r="E19" s="11"/>
      <c r="F19" s="11">
        <f>'mean and std_errorF'!I18</f>
        <v>7.4122491310416525E-2</v>
      </c>
      <c r="G19" s="11">
        <f>'mean and std_errorF'!J18</f>
        <v>4.5791462224506745E-2</v>
      </c>
      <c r="H19" s="11">
        <f>'mean and std_errorF'!K18</f>
        <v>0</v>
      </c>
      <c r="I19" s="9"/>
      <c r="J19" s="12">
        <f t="shared" si="1"/>
        <v>9.0154208908299477E-2</v>
      </c>
      <c r="K19" s="12">
        <f t="shared" si="1"/>
        <v>1.1242436275402858E-2</v>
      </c>
      <c r="L19" s="12">
        <f t="shared" si="1"/>
        <v>1.1242436275402858E-2</v>
      </c>
      <c r="M19" s="9"/>
      <c r="N19" s="17">
        <f>ttest_errorF!B18</f>
        <v>3.0051402969433157E-2</v>
      </c>
      <c r="O19" s="17">
        <f>ttest_errorF!C18</f>
        <v>3.7474787584676197E-3</v>
      </c>
      <c r="P19" s="17">
        <f>ttest_errorF!F18</f>
        <v>3.7474787584676197E-3</v>
      </c>
      <c r="R19" s="19">
        <f t="shared" si="2"/>
        <v>-8.506895525471378E-2</v>
      </c>
      <c r="S19" s="19">
        <f t="shared" si="3"/>
        <v>0.20897816879241024</v>
      </c>
      <c r="T19" s="19">
        <f t="shared" si="4"/>
        <v>0.29404712404712402</v>
      </c>
      <c r="V19" s="14">
        <f>2/(1/sens!B19+1/'ErrP Prec'!B19)</f>
        <v>0.20936696291147411</v>
      </c>
      <c r="W19" s="26">
        <f t="shared" si="5"/>
        <v>3.8879411906386774E-4</v>
      </c>
    </row>
    <row r="20" spans="1:23" x14ac:dyDescent="0.25">
      <c r="A20" s="2" t="s">
        <v>23</v>
      </c>
      <c r="B20" s="11">
        <f>'mean and std_errorF'!D19</f>
        <v>0.69122746061035756</v>
      </c>
      <c r="C20" s="11">
        <f>'mean and std_errorF'!E19</f>
        <v>0.78716512484223944</v>
      </c>
      <c r="D20" s="11">
        <f>'mean and std_errorF'!F19</f>
        <v>0.81018981018981007</v>
      </c>
      <c r="E20" s="11"/>
      <c r="F20" s="11">
        <f>'mean and std_errorF'!I19</f>
        <v>3.5002919900312325E-2</v>
      </c>
      <c r="G20" s="11">
        <f>'mean and std_errorF'!J19</f>
        <v>3.9514063294154224E-2</v>
      </c>
      <c r="H20" s="11">
        <f>'mean and std_errorF'!K19</f>
        <v>1.1699832944621289E-2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0.213685046091148</v>
      </c>
      <c r="M20" s="9"/>
      <c r="N20" s="17">
        <f>ttest_errorF!B19</f>
        <v>6.0928901776724064E-3</v>
      </c>
      <c r="O20" s="17">
        <f>ttest_errorF!C19</f>
        <v>5.9626167965087943E-3</v>
      </c>
      <c r="P20" s="17">
        <f>ttest_errorF!F19</f>
        <v>7.1228348697049332E-2</v>
      </c>
      <c r="R20" s="19">
        <f t="shared" si="2"/>
        <v>-9.5937664231881881E-2</v>
      </c>
      <c r="S20" s="19">
        <f t="shared" si="3"/>
        <v>-0.11896234957945251</v>
      </c>
      <c r="T20" s="19">
        <f t="shared" si="4"/>
        <v>-2.3024685347570628E-2</v>
      </c>
      <c r="V20" s="14">
        <f>2/(1/sens!B20+1/'ErrP Prec'!B20)</f>
        <v>0.69209639647859467</v>
      </c>
      <c r="W20" s="26">
        <f t="shared" si="5"/>
        <v>8.6893586823710844E-4</v>
      </c>
    </row>
    <row r="21" spans="1:23" x14ac:dyDescent="0.25">
      <c r="A21" s="2" t="s">
        <v>24</v>
      </c>
      <c r="B21" s="11">
        <f>'mean and std_errorF'!D20</f>
        <v>0.3688819588819589</v>
      </c>
      <c r="C21" s="11">
        <f>'mean and std_errorF'!E20</f>
        <v>0.59145696661014069</v>
      </c>
      <c r="D21" s="11">
        <f>'mean and std_errorF'!F20</f>
        <v>0.23369707676780896</v>
      </c>
      <c r="E21" s="11"/>
      <c r="F21" s="11">
        <f>'mean and std_errorF'!I20</f>
        <v>0.10556327668147726</v>
      </c>
      <c r="G21" s="11">
        <f>'mean and std_errorF'!J20</f>
        <v>4.058840499487569E-2</v>
      </c>
      <c r="H21" s="11">
        <f>'mean and std_errorF'!K20</f>
        <v>0.10959064840363658</v>
      </c>
      <c r="I21" s="9"/>
      <c r="J21" s="12">
        <f t="shared" si="1"/>
        <v>1.8278670533017218E-2</v>
      </c>
      <c r="K21" s="12">
        <f t="shared" si="1"/>
        <v>0.14203941389921382</v>
      </c>
      <c r="L21" s="12">
        <f t="shared" si="1"/>
        <v>1.8278670533017218E-2</v>
      </c>
      <c r="M21" s="9"/>
      <c r="N21" s="17">
        <f>ttest_errorF!B20</f>
        <v>6.0928901776724064E-3</v>
      </c>
      <c r="O21" s="17">
        <f>ttest_errorF!C20</f>
        <v>4.7346471299737944E-2</v>
      </c>
      <c r="P21" s="17">
        <f>ttest_errorF!F20</f>
        <v>6.0928901776724064E-3</v>
      </c>
      <c r="R21" s="19">
        <f t="shared" si="2"/>
        <v>-0.22257500772818178</v>
      </c>
      <c r="S21" s="19">
        <f t="shared" si="3"/>
        <v>0.13518488211414995</v>
      </c>
      <c r="T21" s="19">
        <f t="shared" si="4"/>
        <v>0.35775988984233176</v>
      </c>
      <c r="V21" s="14">
        <f>2/(1/sens!B21+1/'ErrP Prec'!B21)</f>
        <v>0.37409467222347376</v>
      </c>
      <c r="W21" s="26">
        <f t="shared" si="5"/>
        <v>5.2127133415148519E-3</v>
      </c>
    </row>
    <row r="22" spans="1:23" x14ac:dyDescent="0.25">
      <c r="A22" s="2" t="s">
        <v>25</v>
      </c>
      <c r="B22" s="11">
        <f>'mean and std_errorF'!D21</f>
        <v>0.83351088046076427</v>
      </c>
      <c r="C22" s="11">
        <f>'mean and std_errorF'!E21</f>
        <v>0.84448276087258256</v>
      </c>
      <c r="D22" s="11">
        <f>'mean and std_errorF'!F21</f>
        <v>0.84483005831010272</v>
      </c>
      <c r="E22" s="11"/>
      <c r="F22" s="11">
        <f>'mean and std_errorF'!I21</f>
        <v>2.028538141736809E-2</v>
      </c>
      <c r="G22" s="11">
        <f>'mean and std_errorF'!J21</f>
        <v>2.0573776835048411E-2</v>
      </c>
      <c r="H22" s="11">
        <f>'mean and std_errorF'!K21</f>
        <v>1.8371647483539189E-2</v>
      </c>
      <c r="I22" s="9"/>
      <c r="J22" s="12">
        <f t="shared" si="1"/>
        <v>0.60509295733894253</v>
      </c>
      <c r="K22" s="12">
        <f t="shared" si="1"/>
        <v>0.79630395595276227</v>
      </c>
      <c r="L22" s="12">
        <f t="shared" si="1"/>
        <v>1</v>
      </c>
      <c r="M22" s="9"/>
      <c r="N22" s="17">
        <f>ttest_errorF!B21</f>
        <v>0.20169765244631416</v>
      </c>
      <c r="O22" s="17">
        <f>ttest_errorF!C21</f>
        <v>0.26543465198425409</v>
      </c>
      <c r="P22" s="17">
        <f>ttest_errorF!F21</f>
        <v>0.45828132233977065</v>
      </c>
      <c r="R22" s="19">
        <f t="shared" si="2"/>
        <v>-1.0971880411818291E-2</v>
      </c>
      <c r="S22" s="19">
        <f t="shared" si="3"/>
        <v>-1.1319177849338447E-2</v>
      </c>
      <c r="T22" s="19">
        <f t="shared" si="4"/>
        <v>-3.4729743752015541E-4</v>
      </c>
      <c r="V22" s="14">
        <f>2/(1/sens!B22+1/'ErrP Prec'!B22)</f>
        <v>0.83392408634325033</v>
      </c>
      <c r="W22" s="26">
        <f t="shared" si="5"/>
        <v>4.1320588248605628E-4</v>
      </c>
    </row>
    <row r="23" spans="1:23" x14ac:dyDescent="0.25">
      <c r="A23" s="2" t="s">
        <v>26</v>
      </c>
      <c r="B23" s="11">
        <f>'mean and std_errorF'!D22</f>
        <v>0.57654382654382652</v>
      </c>
      <c r="C23" s="11">
        <f>'mean and std_errorF'!E22</f>
        <v>0.60187022557937409</v>
      </c>
      <c r="D23" s="11">
        <f>'mean and std_errorF'!F22</f>
        <v>0.45438233264320232</v>
      </c>
      <c r="E23" s="11"/>
      <c r="F23" s="11">
        <f>'mean and std_errorF'!I22</f>
        <v>6.1637919181051652E-2</v>
      </c>
      <c r="G23" s="11">
        <f>'mean and std_errorF'!J22</f>
        <v>9.1309718086517305E-2</v>
      </c>
      <c r="H23" s="11">
        <f>'mean and std_errorF'!K22</f>
        <v>8.5323487412553023E-2</v>
      </c>
      <c r="I23" s="9"/>
      <c r="J23" s="12">
        <f t="shared" si="1"/>
        <v>0.60294803753510307</v>
      </c>
      <c r="K23" s="12">
        <f t="shared" si="1"/>
        <v>5.4217713069843382E-2</v>
      </c>
      <c r="L23" s="12">
        <f t="shared" si="1"/>
        <v>5.336824985939112E-2</v>
      </c>
      <c r="M23" s="9"/>
      <c r="N23" s="17">
        <f>ttest_errorF!B22</f>
        <v>0.20098267917836771</v>
      </c>
      <c r="O23" s="17">
        <f>ttest_errorF!C22</f>
        <v>1.8072571023281126E-2</v>
      </c>
      <c r="P23" s="17">
        <f>ttest_errorF!F22</f>
        <v>1.7789416619797039E-2</v>
      </c>
      <c r="R23" s="19">
        <f t="shared" si="2"/>
        <v>-2.5326399035547564E-2</v>
      </c>
      <c r="S23" s="19">
        <f t="shared" si="3"/>
        <v>0.1221614939006242</v>
      </c>
      <c r="T23" s="19">
        <f t="shared" si="4"/>
        <v>0.14748789293617176</v>
      </c>
      <c r="V23" s="14">
        <f>2/(1/sens!B23+1/'ErrP Prec'!B23)</f>
        <v>0.57882860403930181</v>
      </c>
      <c r="W23" s="26">
        <f t="shared" si="5"/>
        <v>2.2847774954752875E-3</v>
      </c>
    </row>
    <row r="24" spans="1:23" x14ac:dyDescent="0.25">
      <c r="A24" s="2" t="s">
        <v>27</v>
      </c>
      <c r="B24" s="11">
        <f>'mean and std_errorF'!D23</f>
        <v>0.78251936146672985</v>
      </c>
      <c r="C24" s="11">
        <f>'mean and std_errorF'!E23</f>
        <v>0.75418460066953608</v>
      </c>
      <c r="D24" s="11">
        <f>'mean and std_errorF'!F23</f>
        <v>0.62333333333333341</v>
      </c>
      <c r="E24" s="11"/>
      <c r="F24" s="11">
        <f>'mean and std_errorF'!I23</f>
        <v>1.9732243562343519E-2</v>
      </c>
      <c r="G24" s="11">
        <f>'mean and std_errorF'!J23</f>
        <v>3.3571749402085974E-2</v>
      </c>
      <c r="H24" s="11">
        <f>'mean and std_errorF'!K23</f>
        <v>5.4454364175681835E-2</v>
      </c>
      <c r="I24" s="9"/>
      <c r="J24" s="12">
        <f t="shared" si="1"/>
        <v>0.27183080457766473</v>
      </c>
      <c r="K24" s="12">
        <f t="shared" si="1"/>
        <v>1.7118054579002479E-2</v>
      </c>
      <c r="L24" s="12">
        <f t="shared" si="1"/>
        <v>1.5993412071772031E-2</v>
      </c>
      <c r="M24" s="9"/>
      <c r="N24" s="17">
        <f>ttest_errorF!B23</f>
        <v>9.061026819255491E-2</v>
      </c>
      <c r="O24" s="17">
        <f>ttest_errorF!C23</f>
        <v>5.7060181930008256E-3</v>
      </c>
      <c r="P24" s="17">
        <f>ttest_errorF!F23</f>
        <v>5.3311373572573432E-3</v>
      </c>
      <c r="R24" s="19">
        <f t="shared" si="2"/>
        <v>2.833476079719377E-2</v>
      </c>
      <c r="S24" s="19">
        <f t="shared" si="3"/>
        <v>0.15918602813339644</v>
      </c>
      <c r="T24" s="19">
        <f t="shared" si="4"/>
        <v>0.13085126733620267</v>
      </c>
      <c r="V24" s="14">
        <f>2/(1/sens!B24+1/'ErrP Prec'!B24)</f>
        <v>0.78294456105908505</v>
      </c>
      <c r="W24" s="26">
        <f t="shared" si="5"/>
        <v>4.2519959235520766E-4</v>
      </c>
    </row>
    <row r="25" spans="1:23" x14ac:dyDescent="0.25">
      <c r="A25" s="2" t="s">
        <v>28</v>
      </c>
      <c r="B25" s="11">
        <f>'mean and std_errorF'!D24</f>
        <v>0.45669074647402824</v>
      </c>
      <c r="C25" s="11">
        <f>'mean and std_errorF'!E24</f>
        <v>0.15897435897435896</v>
      </c>
      <c r="D25" s="11">
        <f>'mean and std_errorF'!F24</f>
        <v>6.1538461538461542E-2</v>
      </c>
      <c r="E25" s="11"/>
      <c r="F25" s="11">
        <f>'mean and std_errorF'!I24</f>
        <v>0.11407479873754699</v>
      </c>
      <c r="G25" s="11">
        <f>'mean and std_errorF'!J24</f>
        <v>0.11806014803303937</v>
      </c>
      <c r="H25" s="11">
        <f>'mean and std_errorF'!K24</f>
        <v>8.4265008846948639E-2</v>
      </c>
      <c r="I25" s="9"/>
      <c r="J25" s="12">
        <f t="shared" si="1"/>
        <v>3.0012277937409328E-2</v>
      </c>
      <c r="K25" s="12">
        <f t="shared" si="1"/>
        <v>1.6364247546403924E-2</v>
      </c>
      <c r="L25" s="12">
        <f t="shared" si="1"/>
        <v>0.3060358057116549</v>
      </c>
      <c r="M25" s="9"/>
      <c r="N25" s="17">
        <f>ttest_errorF!B24</f>
        <v>1.000409264580311E-2</v>
      </c>
      <c r="O25" s="17">
        <f>ttest_errorF!C24</f>
        <v>5.4547491821346416E-3</v>
      </c>
      <c r="P25" s="17">
        <f>ttest_errorF!F24</f>
        <v>0.1020119352372183</v>
      </c>
      <c r="R25" s="19">
        <f t="shared" si="2"/>
        <v>0.29771638749966928</v>
      </c>
      <c r="S25" s="19">
        <f t="shared" si="3"/>
        <v>0.3951522849355667</v>
      </c>
      <c r="T25" s="19">
        <f t="shared" si="4"/>
        <v>9.7435897435897423E-2</v>
      </c>
      <c r="V25" s="14">
        <f>2/(1/sens!B25+1/'ErrP Prec'!B25)</f>
        <v>0.45856405443453774</v>
      </c>
      <c r="W25" s="26">
        <f t="shared" si="5"/>
        <v>1.873307960509496E-3</v>
      </c>
    </row>
    <row r="26" spans="1:23" x14ac:dyDescent="0.25">
      <c r="A26" s="2" t="s">
        <v>29</v>
      </c>
      <c r="B26" s="11">
        <f>'mean and std_errorF'!D25</f>
        <v>0.61547619047619051</v>
      </c>
      <c r="C26" s="11">
        <f>'mean and std_errorF'!E25</f>
        <v>0.56709150326797386</v>
      </c>
      <c r="D26" s="11">
        <f>'mean and std_errorF'!F25</f>
        <v>0.45008991008991001</v>
      </c>
      <c r="E26" s="11"/>
      <c r="F26" s="11">
        <f>'mean and std_errorF'!I25</f>
        <v>8.3290805474818139E-2</v>
      </c>
      <c r="G26" s="11">
        <f>'mean and std_errorF'!J25</f>
        <v>3.9410531744552765E-2</v>
      </c>
      <c r="H26" s="11">
        <f>'mean and std_errorF'!K25</f>
        <v>0.16923032103610294</v>
      </c>
      <c r="I26" s="9"/>
      <c r="J26" s="12">
        <f t="shared" si="1"/>
        <v>0.5163998221366215</v>
      </c>
      <c r="K26" s="12">
        <f t="shared" si="1"/>
        <v>0.13903757418666954</v>
      </c>
      <c r="L26" s="12">
        <f t="shared" si="1"/>
        <v>0.44220298790055723</v>
      </c>
      <c r="M26" s="9"/>
      <c r="N26" s="17">
        <f>ttest_errorF!B25</f>
        <v>0.17213327404554052</v>
      </c>
      <c r="O26" s="17">
        <f>ttest_errorF!C25</f>
        <v>4.6345858062223182E-2</v>
      </c>
      <c r="P26" s="17">
        <f>ttest_errorF!F25</f>
        <v>0.14740099596685241</v>
      </c>
      <c r="R26" s="19">
        <f t="shared" si="2"/>
        <v>4.8384687208216648E-2</v>
      </c>
      <c r="S26" s="19">
        <f t="shared" si="3"/>
        <v>0.1653862803862805</v>
      </c>
      <c r="T26" s="19">
        <f t="shared" si="4"/>
        <v>0.11700159317806386</v>
      </c>
      <c r="V26" s="14">
        <f>2/(1/sens!B26+1/'ErrP Prec'!B26)</f>
        <v>0.61874642477731467</v>
      </c>
      <c r="W26" s="26">
        <f t="shared" si="5"/>
        <v>3.2702343011241641E-3</v>
      </c>
    </row>
    <row r="27" spans="1:23" x14ac:dyDescent="0.25">
      <c r="A27" s="2" t="s">
        <v>30</v>
      </c>
      <c r="B27" s="11">
        <f>'mean and std_errorF'!D26</f>
        <v>0.43040213650477971</v>
      </c>
      <c r="C27" s="11">
        <f>'mean and std_errorF'!E26</f>
        <v>0.47609141936620603</v>
      </c>
      <c r="D27" s="11">
        <f>'mean and std_errorF'!F26</f>
        <v>0.20224211562376029</v>
      </c>
      <c r="E27" s="11"/>
      <c r="F27" s="11">
        <f>'mean and std_errorF'!I26</f>
        <v>9.0177155770579484E-2</v>
      </c>
      <c r="G27" s="11">
        <f>'mean and std_errorF'!J26</f>
        <v>9.9131638606840239E-2</v>
      </c>
      <c r="H27" s="11">
        <f>'mean and std_errorF'!K26</f>
        <v>0.1161067255999817</v>
      </c>
      <c r="I27" s="9"/>
      <c r="J27" s="12">
        <f t="shared" si="1"/>
        <v>0.60509295733894253</v>
      </c>
      <c r="K27" s="12">
        <f t="shared" si="1"/>
        <v>5.5070784544056145E-2</v>
      </c>
      <c r="L27" s="12">
        <f t="shared" si="1"/>
        <v>3.2357621921581384E-2</v>
      </c>
      <c r="M27" s="9"/>
      <c r="N27" s="17">
        <f>ttest_errorF!B26</f>
        <v>0.20169765244631416</v>
      </c>
      <c r="O27" s="17">
        <f>ttest_errorF!C26</f>
        <v>1.8356928181352049E-2</v>
      </c>
      <c r="P27" s="17">
        <f>ttest_errorF!F26</f>
        <v>1.0785873973860461E-2</v>
      </c>
      <c r="R27" s="19">
        <f t="shared" si="2"/>
        <v>-4.5689282861426317E-2</v>
      </c>
      <c r="S27" s="19">
        <f t="shared" si="3"/>
        <v>0.22816002088101942</v>
      </c>
      <c r="T27" s="19">
        <f t="shared" si="4"/>
        <v>0.27384930374244576</v>
      </c>
      <c r="V27" s="14">
        <f>2/(1/sens!B27+1/'ErrP Prec'!B27)</f>
        <v>0.43270302662631566</v>
      </c>
      <c r="W27" s="26">
        <f t="shared" si="5"/>
        <v>2.3008901215359479E-3</v>
      </c>
    </row>
    <row r="28" spans="1:23" x14ac:dyDescent="0.25">
      <c r="A28" s="2" t="s">
        <v>31</v>
      </c>
      <c r="B28" s="11">
        <f>'mean and std_errorF'!D27</f>
        <v>0.46322228496141538</v>
      </c>
      <c r="C28" s="11">
        <f>'mean and std_errorF'!E27</f>
        <v>0.45995021374199474</v>
      </c>
      <c r="D28" s="11">
        <f>'mean and std_errorF'!F27</f>
        <v>0.4027917037265884</v>
      </c>
      <c r="E28" s="11"/>
      <c r="F28" s="11">
        <f>'mean and std_errorF'!I27</f>
        <v>6.5953576501185635E-2</v>
      </c>
      <c r="G28" s="11">
        <f>'mean and std_errorF'!J27</f>
        <v>8.4488744824080794E-2</v>
      </c>
      <c r="H28" s="11">
        <f>'mean and std_errorF'!K27</f>
        <v>6.7882977646991541E-2</v>
      </c>
      <c r="I28" s="9"/>
      <c r="J28" s="12">
        <f t="shared" si="1"/>
        <v>1</v>
      </c>
      <c r="K28" s="12">
        <f t="shared" si="1"/>
        <v>0.60509295733894253</v>
      </c>
      <c r="L28" s="12">
        <f t="shared" si="1"/>
        <v>0.79630395595276227</v>
      </c>
      <c r="M28" s="9"/>
      <c r="N28" s="17">
        <f>ttest_errorF!B27</f>
        <v>0.5</v>
      </c>
      <c r="O28" s="17">
        <f>ttest_errorF!C27</f>
        <v>0.20169765244631416</v>
      </c>
      <c r="P28" s="17">
        <f>ttest_errorF!F27</f>
        <v>0.26543465198425409</v>
      </c>
      <c r="R28" s="19">
        <f t="shared" si="2"/>
        <v>3.2720712194206358E-3</v>
      </c>
      <c r="S28" s="19">
        <f t="shared" si="3"/>
        <v>6.0430581234826974E-2</v>
      </c>
      <c r="T28" s="19">
        <f t="shared" si="4"/>
        <v>5.7158510015406339E-2</v>
      </c>
      <c r="V28" s="14">
        <f>2/(1/sens!B28+1/'ErrP Prec'!B28)</f>
        <v>0.46499762565874692</v>
      </c>
      <c r="W28" s="26">
        <f t="shared" si="5"/>
        <v>1.77534069733154E-3</v>
      </c>
    </row>
    <row r="29" spans="1:23" x14ac:dyDescent="0.25">
      <c r="A29" s="2" t="s">
        <v>32</v>
      </c>
      <c r="B29" s="11">
        <f>AVERAGE(B3:B28)</f>
        <v>0.53789102465633942</v>
      </c>
      <c r="C29" s="11">
        <f t="shared" ref="C29:D29" si="6">AVERAGE(C3:C28)</f>
        <v>0.54287234127175998</v>
      </c>
      <c r="D29" s="11">
        <f t="shared" si="6"/>
        <v>0.34532609814394777</v>
      </c>
      <c r="E29" s="11"/>
      <c r="F29" s="11">
        <f>AVERAGE(F3:F28)</f>
        <v>6.0140307146092906E-2</v>
      </c>
      <c r="G29" s="11">
        <f t="shared" ref="G29:H29" si="7">AVERAGE(G3:G28)</f>
        <v>7.2383993343962186E-2</v>
      </c>
      <c r="H29" s="11">
        <f t="shared" si="7"/>
        <v>5.8791026996198384E-2</v>
      </c>
      <c r="I29" s="9"/>
      <c r="J29" s="12">
        <f t="shared" si="1"/>
        <v>0.58377769694058324</v>
      </c>
      <c r="K29" s="12">
        <f t="shared" si="1"/>
        <v>0.10142739194524573</v>
      </c>
      <c r="L29" s="12">
        <f t="shared" si="1"/>
        <v>0.15803676274001771</v>
      </c>
      <c r="M29" s="9"/>
      <c r="N29" s="17">
        <f>AVERAGE(N3:N28)</f>
        <v>0.19459256564686106</v>
      </c>
      <c r="O29" s="17">
        <f>AVERAGE(O3:O28)</f>
        <v>3.3809130648415245E-2</v>
      </c>
      <c r="P29" s="17">
        <f>AVERAGE(P3:P28)</f>
        <v>5.2678920913339242E-2</v>
      </c>
      <c r="R29" s="19">
        <f t="shared" si="2"/>
        <v>-4.9813166154205613E-3</v>
      </c>
      <c r="S29" s="19">
        <f t="shared" si="3"/>
        <v>0.19256492651239165</v>
      </c>
      <c r="T29" s="19">
        <f t="shared" si="4"/>
        <v>0.19754624312781222</v>
      </c>
      <c r="V29" s="14">
        <f>2/(1/sens!B29+1/'ErrP Prec'!B29)</f>
        <v>0.55034483100234755</v>
      </c>
      <c r="W29" s="26">
        <f t="shared" si="5"/>
        <v>1.2453806346008123E-2</v>
      </c>
    </row>
    <row r="31" spans="1:23" x14ac:dyDescent="0.25">
      <c r="A31" t="s">
        <v>95</v>
      </c>
      <c r="B31">
        <f>COUNTIFS(R3:R29,"&gt;0",J3:J29,"&lt;=0.05")</f>
        <v>1</v>
      </c>
    </row>
    <row r="32" spans="1:23" x14ac:dyDescent="0.25">
      <c r="A32" t="s">
        <v>97</v>
      </c>
      <c r="B32">
        <f>COUNTIFS(R3:R29,"&lt;0",J3:J29,"&lt;=0.05")</f>
        <v>2</v>
      </c>
    </row>
    <row r="34" spans="1:2" x14ac:dyDescent="0.25">
      <c r="A34" t="s">
        <v>96</v>
      </c>
      <c r="B34">
        <f>COUNTIFS(S3:S29,"&gt;0",K3:K29,"&lt;=0.05")</f>
        <v>17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15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FFDE-4C63-4CF2-8A35-B2723A1D5B03}">
  <sheetPr>
    <tabColor theme="5"/>
  </sheetPr>
  <dimension ref="A1:T38"/>
  <sheetViews>
    <sheetView showGridLines="0" zoomScale="85" zoomScaleNormal="85" workbookViewId="0">
      <selection activeCell="B39" sqref="B31:B39"/>
    </sheetView>
  </sheetViews>
  <sheetFormatPr defaultRowHeight="15" x14ac:dyDescent="0.25"/>
  <cols>
    <col min="1" max="1" width="42.140625" customWidth="1"/>
    <col min="2" max="4" width="12.140625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std_nonerrorF'!D2</f>
        <v>0.82047785110804727</v>
      </c>
      <c r="C3" s="11">
        <f>'mean and std_nonerrorF'!E2</f>
        <v>0.79662001756837308</v>
      </c>
      <c r="D3" s="11">
        <f>'mean and std_nonerrorF'!F2</f>
        <v>0.79232590706248562</v>
      </c>
      <c r="E3" s="11"/>
      <c r="F3" s="11">
        <f>'mean and std_nonerrorF'!I2</f>
        <v>2.5578370796509538E-2</v>
      </c>
      <c r="G3" s="11">
        <f>'mean and std_nonerrorF'!J2</f>
        <v>1.6188883089233295E-2</v>
      </c>
      <c r="H3" s="11">
        <f>'mean and std_nonerrorF'!K2</f>
        <v>1.7456781483973602E-2</v>
      </c>
      <c r="I3" s="9"/>
      <c r="J3" s="12">
        <f>IF(N3*3&lt;=0.001,"$\le 0.001$",IF(N3*3&gt;=1,1,3*N3))</f>
        <v>0.14203941389921382</v>
      </c>
      <c r="K3" s="12">
        <f t="shared" ref="K3:L18" si="0">IF(O3*3&lt;=0.001,"$\le 0.001$",IF(O3*3&gt;=1,1,3*O3))</f>
        <v>0.21550812271044034</v>
      </c>
      <c r="L3" s="12">
        <f t="shared" si="0"/>
        <v>1</v>
      </c>
      <c r="M3" s="9"/>
      <c r="N3" s="17">
        <f>ttest_nonerrorF!B2</f>
        <v>4.7346471299737944E-2</v>
      </c>
      <c r="O3" s="17">
        <f>ttest_nonerrorF!C2</f>
        <v>7.1836040903480114E-2</v>
      </c>
      <c r="P3" s="17">
        <f>ttest_nonerrorF!F2</f>
        <v>0.41726581135546437</v>
      </c>
      <c r="R3" s="19">
        <f>B3-C3</f>
        <v>2.3857833539674189E-2</v>
      </c>
      <c r="S3" s="19">
        <f>B3-D3</f>
        <v>2.815194404556165E-2</v>
      </c>
      <c r="T3" s="19">
        <f>C3-D3</f>
        <v>4.2941105058874607E-3</v>
      </c>
    </row>
    <row r="4" spans="1:20" x14ac:dyDescent="0.25">
      <c r="A4" s="2" t="s">
        <v>7</v>
      </c>
      <c r="B4" s="11">
        <f>'mean and std_nonerrorF'!D3</f>
        <v>0.92118784983199442</v>
      </c>
      <c r="C4" s="11">
        <f>'mean and std_nonerrorF'!E3</f>
        <v>0.9346129051526797</v>
      </c>
      <c r="D4" s="11">
        <f>'mean and std_nonerrorF'!F3</f>
        <v>0.94179894179894175</v>
      </c>
      <c r="E4" s="11"/>
      <c r="F4" s="11">
        <f>'mean and std_nonerrorF'!I3</f>
        <v>7.7886202557013277E-3</v>
      </c>
      <c r="G4" s="11">
        <f>'mean and std_nonerrorF'!J3</f>
        <v>1.5263278975725068E-2</v>
      </c>
      <c r="H4" s="11">
        <f>'mean and std_nonerrorF'!K3</f>
        <v>0</v>
      </c>
      <c r="I4" s="9"/>
      <c r="J4" s="12">
        <f t="shared" ref="J4:L29" si="1">IF(N4*3&lt;=0.001,"$\le 0.001$",IF(N4*3&gt;=1,1,3*N4))</f>
        <v>0.21550812271044034</v>
      </c>
      <c r="K4" s="12">
        <f t="shared" si="0"/>
        <v>1.1242436275402858E-2</v>
      </c>
      <c r="L4" s="12">
        <f t="shared" si="0"/>
        <v>0.17819624629026909</v>
      </c>
      <c r="M4" s="9"/>
      <c r="N4" s="17">
        <f>ttest_nonerrorF!B3</f>
        <v>7.1836040903480114E-2</v>
      </c>
      <c r="O4" s="17">
        <f>ttest_nonerrorF!C3</f>
        <v>3.7474787584676197E-3</v>
      </c>
      <c r="P4" s="17">
        <f>ttest_nonerrorF!F3</f>
        <v>5.9398748763423027E-2</v>
      </c>
      <c r="R4" s="19">
        <f t="shared" ref="R4:R29" si="2">B4-C4</f>
        <v>-1.3425055320685275E-2</v>
      </c>
      <c r="S4" s="19">
        <f t="shared" ref="S4:S29" si="3">B4-D4</f>
        <v>-2.0611091966947326E-2</v>
      </c>
      <c r="T4" s="19">
        <f t="shared" ref="T4:T29" si="4">C4-D4</f>
        <v>-7.1860366462620506E-3</v>
      </c>
    </row>
    <row r="5" spans="1:20" x14ac:dyDescent="0.25">
      <c r="A5" s="2" t="s">
        <v>8</v>
      </c>
      <c r="B5" s="11">
        <f>'mean and std_nonerrorF'!D4</f>
        <v>0.96686577185788869</v>
      </c>
      <c r="C5" s="11">
        <f>'mean and std_nonerrorF'!E4</f>
        <v>0.96622317364323307</v>
      </c>
      <c r="D5" s="11">
        <f>'mean and std_nonerrorF'!F4</f>
        <v>0.94828247602441151</v>
      </c>
      <c r="E5" s="11"/>
      <c r="F5" s="11">
        <f>'mean and std_nonerrorF'!I4</f>
        <v>7.880802154866787E-3</v>
      </c>
      <c r="G5" s="11">
        <f>'mean and std_nonerrorF'!J4</f>
        <v>7.3713547973470435E-3</v>
      </c>
      <c r="H5" s="11">
        <f>'mean and std_nonerrorF'!K4</f>
        <v>2.8014870712267195E-3</v>
      </c>
      <c r="I5" s="9"/>
      <c r="J5" s="12">
        <f t="shared" si="1"/>
        <v>1</v>
      </c>
      <c r="K5" s="12">
        <f t="shared" si="0"/>
        <v>1.5993412071772031E-2</v>
      </c>
      <c r="L5" s="12">
        <f t="shared" si="0"/>
        <v>1.5993412071772031E-2</v>
      </c>
      <c r="M5" s="9"/>
      <c r="N5" s="17">
        <f>ttest_nonerrorF!B4</f>
        <v>0.33711793779928606</v>
      </c>
      <c r="O5" s="17">
        <f>ttest_nonerrorF!C4</f>
        <v>5.3311373572573432E-3</v>
      </c>
      <c r="P5" s="17">
        <f>ttest_nonerrorF!F4</f>
        <v>5.3311373572573432E-3</v>
      </c>
      <c r="R5" s="19">
        <f t="shared" si="2"/>
        <v>6.4259821465562084E-4</v>
      </c>
      <c r="S5" s="19">
        <f t="shared" si="3"/>
        <v>1.8583295833477176E-2</v>
      </c>
      <c r="T5" s="19">
        <f t="shared" si="4"/>
        <v>1.7940697618821555E-2</v>
      </c>
    </row>
    <row r="6" spans="1:20" x14ac:dyDescent="0.25">
      <c r="A6" s="2" t="s">
        <v>9</v>
      </c>
      <c r="B6" s="11">
        <f>'mean and std_nonerrorF'!D5</f>
        <v>0.70663032783066226</v>
      </c>
      <c r="C6" s="11">
        <f>'mean and std_nonerrorF'!E5</f>
        <v>0.72518876484510619</v>
      </c>
      <c r="D6" s="11">
        <f>'mean and std_nonerrorF'!F5</f>
        <v>0.73872342916407963</v>
      </c>
      <c r="E6" s="11"/>
      <c r="F6" s="11">
        <f>'mean and std_nonerrorF'!I5</f>
        <v>4.4501115485408659E-2</v>
      </c>
      <c r="G6" s="11">
        <f>'mean and std_nonerrorF'!J5</f>
        <v>2.1258880478110788E-2</v>
      </c>
      <c r="H6" s="11">
        <f>'mean and std_nonerrorF'!K5</f>
        <v>8.2153840879792377E-3</v>
      </c>
      <c r="I6" s="9"/>
      <c r="J6" s="12">
        <f t="shared" si="1"/>
        <v>1</v>
      </c>
      <c r="K6" s="12">
        <f t="shared" si="0"/>
        <v>0.79630395595276227</v>
      </c>
      <c r="L6" s="12">
        <f t="shared" si="0"/>
        <v>0.60509295733894253</v>
      </c>
      <c r="M6" s="9"/>
      <c r="N6" s="17">
        <f>ttest_nonerrorF!B5</f>
        <v>0.33805165701157347</v>
      </c>
      <c r="O6" s="17">
        <f>ttest_nonerrorF!C5</f>
        <v>0.26543465198425409</v>
      </c>
      <c r="P6" s="17">
        <f>ttest_nonerrorF!F5</f>
        <v>0.20169765244631416</v>
      </c>
      <c r="R6" s="19">
        <f t="shared" si="2"/>
        <v>-1.8558437014443929E-2</v>
      </c>
      <c r="S6" s="19">
        <f t="shared" si="3"/>
        <v>-3.2093101333417362E-2</v>
      </c>
      <c r="T6" s="19">
        <f t="shared" si="4"/>
        <v>-1.3534664318973433E-2</v>
      </c>
    </row>
    <row r="7" spans="1:20" x14ac:dyDescent="0.25">
      <c r="A7" s="2" t="s">
        <v>10</v>
      </c>
      <c r="B7" s="11">
        <f>'mean and std_nonerrorF'!D6</f>
        <v>0.61482372536319052</v>
      </c>
      <c r="C7" s="11">
        <f>'mean and std_nonerrorF'!E6</f>
        <v>0.6455396891347952</v>
      </c>
      <c r="D7" s="11">
        <f>'mean and std_nonerrorF'!F6</f>
        <v>0.66507839859478846</v>
      </c>
      <c r="E7" s="11"/>
      <c r="F7" s="11">
        <f>'mean and std_nonerrorF'!I6</f>
        <v>4.45062461016612E-2</v>
      </c>
      <c r="G7" s="11">
        <f>'mean and std_nonerrorF'!J6</f>
        <v>6.4595690768430622E-2</v>
      </c>
      <c r="H7" s="11">
        <f>'mean and std_nonerrorF'!K6</f>
        <v>2.1115614136703688E-2</v>
      </c>
      <c r="I7" s="9"/>
      <c r="J7" s="12">
        <f t="shared" si="1"/>
        <v>0.79630395595276227</v>
      </c>
      <c r="K7" s="12">
        <f t="shared" si="0"/>
        <v>0.21550812271044034</v>
      </c>
      <c r="L7" s="12">
        <f t="shared" si="0"/>
        <v>1</v>
      </c>
      <c r="M7" s="9"/>
      <c r="N7" s="17">
        <f>ttest_nonerrorF!B6</f>
        <v>0.26543465198425409</v>
      </c>
      <c r="O7" s="17">
        <f>ttest_nonerrorF!C6</f>
        <v>7.1836040903480114E-2</v>
      </c>
      <c r="P7" s="17">
        <f>ttest_nonerrorF!F6</f>
        <v>0.41726581135546437</v>
      </c>
      <c r="R7" s="19">
        <f t="shared" si="2"/>
        <v>-3.0715963771604682E-2</v>
      </c>
      <c r="S7" s="19">
        <f t="shared" si="3"/>
        <v>-5.0254673231597935E-2</v>
      </c>
      <c r="T7" s="19">
        <f t="shared" si="4"/>
        <v>-1.9538709459993253E-2</v>
      </c>
    </row>
    <row r="8" spans="1:20" x14ac:dyDescent="0.25">
      <c r="A8" s="2" t="s">
        <v>11</v>
      </c>
      <c r="B8" s="11">
        <f>'mean and std_nonerrorF'!D7</f>
        <v>0.77560840101096618</v>
      </c>
      <c r="C8" s="11">
        <f>'mean and std_nonerrorF'!E7</f>
        <v>0.72642699987546178</v>
      </c>
      <c r="D8" s="11">
        <f>'mean and std_nonerrorF'!F7</f>
        <v>0.7198814629666449</v>
      </c>
      <c r="E8" s="11"/>
      <c r="F8" s="11">
        <f>'mean and std_nonerrorF'!I7</f>
        <v>4.2059962236762047E-2</v>
      </c>
      <c r="G8" s="11">
        <f>'mean and std_nonerrorF'!J7</f>
        <v>3.779114265971633E-2</v>
      </c>
      <c r="H8" s="11">
        <f>'mean and std_nonerrorF'!K7</f>
        <v>2.6282290257390001E-2</v>
      </c>
      <c r="I8" s="9"/>
      <c r="J8" s="12">
        <f t="shared" si="1"/>
        <v>0.14203941389921382</v>
      </c>
      <c r="K8" s="12">
        <f t="shared" si="0"/>
        <v>9.0154208908299477E-2</v>
      </c>
      <c r="L8" s="12">
        <f t="shared" si="0"/>
        <v>1</v>
      </c>
      <c r="M8" s="9"/>
      <c r="N8" s="17">
        <f>ttest_nonerrorF!B7</f>
        <v>4.7346471299737944E-2</v>
      </c>
      <c r="O8" s="17">
        <f>ttest_nonerrorF!C7</f>
        <v>3.0051402969433157E-2</v>
      </c>
      <c r="P8" s="17">
        <f>ttest_nonerrorF!F7</f>
        <v>0.3766490167314191</v>
      </c>
      <c r="R8" s="19">
        <f t="shared" si="2"/>
        <v>4.9181401135504399E-2</v>
      </c>
      <c r="S8" s="19">
        <f t="shared" si="3"/>
        <v>5.5726938044321273E-2</v>
      </c>
      <c r="T8" s="19">
        <f t="shared" si="4"/>
        <v>6.5455369088168736E-3</v>
      </c>
    </row>
    <row r="9" spans="1:20" x14ac:dyDescent="0.25">
      <c r="A9" s="2" t="s">
        <v>12</v>
      </c>
      <c r="B9" s="11">
        <f>'mean and std_nonerrorF'!D8</f>
        <v>0.71887754621986288</v>
      </c>
      <c r="C9" s="11">
        <f>'mean and std_nonerrorF'!E8</f>
        <v>0.71127591704716564</v>
      </c>
      <c r="D9" s="11">
        <f>'mean and std_nonerrorF'!F8</f>
        <v>0.70992265512265518</v>
      </c>
      <c r="E9" s="11"/>
      <c r="F9" s="11">
        <f>'mean and std_nonerrorF'!I8</f>
        <v>1.5362828863534557E-2</v>
      </c>
      <c r="G9" s="11">
        <f>'mean and std_nonerrorF'!J8</f>
        <v>3.7572470055287792E-2</v>
      </c>
      <c r="H9" s="11">
        <f>'mean and std_nonerrorF'!K8</f>
        <v>2.3884907067207355E-2</v>
      </c>
      <c r="I9" s="9"/>
      <c r="J9" s="12">
        <f t="shared" si="1"/>
        <v>1</v>
      </c>
      <c r="K9" s="12">
        <f t="shared" si="0"/>
        <v>1</v>
      </c>
      <c r="L9" s="12">
        <f t="shared" si="0"/>
        <v>1</v>
      </c>
      <c r="M9" s="9"/>
      <c r="N9" s="17">
        <f>ttest_nonerrorF!B8</f>
        <v>0.33758680746356223</v>
      </c>
      <c r="O9" s="17">
        <f>ttest_nonerrorF!C8</f>
        <v>0.33758680746356223</v>
      </c>
      <c r="P9" s="17">
        <f>ttest_nonerrorF!F8</f>
        <v>0.5</v>
      </c>
      <c r="R9" s="19">
        <f t="shared" si="2"/>
        <v>7.601629172697244E-3</v>
      </c>
      <c r="S9" s="19">
        <f t="shared" si="3"/>
        <v>8.9548910972077067E-3</v>
      </c>
      <c r="T9" s="19">
        <f t="shared" si="4"/>
        <v>1.3532619245104627E-3</v>
      </c>
    </row>
    <row r="10" spans="1:20" x14ac:dyDescent="0.25">
      <c r="A10" s="2" t="s">
        <v>13</v>
      </c>
      <c r="B10" s="11">
        <f>'mean and std_nonerrorF'!D9</f>
        <v>0.65685594590940954</v>
      </c>
      <c r="C10" s="11">
        <f>'mean and std_nonerrorF'!E9</f>
        <v>0.59420895225264636</v>
      </c>
      <c r="D10" s="11">
        <f>'mean and std_nonerrorF'!F9</f>
        <v>0.69634927684401471</v>
      </c>
      <c r="E10" s="11"/>
      <c r="F10" s="11">
        <f>'mean and std_nonerrorF'!I9</f>
        <v>2.7232404432587527E-2</v>
      </c>
      <c r="G10" s="11">
        <f>'mean and std_nonerrorF'!J9</f>
        <v>9.3516656735771864E-2</v>
      </c>
      <c r="H10" s="11">
        <f>'mean and std_nonerrorF'!K9</f>
        <v>3.4556786970077955E-2</v>
      </c>
      <c r="I10" s="9"/>
      <c r="J10" s="12">
        <f t="shared" si="1"/>
        <v>0.37372895787289023</v>
      </c>
      <c r="K10" s="12">
        <f t="shared" si="0"/>
        <v>0.14203941389921382</v>
      </c>
      <c r="L10" s="12">
        <f t="shared" si="0"/>
        <v>9.0154208908299477E-2</v>
      </c>
      <c r="M10" s="9"/>
      <c r="N10" s="17">
        <f>ttest_nonerrorF!B9</f>
        <v>0.12457631929096341</v>
      </c>
      <c r="O10" s="17">
        <f>ttest_nonerrorF!C9</f>
        <v>4.7346471299737944E-2</v>
      </c>
      <c r="P10" s="17">
        <f>ttest_nonerrorF!F9</f>
        <v>3.0051402969433157E-2</v>
      </c>
      <c r="R10" s="19">
        <f t="shared" si="2"/>
        <v>6.2646993656763184E-2</v>
      </c>
      <c r="S10" s="19">
        <f t="shared" si="3"/>
        <v>-3.9493330934605164E-2</v>
      </c>
      <c r="T10" s="19">
        <f t="shared" si="4"/>
        <v>-0.10214032459136835</v>
      </c>
    </row>
    <row r="11" spans="1:20" x14ac:dyDescent="0.25">
      <c r="A11" s="2" t="s">
        <v>14</v>
      </c>
      <c r="B11" s="11">
        <f>'mean and std_nonerrorF'!D10</f>
        <v>0.76506446280991747</v>
      </c>
      <c r="C11" s="11">
        <f>'mean and std_nonerrorF'!E10</f>
        <v>0.78151016697263742</v>
      </c>
      <c r="D11" s="11">
        <f>'mean and std_nonerrorF'!F10</f>
        <v>0.79995453430296815</v>
      </c>
      <c r="E11" s="11"/>
      <c r="F11" s="11">
        <f>'mean and std_nonerrorF'!I10</f>
        <v>2.5660457264117899E-2</v>
      </c>
      <c r="G11" s="11">
        <f>'mean and std_nonerrorF'!J10</f>
        <v>4.3636207272642301E-2</v>
      </c>
      <c r="H11" s="11">
        <f>'mean and std_nonerrorF'!K10</f>
        <v>7.6528872730512411E-3</v>
      </c>
      <c r="I11" s="9"/>
      <c r="J11" s="12">
        <f t="shared" si="1"/>
        <v>0.79442894850517742</v>
      </c>
      <c r="K11" s="12">
        <f t="shared" si="0"/>
        <v>3.1176514753180399E-2</v>
      </c>
      <c r="L11" s="12">
        <f t="shared" si="0"/>
        <v>1</v>
      </c>
      <c r="M11" s="9"/>
      <c r="N11" s="17">
        <f>ttest_nonerrorF!B10</f>
        <v>0.26480964950172581</v>
      </c>
      <c r="O11" s="17">
        <f>ttest_nonerrorF!C10</f>
        <v>1.0392171584393466E-2</v>
      </c>
      <c r="P11" s="17">
        <f>ttest_nonerrorF!F10</f>
        <v>0.41701761489549599</v>
      </c>
      <c r="R11" s="19">
        <f t="shared" si="2"/>
        <v>-1.6445704162719954E-2</v>
      </c>
      <c r="S11" s="19">
        <f t="shared" si="3"/>
        <v>-3.4890071493050678E-2</v>
      </c>
      <c r="T11" s="19">
        <f t="shared" si="4"/>
        <v>-1.8444367330330724E-2</v>
      </c>
    </row>
    <row r="12" spans="1:20" x14ac:dyDescent="0.25">
      <c r="A12" s="2" t="s">
        <v>15</v>
      </c>
      <c r="B12" s="11">
        <f>'mean and std_nonerrorF'!D11</f>
        <v>0.83486218864842798</v>
      </c>
      <c r="C12" s="11">
        <f>'mean and std_nonerrorF'!E11</f>
        <v>0.84067722821323798</v>
      </c>
      <c r="D12" s="11">
        <f>'mean and std_nonerrorF'!F11</f>
        <v>0.85282005743954037</v>
      </c>
      <c r="E12" s="11"/>
      <c r="F12" s="11">
        <f>'mean and std_nonerrorF'!I11</f>
        <v>1.5617193794202551E-2</v>
      </c>
      <c r="G12" s="11">
        <f>'mean and std_nonerrorF'!J11</f>
        <v>2.5968910630348226E-2</v>
      </c>
      <c r="H12" s="11">
        <f>'mean and std_nonerrorF'!K11</f>
        <v>4.174116565082894E-3</v>
      </c>
      <c r="I12" s="9"/>
      <c r="J12" s="12">
        <f t="shared" si="1"/>
        <v>1</v>
      </c>
      <c r="K12" s="12">
        <f t="shared" si="0"/>
        <v>5.336824985939112E-2</v>
      </c>
      <c r="L12" s="12">
        <f t="shared" si="0"/>
        <v>0.43998836064903146</v>
      </c>
      <c r="M12" s="9"/>
      <c r="N12" s="17">
        <f>ttest_nonerrorF!B11</f>
        <v>0.33711793779928606</v>
      </c>
      <c r="O12" s="17">
        <f>ttest_nonerrorF!C11</f>
        <v>1.7789416619797039E-2</v>
      </c>
      <c r="P12" s="17">
        <f>ttest_nonerrorF!F11</f>
        <v>0.14666278688301049</v>
      </c>
      <c r="R12" s="19">
        <f t="shared" si="2"/>
        <v>-5.8150395648099984E-3</v>
      </c>
      <c r="S12" s="19">
        <f t="shared" si="3"/>
        <v>-1.7957868791112386E-2</v>
      </c>
      <c r="T12" s="19">
        <f t="shared" si="4"/>
        <v>-1.2142829226302387E-2</v>
      </c>
    </row>
    <row r="13" spans="1:20" x14ac:dyDescent="0.25">
      <c r="A13" s="2" t="s">
        <v>16</v>
      </c>
      <c r="B13" s="11">
        <f>'mean and std_nonerrorF'!D12</f>
        <v>0.77269246507492817</v>
      </c>
      <c r="C13" s="11">
        <f>'mean and std_nonerrorF'!E12</f>
        <v>0.75414305055310793</v>
      </c>
      <c r="D13" s="11">
        <f>'mean and std_nonerrorF'!F12</f>
        <v>0.78758645809370464</v>
      </c>
      <c r="E13" s="11"/>
      <c r="F13" s="11">
        <f>'mean and std_nonerrorF'!I12</f>
        <v>1.3441489790602933E-2</v>
      </c>
      <c r="G13" s="11">
        <f>'mean and std_nonerrorF'!J12</f>
        <v>4.5308028734655829E-2</v>
      </c>
      <c r="H13" s="11">
        <f>'mean and std_nonerrorF'!K12</f>
        <v>1.0846468992676408E-2</v>
      </c>
      <c r="I13" s="9"/>
      <c r="J13" s="12">
        <f t="shared" si="1"/>
        <v>1</v>
      </c>
      <c r="K13" s="12">
        <f t="shared" si="0"/>
        <v>0.14203941389921382</v>
      </c>
      <c r="L13" s="12">
        <f t="shared" si="0"/>
        <v>0.44440480722642961</v>
      </c>
      <c r="M13" s="9"/>
      <c r="N13" s="17">
        <f>ttest_nonerrorF!B12</f>
        <v>0.5</v>
      </c>
      <c r="O13" s="17">
        <f>ttest_nonerrorF!C12</f>
        <v>4.7346471299737944E-2</v>
      </c>
      <c r="P13" s="17">
        <f>ttest_nonerrorF!F12</f>
        <v>0.1481349357421432</v>
      </c>
      <c r="R13" s="19">
        <f t="shared" si="2"/>
        <v>1.854941452182024E-2</v>
      </c>
      <c r="S13" s="19">
        <f t="shared" si="3"/>
        <v>-1.4893993018776475E-2</v>
      </c>
      <c r="T13" s="19">
        <f t="shared" si="4"/>
        <v>-3.3443407540596715E-2</v>
      </c>
    </row>
    <row r="14" spans="1:20" x14ac:dyDescent="0.25">
      <c r="A14" s="2" t="s">
        <v>17</v>
      </c>
      <c r="B14" s="11">
        <f>'mean and std_nonerrorF'!D13</f>
        <v>0.94399436789610947</v>
      </c>
      <c r="C14" s="11">
        <f>'mean and std_nonerrorF'!E13</f>
        <v>0.92329966410987208</v>
      </c>
      <c r="D14" s="11">
        <f>'mean and std_nonerrorF'!F13</f>
        <v>0.92091656874265548</v>
      </c>
      <c r="E14" s="11"/>
      <c r="F14" s="11">
        <f>'mean and std_nonerrorF'!I13</f>
        <v>1.2804468354228472E-2</v>
      </c>
      <c r="G14" s="11">
        <f>'mean and std_nonerrorF'!J13</f>
        <v>1.2036295895748686E-2</v>
      </c>
      <c r="H14" s="11">
        <f>'mean and std_nonerrorF'!K13</f>
        <v>2.7353946761421643E-3</v>
      </c>
      <c r="I14" s="9"/>
      <c r="J14" s="12">
        <f t="shared" si="1"/>
        <v>5.5070784544056145E-2</v>
      </c>
      <c r="K14" s="12">
        <f t="shared" si="0"/>
        <v>5.08422802870339E-2</v>
      </c>
      <c r="L14" s="12">
        <f t="shared" si="0"/>
        <v>1</v>
      </c>
      <c r="M14" s="9"/>
      <c r="N14" s="17">
        <f>ttest_nonerrorF!B13</f>
        <v>1.8356928181352049E-2</v>
      </c>
      <c r="O14" s="17">
        <f>ttest_nonerrorF!C13</f>
        <v>1.6947426762344633E-2</v>
      </c>
      <c r="P14" s="17">
        <f>ttest_nonerrorF!F13</f>
        <v>0.33568662027043628</v>
      </c>
      <c r="R14" s="19">
        <f t="shared" si="2"/>
        <v>2.0694703786237389E-2</v>
      </c>
      <c r="S14" s="19">
        <f t="shared" si="3"/>
        <v>2.3077799153453982E-2</v>
      </c>
      <c r="T14" s="19">
        <f t="shared" si="4"/>
        <v>2.3830953672165922E-3</v>
      </c>
    </row>
    <row r="15" spans="1:20" x14ac:dyDescent="0.25">
      <c r="A15" s="2" t="s">
        <v>18</v>
      </c>
      <c r="B15" s="11">
        <f>'mean and std_nonerrorF'!D14</f>
        <v>0.96171308411608791</v>
      </c>
      <c r="C15" s="11">
        <f>'mean and std_nonerrorF'!E14</f>
        <v>0.95872968473192421</v>
      </c>
      <c r="D15" s="11">
        <f>'mean and std_nonerrorF'!F14</f>
        <v>0.95287958115183247</v>
      </c>
      <c r="E15" s="11"/>
      <c r="F15" s="11">
        <f>'mean and std_nonerrorF'!I14</f>
        <v>6.8837438752185594E-3</v>
      </c>
      <c r="G15" s="11">
        <f>'mean and std_nonerrorF'!J14</f>
        <v>4.4297460707388003E-3</v>
      </c>
      <c r="H15" s="11">
        <f>'mean and std_nonerrorF'!K14</f>
        <v>0</v>
      </c>
      <c r="I15" s="9"/>
      <c r="J15" s="12">
        <f t="shared" si="1"/>
        <v>1</v>
      </c>
      <c r="K15" s="12">
        <f t="shared" si="0"/>
        <v>1.0041572163065482E-2</v>
      </c>
      <c r="L15" s="12">
        <f t="shared" si="0"/>
        <v>0.17628730214495875</v>
      </c>
      <c r="M15" s="9"/>
      <c r="N15" s="17">
        <f>ttest_nonerrorF!B14</f>
        <v>0.45652939410510368</v>
      </c>
      <c r="O15" s="17">
        <f>ttest_nonerrorF!C14</f>
        <v>3.3471907210218272E-3</v>
      </c>
      <c r="P15" s="17">
        <f>ttest_nonerrorF!F14</f>
        <v>5.876243404831958E-2</v>
      </c>
      <c r="R15" s="19">
        <f t="shared" si="2"/>
        <v>2.9833993841636985E-3</v>
      </c>
      <c r="S15" s="19">
        <f t="shared" si="3"/>
        <v>8.8335029642554463E-3</v>
      </c>
      <c r="T15" s="19">
        <f t="shared" si="4"/>
        <v>5.8501035800917478E-3</v>
      </c>
    </row>
    <row r="16" spans="1:20" x14ac:dyDescent="0.25">
      <c r="A16" s="2" t="s">
        <v>19</v>
      </c>
      <c r="B16" s="11">
        <f>'mean and std_nonerrorF'!D15</f>
        <v>0.69418598873211435</v>
      </c>
      <c r="C16" s="11">
        <f>'mean and std_nonerrorF'!E15</f>
        <v>0.63872092851987694</v>
      </c>
      <c r="D16" s="11">
        <f>'mean and std_nonerrorF'!F15</f>
        <v>0.77074148151198685</v>
      </c>
      <c r="E16" s="11"/>
      <c r="F16" s="11">
        <f>'mean and std_nonerrorF'!I15</f>
        <v>2.5405185594514389E-2</v>
      </c>
      <c r="G16" s="11">
        <f>'mean and std_nonerrorF'!J15</f>
        <v>2.8577850730761398E-2</v>
      </c>
      <c r="H16" s="11">
        <f>'mean and std_nonerrorF'!K15</f>
        <v>1.05133085848863E-2</v>
      </c>
      <c r="I16" s="9"/>
      <c r="J16" s="12">
        <f t="shared" si="1"/>
        <v>4.0992707981407264E-2</v>
      </c>
      <c r="K16" s="12">
        <f t="shared" si="0"/>
        <v>1.8278670533017218E-2</v>
      </c>
      <c r="L16" s="12">
        <f t="shared" si="0"/>
        <v>1.7887850389526384E-2</v>
      </c>
      <c r="M16" s="9"/>
      <c r="N16" s="17">
        <f>ttest_nonerrorF!B15</f>
        <v>1.3664235993802423E-2</v>
      </c>
      <c r="O16" s="17">
        <f>ttest_nonerrorF!C15</f>
        <v>6.0928901776724064E-3</v>
      </c>
      <c r="P16" s="17">
        <f>ttest_nonerrorF!F15</f>
        <v>5.9626167965087943E-3</v>
      </c>
      <c r="R16" s="19">
        <f t="shared" si="2"/>
        <v>5.5465060212237405E-2</v>
      </c>
      <c r="S16" s="19">
        <f t="shared" si="3"/>
        <v>-7.6555492779872503E-2</v>
      </c>
      <c r="T16" s="19">
        <f t="shared" si="4"/>
        <v>-0.13202055299210991</v>
      </c>
    </row>
    <row r="17" spans="1:20" x14ac:dyDescent="0.25">
      <c r="A17" s="2" t="s">
        <v>20</v>
      </c>
      <c r="B17" s="11">
        <f>'mean and std_nonerrorF'!D16</f>
        <v>0.68553265870835911</v>
      </c>
      <c r="C17" s="11">
        <f>'mean and std_nonerrorF'!E16</f>
        <v>0.72265149362955916</v>
      </c>
      <c r="D17" s="11">
        <f>'mean and std_nonerrorF'!F16</f>
        <v>0.69226016805975144</v>
      </c>
      <c r="E17" s="11"/>
      <c r="F17" s="11">
        <f>'mean and std_nonerrorF'!I16</f>
        <v>1.2160082930876065E-2</v>
      </c>
      <c r="G17" s="11">
        <f>'mean and std_nonerrorF'!J16</f>
        <v>7.0411201576639658E-3</v>
      </c>
      <c r="H17" s="11">
        <f>'mean and std_nonerrorF'!K16</f>
        <v>7.1658295904227509E-3</v>
      </c>
      <c r="I17" s="9"/>
      <c r="J17" s="12">
        <f t="shared" si="1"/>
        <v>1.8278670533017218E-2</v>
      </c>
      <c r="K17" s="12">
        <f t="shared" si="0"/>
        <v>0.60509295733894253</v>
      </c>
      <c r="L17" s="12">
        <f t="shared" si="0"/>
        <v>1.8278670533017218E-2</v>
      </c>
      <c r="M17" s="9"/>
      <c r="N17" s="17">
        <f>ttest_nonerrorF!B16</f>
        <v>6.0928901776724064E-3</v>
      </c>
      <c r="O17" s="17">
        <f>ttest_nonerrorF!C16</f>
        <v>0.20169765244631416</v>
      </c>
      <c r="P17" s="17">
        <f>ttest_nonerrorF!F16</f>
        <v>6.0928901776724064E-3</v>
      </c>
      <c r="R17" s="19">
        <f t="shared" si="2"/>
        <v>-3.711883492120005E-2</v>
      </c>
      <c r="S17" s="19">
        <f t="shared" si="3"/>
        <v>-6.7275093513923245E-3</v>
      </c>
      <c r="T17" s="19">
        <f t="shared" si="4"/>
        <v>3.0391325569807726E-2</v>
      </c>
    </row>
    <row r="18" spans="1:20" x14ac:dyDescent="0.25">
      <c r="A18" s="2" t="s">
        <v>21</v>
      </c>
      <c r="B18" s="11">
        <f>'mean and std_nonerrorF'!D17</f>
        <v>0.54106905890511969</v>
      </c>
      <c r="C18" s="11">
        <f>'mean and std_nonerrorF'!E17</f>
        <v>0.53240101688942587</v>
      </c>
      <c r="D18" s="11">
        <f>'mean and std_nonerrorF'!F17</f>
        <v>0.57737214092529821</v>
      </c>
      <c r="E18" s="11"/>
      <c r="F18" s="11">
        <f>'mean and std_nonerrorF'!I17</f>
        <v>4.6972652468780574E-2</v>
      </c>
      <c r="G18" s="11">
        <f>'mean and std_nonerrorF'!J17</f>
        <v>4.6708986511262721E-2</v>
      </c>
      <c r="H18" s="11">
        <f>'mean and std_nonerrorF'!K17</f>
        <v>1.8408633459086311E-2</v>
      </c>
      <c r="I18" s="9"/>
      <c r="J18" s="12">
        <f t="shared" si="1"/>
        <v>0.79630395595276227</v>
      </c>
      <c r="K18" s="12">
        <f t="shared" si="0"/>
        <v>0.44440480722642961</v>
      </c>
      <c r="L18" s="12">
        <f t="shared" si="0"/>
        <v>0.31511256117998776</v>
      </c>
      <c r="M18" s="9"/>
      <c r="N18" s="17">
        <f>ttest_nonerrorF!B17</f>
        <v>0.26543465198425409</v>
      </c>
      <c r="O18" s="17">
        <f>ttest_nonerrorF!C17</f>
        <v>0.1481349357421432</v>
      </c>
      <c r="P18" s="17">
        <f>ttest_nonerrorF!F17</f>
        <v>0.10503752039332925</v>
      </c>
      <c r="R18" s="19">
        <f t="shared" si="2"/>
        <v>8.668042015693822E-3</v>
      </c>
      <c r="S18" s="19">
        <f t="shared" si="3"/>
        <v>-3.6303082020178512E-2</v>
      </c>
      <c r="T18" s="19">
        <f t="shared" si="4"/>
        <v>-4.4971124035872334E-2</v>
      </c>
    </row>
    <row r="19" spans="1:20" x14ac:dyDescent="0.25">
      <c r="A19" s="2" t="s">
        <v>22</v>
      </c>
      <c r="B19" s="11">
        <f>'mean and std_nonerrorF'!D18</f>
        <v>0.82686119558782745</v>
      </c>
      <c r="C19" s="11">
        <f>'mean and std_nonerrorF'!E18</f>
        <v>0.85068663688468182</v>
      </c>
      <c r="D19" s="11">
        <f>'mean and std_nonerrorF'!F18</f>
        <v>0.88141220122891073</v>
      </c>
      <c r="E19" s="11"/>
      <c r="F19" s="11">
        <f>'mean and std_nonerrorF'!I18</f>
        <v>1.0323749155427411E-2</v>
      </c>
      <c r="G19" s="11">
        <f>'mean and std_nonerrorF'!J18</f>
        <v>1.3752610684313032E-2</v>
      </c>
      <c r="H19" s="11">
        <f>'mean and std_nonerrorF'!K18</f>
        <v>5.2267982319713748E-3</v>
      </c>
      <c r="I19" s="9"/>
      <c r="J19" s="12">
        <f t="shared" si="1"/>
        <v>5.5070784544056145E-2</v>
      </c>
      <c r="K19" s="12">
        <f t="shared" si="1"/>
        <v>1.7500968514979051E-2</v>
      </c>
      <c r="L19" s="12">
        <f t="shared" si="1"/>
        <v>1.7500968514979051E-2</v>
      </c>
      <c r="M19" s="9"/>
      <c r="N19" s="17">
        <f>ttest_nonerrorF!B18</f>
        <v>1.8356928181352049E-2</v>
      </c>
      <c r="O19" s="17">
        <f>ttest_nonerrorF!C18</f>
        <v>5.8336561716596834E-3</v>
      </c>
      <c r="P19" s="17">
        <f>ttest_nonerrorF!F18</f>
        <v>5.8336561716596834E-3</v>
      </c>
      <c r="R19" s="19">
        <f t="shared" si="2"/>
        <v>-2.3825441296854377E-2</v>
      </c>
      <c r="S19" s="19">
        <f t="shared" si="3"/>
        <v>-5.4551005641083283E-2</v>
      </c>
      <c r="T19" s="19">
        <f t="shared" si="4"/>
        <v>-3.0725564344228906E-2</v>
      </c>
    </row>
    <row r="20" spans="1:20" x14ac:dyDescent="0.25">
      <c r="A20" s="2" t="s">
        <v>23</v>
      </c>
      <c r="B20" s="11">
        <f>'mean and std_nonerrorF'!D19</f>
        <v>0.48241679819800132</v>
      </c>
      <c r="C20" s="11">
        <f>'mean and std_nonerrorF'!E19</f>
        <v>0.58578926296256895</v>
      </c>
      <c r="D20" s="11">
        <f>'mean and std_nonerrorF'!F19</f>
        <v>0.55411605937921737</v>
      </c>
      <c r="E20" s="11"/>
      <c r="F20" s="11">
        <f>'mean and std_nonerrorF'!I19</f>
        <v>2.6705782132382033E-2</v>
      </c>
      <c r="G20" s="11">
        <f>'mean and std_nonerrorF'!J19</f>
        <v>4.3735694298622667E-2</v>
      </c>
      <c r="H20" s="11">
        <f>'mean and std_nonerrorF'!K19</f>
        <v>3.5401894590163754E-2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0.44220298790055723</v>
      </c>
      <c r="M20" s="9"/>
      <c r="N20" s="17">
        <f>ttest_nonerrorF!B19</f>
        <v>6.0928901776724064E-3</v>
      </c>
      <c r="O20" s="17">
        <f>ttest_nonerrorF!C19</f>
        <v>5.9626167965087943E-3</v>
      </c>
      <c r="P20" s="17">
        <f>ttest_nonerrorF!F19</f>
        <v>0.14740099596685241</v>
      </c>
      <c r="R20" s="19">
        <f t="shared" si="2"/>
        <v>-0.10337246476456763</v>
      </c>
      <c r="S20" s="19">
        <f t="shared" si="3"/>
        <v>-7.1699261181216056E-2</v>
      </c>
      <c r="T20" s="19">
        <f t="shared" si="4"/>
        <v>3.1673203583351572E-2</v>
      </c>
    </row>
    <row r="21" spans="1:20" x14ac:dyDescent="0.25">
      <c r="A21" s="2" t="s">
        <v>24</v>
      </c>
      <c r="B21" s="11">
        <f>'mean and std_nonerrorF'!D20</f>
        <v>0.84694549193486179</v>
      </c>
      <c r="C21" s="11">
        <f>'mean and std_nonerrorF'!E20</f>
        <v>0.86862648809159604</v>
      </c>
      <c r="D21" s="11">
        <f>'mean and std_nonerrorF'!F20</f>
        <v>0.85621289096755615</v>
      </c>
      <c r="E21" s="11"/>
      <c r="F21" s="11">
        <f>'mean and std_nonerrorF'!I20</f>
        <v>1.2054704991685679E-2</v>
      </c>
      <c r="G21" s="11">
        <f>'mean and std_nonerrorF'!J20</f>
        <v>2.1776531597902968E-2</v>
      </c>
      <c r="H21" s="11">
        <f>'mean and std_nonerrorF'!K20</f>
        <v>9.7534559725171843E-3</v>
      </c>
      <c r="I21" s="9"/>
      <c r="J21" s="12">
        <f t="shared" si="1"/>
        <v>0.21550812271044034</v>
      </c>
      <c r="K21" s="12">
        <f t="shared" si="1"/>
        <v>0.44440480722642961</v>
      </c>
      <c r="L21" s="12">
        <f t="shared" si="1"/>
        <v>0.51861273879109049</v>
      </c>
      <c r="M21" s="9"/>
      <c r="N21" s="17">
        <f>ttest_nonerrorF!B20</f>
        <v>7.1836040903480114E-2</v>
      </c>
      <c r="O21" s="17">
        <f>ttest_nonerrorF!C20</f>
        <v>0.1481349357421432</v>
      </c>
      <c r="P21" s="17">
        <f>ttest_nonerrorF!F20</f>
        <v>0.1728709129303635</v>
      </c>
      <c r="R21" s="19">
        <f t="shared" si="2"/>
        <v>-2.1680996156734245E-2</v>
      </c>
      <c r="S21" s="19">
        <f t="shared" si="3"/>
        <v>-9.2673990326943567E-3</v>
      </c>
      <c r="T21" s="19">
        <f t="shared" si="4"/>
        <v>1.2413597124039888E-2</v>
      </c>
    </row>
    <row r="22" spans="1:20" x14ac:dyDescent="0.25">
      <c r="A22" s="2" t="s">
        <v>25</v>
      </c>
      <c r="B22" s="11">
        <f>'mean and std_nonerrorF'!D21</f>
        <v>0.65676348951491259</v>
      </c>
      <c r="C22" s="11">
        <f>'mean and std_nonerrorF'!E21</f>
        <v>0.70234012238544874</v>
      </c>
      <c r="D22" s="11">
        <f>'mean and std_nonerrorF'!F21</f>
        <v>0.68085210183471878</v>
      </c>
      <c r="E22" s="11"/>
      <c r="F22" s="11">
        <f>'mean and std_nonerrorF'!I21</f>
        <v>2.5474756282316074E-2</v>
      </c>
      <c r="G22" s="11">
        <f>'mean and std_nonerrorF'!J21</f>
        <v>1.2998836421257241E-2</v>
      </c>
      <c r="H22" s="11">
        <f>'mean and std_nonerrorF'!K21</f>
        <v>4.210522959093619E-2</v>
      </c>
      <c r="I22" s="9"/>
      <c r="J22" s="12">
        <f t="shared" si="1"/>
        <v>1.8278670533017218E-2</v>
      </c>
      <c r="K22" s="12">
        <f t="shared" si="1"/>
        <v>0.21550812271044034</v>
      </c>
      <c r="L22" s="12">
        <f t="shared" si="1"/>
        <v>0.69501582384782579</v>
      </c>
      <c r="M22" s="9"/>
      <c r="N22" s="17">
        <f>ttest_nonerrorF!B21</f>
        <v>6.0928901776724064E-3</v>
      </c>
      <c r="O22" s="17">
        <f>ttest_nonerrorF!C21</f>
        <v>7.1836040903480114E-2</v>
      </c>
      <c r="P22" s="17">
        <f>ttest_nonerrorF!F21</f>
        <v>0.2316719412826086</v>
      </c>
      <c r="R22" s="19">
        <f t="shared" si="2"/>
        <v>-4.5576632870536149E-2</v>
      </c>
      <c r="S22" s="19">
        <f t="shared" si="3"/>
        <v>-2.4088612319806191E-2</v>
      </c>
      <c r="T22" s="19">
        <f t="shared" si="4"/>
        <v>2.1488020550729958E-2</v>
      </c>
    </row>
    <row r="23" spans="1:20" x14ac:dyDescent="0.25">
      <c r="A23" s="2" t="s">
        <v>26</v>
      </c>
      <c r="B23" s="11">
        <f>'mean and std_nonerrorF'!D22</f>
        <v>0.83814915698477344</v>
      </c>
      <c r="C23" s="11">
        <f>'mean and std_nonerrorF'!E22</f>
        <v>0.8376666643025128</v>
      </c>
      <c r="D23" s="11">
        <f>'mean and std_nonerrorF'!F22</f>
        <v>0.84105743228780339</v>
      </c>
      <c r="E23" s="11"/>
      <c r="F23" s="11">
        <f>'mean and std_nonerrorF'!I22</f>
        <v>2.1557013582197148E-2</v>
      </c>
      <c r="G23" s="11">
        <f>'mean and std_nonerrorF'!J22</f>
        <v>2.0085108035373389E-2</v>
      </c>
      <c r="H23" s="11">
        <f>'mean and std_nonerrorF'!K22</f>
        <v>1.3686841825902251E-2</v>
      </c>
      <c r="I23" s="9"/>
      <c r="J23" s="12">
        <f t="shared" si="1"/>
        <v>1</v>
      </c>
      <c r="K23" s="12">
        <f t="shared" si="1"/>
        <v>1</v>
      </c>
      <c r="L23" s="12">
        <f t="shared" si="1"/>
        <v>1</v>
      </c>
      <c r="M23" s="9"/>
      <c r="N23" s="17">
        <f>ttest_nonerrorF!B22</f>
        <v>0.41701761489549599</v>
      </c>
      <c r="O23" s="17">
        <f>ttest_nonerrorF!C22</f>
        <v>0.33758680746356223</v>
      </c>
      <c r="P23" s="17">
        <f>ttest_nonerrorF!F22</f>
        <v>0.41676717143279157</v>
      </c>
      <c r="R23" s="19">
        <f t="shared" si="2"/>
        <v>4.8249268226063791E-4</v>
      </c>
      <c r="S23" s="19">
        <f t="shared" si="3"/>
        <v>-2.9082753030299502E-3</v>
      </c>
      <c r="T23" s="19">
        <f t="shared" si="4"/>
        <v>-3.3907679852905881E-3</v>
      </c>
    </row>
    <row r="24" spans="1:20" x14ac:dyDescent="0.25">
      <c r="A24" s="2" t="s">
        <v>27</v>
      </c>
      <c r="B24" s="11">
        <f>'mean and std_nonerrorF'!D23</f>
        <v>0.95097935982768134</v>
      </c>
      <c r="C24" s="11">
        <f>'mean and std_nonerrorF'!E23</f>
        <v>0.94484703655856739</v>
      </c>
      <c r="D24" s="11">
        <f>'mean and std_nonerrorF'!F23</f>
        <v>0.92861067780405582</v>
      </c>
      <c r="E24" s="11"/>
      <c r="F24" s="11">
        <f>'mean and std_nonerrorF'!I23</f>
        <v>4.34537488407165E-3</v>
      </c>
      <c r="G24" s="11">
        <f>'mean and std_nonerrorF'!J23</f>
        <v>9.280865978260314E-3</v>
      </c>
      <c r="H24" s="11">
        <f>'mean and std_nonerrorF'!K23</f>
        <v>6.7299368681639155E-3</v>
      </c>
      <c r="I24" s="9"/>
      <c r="J24" s="12">
        <f t="shared" si="1"/>
        <v>0.75571864321959115</v>
      </c>
      <c r="K24" s="12">
        <f t="shared" si="1"/>
        <v>1.7118054579002479E-2</v>
      </c>
      <c r="L24" s="12">
        <f t="shared" si="1"/>
        <v>5.0008024907379454E-2</v>
      </c>
      <c r="M24" s="9"/>
      <c r="N24" s="17">
        <f>ttest_nonerrorF!B23</f>
        <v>0.25190621440653038</v>
      </c>
      <c r="O24" s="17">
        <f>ttest_nonerrorF!C23</f>
        <v>5.7060181930008256E-3</v>
      </c>
      <c r="P24" s="17">
        <f>ttest_nonerrorF!F23</f>
        <v>1.6669341635793151E-2</v>
      </c>
      <c r="R24" s="19">
        <f t="shared" si="2"/>
        <v>6.1323232691139484E-3</v>
      </c>
      <c r="S24" s="19">
        <f t="shared" si="3"/>
        <v>2.2368682023625519E-2</v>
      </c>
      <c r="T24" s="19">
        <f t="shared" si="4"/>
        <v>1.6236358754511571E-2</v>
      </c>
    </row>
    <row r="25" spans="1:20" x14ac:dyDescent="0.25">
      <c r="A25" s="2" t="s">
        <v>28</v>
      </c>
      <c r="B25" s="11">
        <f>'mean and std_nonerrorF'!D24</f>
        <v>0.94492077979080968</v>
      </c>
      <c r="C25" s="11">
        <f>'mean and std_nonerrorF'!E24</f>
        <v>0.93761532585062002</v>
      </c>
      <c r="D25" s="11">
        <f>'mean and std_nonerrorF'!F24</f>
        <v>0.93817271589486873</v>
      </c>
      <c r="E25" s="11"/>
      <c r="F25" s="11">
        <f>'mean and std_nonerrorF'!I24</f>
        <v>1.2417031680306997E-2</v>
      </c>
      <c r="G25" s="11">
        <f>'mean and std_nonerrorF'!J24</f>
        <v>5.0383032593999217E-3</v>
      </c>
      <c r="H25" s="11">
        <f>'mean and std_nonerrorF'!K24</f>
        <v>2.7420403379482482E-3</v>
      </c>
      <c r="I25" s="9"/>
      <c r="J25" s="12">
        <f t="shared" si="1"/>
        <v>0.5964221279347961</v>
      </c>
      <c r="K25" s="12">
        <f t="shared" si="1"/>
        <v>0.43326654951972737</v>
      </c>
      <c r="L25" s="12">
        <f t="shared" si="1"/>
        <v>1</v>
      </c>
      <c r="M25" s="9"/>
      <c r="N25" s="17">
        <f>ttest_nonerrorF!B24</f>
        <v>0.19880737597826537</v>
      </c>
      <c r="O25" s="17">
        <f>ttest_nonerrorF!C24</f>
        <v>0.14442218317324246</v>
      </c>
      <c r="P25" s="17">
        <f>ttest_nonerrorF!F24</f>
        <v>0.5</v>
      </c>
      <c r="R25" s="19">
        <f t="shared" si="2"/>
        <v>7.3054539401896657E-3</v>
      </c>
      <c r="S25" s="19">
        <f t="shared" si="3"/>
        <v>6.7480638959409589E-3</v>
      </c>
      <c r="T25" s="19">
        <f t="shared" si="4"/>
        <v>-5.5739004424870675E-4</v>
      </c>
    </row>
    <row r="26" spans="1:20" x14ac:dyDescent="0.25">
      <c r="A26" s="2" t="s">
        <v>29</v>
      </c>
      <c r="B26" s="11">
        <f>'mean and std_nonerrorF'!D25</f>
        <v>0.96862451511820369</v>
      </c>
      <c r="C26" s="11">
        <f>'mean and std_nonerrorF'!E25</f>
        <v>0.96190164371917763</v>
      </c>
      <c r="D26" s="11">
        <f>'mean and std_nonerrorF'!F25</f>
        <v>0.96598935475149583</v>
      </c>
      <c r="E26" s="11"/>
      <c r="F26" s="11">
        <f>'mean and std_nonerrorF'!I25</f>
        <v>8.1410237452994236E-3</v>
      </c>
      <c r="G26" s="11">
        <f>'mean and std_nonerrorF'!J25</f>
        <v>4.0189560350729512E-3</v>
      </c>
      <c r="H26" s="11">
        <f>'mean and std_nonerrorF'!K25</f>
        <v>5.8102804598081223E-3</v>
      </c>
      <c r="I26" s="9"/>
      <c r="J26" s="12">
        <f t="shared" si="1"/>
        <v>0.17244150145095138</v>
      </c>
      <c r="K26" s="12">
        <f t="shared" si="1"/>
        <v>1</v>
      </c>
      <c r="L26" s="12">
        <f t="shared" si="1"/>
        <v>0.213685046091148</v>
      </c>
      <c r="M26" s="9"/>
      <c r="N26" s="17">
        <f>ttest_nonerrorF!B25</f>
        <v>5.7480500483650457E-2</v>
      </c>
      <c r="O26" s="17">
        <f>ttest_nonerrorF!C25</f>
        <v>0.45828132233977065</v>
      </c>
      <c r="P26" s="17">
        <f>ttest_nonerrorF!F25</f>
        <v>7.1228348697049332E-2</v>
      </c>
      <c r="R26" s="19">
        <f t="shared" si="2"/>
        <v>6.7228713990260536E-3</v>
      </c>
      <c r="S26" s="19">
        <f t="shared" si="3"/>
        <v>2.635160366707856E-3</v>
      </c>
      <c r="T26" s="19">
        <f t="shared" si="4"/>
        <v>-4.0877110323181975E-3</v>
      </c>
    </row>
    <row r="27" spans="1:20" x14ac:dyDescent="0.25">
      <c r="A27" s="2" t="s">
        <v>30</v>
      </c>
      <c r="B27" s="11">
        <f>'mean and std_nonerrorF'!D26</f>
        <v>0.68358799187026587</v>
      </c>
      <c r="C27" s="11">
        <f>'mean and std_nonerrorF'!E26</f>
        <v>0.66116635921031763</v>
      </c>
      <c r="D27" s="11">
        <f>'mean and std_nonerrorF'!F26</f>
        <v>0.70079267779546162</v>
      </c>
      <c r="E27" s="11"/>
      <c r="F27" s="11">
        <f>'mean and std_nonerrorF'!I26</f>
        <v>2.3188479780773139E-2</v>
      </c>
      <c r="G27" s="11">
        <f>'mean and std_nonerrorF'!J26</f>
        <v>3.1299468387760217E-2</v>
      </c>
      <c r="H27" s="11">
        <f>'mean and std_nonerrorF'!K26</f>
        <v>7.284708841428976E-3</v>
      </c>
      <c r="I27" s="9"/>
      <c r="J27" s="12">
        <f t="shared" si="1"/>
        <v>0.31511256117998776</v>
      </c>
      <c r="K27" s="12">
        <f t="shared" si="1"/>
        <v>0.60509295733894253</v>
      </c>
      <c r="L27" s="12">
        <f t="shared" si="1"/>
        <v>0.21550812271044034</v>
      </c>
      <c r="M27" s="9"/>
      <c r="N27" s="17">
        <f>ttest_nonerrorF!B26</f>
        <v>0.10503752039332925</v>
      </c>
      <c r="O27" s="17">
        <f>ttest_nonerrorF!C26</f>
        <v>0.20169765244631416</v>
      </c>
      <c r="P27" s="17">
        <f>ttest_nonerrorF!F26</f>
        <v>7.1836040903480114E-2</v>
      </c>
      <c r="R27" s="19">
        <f t="shared" si="2"/>
        <v>2.2421632659948232E-2</v>
      </c>
      <c r="S27" s="19">
        <f t="shared" si="3"/>
        <v>-1.7204685925195751E-2</v>
      </c>
      <c r="T27" s="19">
        <f t="shared" si="4"/>
        <v>-3.9626318585143983E-2</v>
      </c>
    </row>
    <row r="28" spans="1:20" x14ac:dyDescent="0.25">
      <c r="A28" s="2" t="s">
        <v>31</v>
      </c>
      <c r="B28" s="11">
        <f>'mean and std_nonerrorF'!D27</f>
        <v>0.60501166475669588</v>
      </c>
      <c r="C28" s="11">
        <f>'mean and std_nonerrorF'!E27</f>
        <v>0.65611230694000411</v>
      </c>
      <c r="D28" s="11">
        <f>'mean and std_nonerrorF'!F27</f>
        <v>0.65068937399209648</v>
      </c>
      <c r="E28" s="11"/>
      <c r="F28" s="11">
        <f>'mean and std_nonerrorF'!I27</f>
        <v>3.0156682221529195E-2</v>
      </c>
      <c r="G28" s="11">
        <f>'mean and std_nonerrorF'!J27</f>
        <v>4.3715045201502489E-2</v>
      </c>
      <c r="H28" s="11">
        <f>'mean and std_nonerrorF'!K27</f>
        <v>2.3006762690819565E-2</v>
      </c>
      <c r="I28" s="9"/>
      <c r="J28" s="12">
        <f t="shared" si="1"/>
        <v>0.14203941389921382</v>
      </c>
      <c r="K28" s="12">
        <f t="shared" si="1"/>
        <v>9.0154208908299477E-2</v>
      </c>
      <c r="L28" s="12">
        <f t="shared" si="1"/>
        <v>1</v>
      </c>
      <c r="M28" s="9"/>
      <c r="N28" s="17">
        <f>ttest_nonerrorF!B27</f>
        <v>4.7346471299737944E-2</v>
      </c>
      <c r="O28" s="17">
        <f>ttest_nonerrorF!C27</f>
        <v>3.0051402969433157E-2</v>
      </c>
      <c r="P28" s="17">
        <f>ttest_nonerrorF!F27</f>
        <v>0.5</v>
      </c>
      <c r="R28" s="19">
        <f t="shared" si="2"/>
        <v>-5.1100642183308231E-2</v>
      </c>
      <c r="S28" s="19">
        <f t="shared" si="3"/>
        <v>-4.5677709235400599E-2</v>
      </c>
      <c r="T28" s="19">
        <f t="shared" si="4"/>
        <v>5.4229329479076327E-3</v>
      </c>
    </row>
    <row r="29" spans="1:20" x14ac:dyDescent="0.25">
      <c r="A29" s="2" t="s">
        <v>32</v>
      </c>
      <c r="B29" s="11">
        <f>AVERAGE(B3:B28)</f>
        <v>0.77633469760027374</v>
      </c>
      <c r="C29" s="11">
        <f t="shared" ref="C29:D29" si="5">AVERAGE(C3:C28)</f>
        <v>0.77919159615556122</v>
      </c>
      <c r="D29" s="11">
        <f t="shared" si="5"/>
        <v>0.79095380860545939</v>
      </c>
      <c r="E29" s="11"/>
      <c r="F29" s="11">
        <f>AVERAGE(F3:F28)</f>
        <v>2.1085393186752378E-2</v>
      </c>
      <c r="G29" s="11">
        <f t="shared" ref="G29:H29" si="6">AVERAGE(G3:G28)</f>
        <v>2.7421804748573451E-2</v>
      </c>
      <c r="H29" s="11">
        <f t="shared" si="6"/>
        <v>1.336760921636793E-2</v>
      </c>
      <c r="I29" s="9"/>
      <c r="J29" s="12">
        <f t="shared" si="1"/>
        <v>0.53207036442611277</v>
      </c>
      <c r="K29" s="12">
        <f t="shared" si="1"/>
        <v>0.31089586421448612</v>
      </c>
      <c r="L29" s="12">
        <f t="shared" si="1"/>
        <v>0.61907254721611027</v>
      </c>
      <c r="M29" s="9"/>
      <c r="N29" s="17">
        <f>AVERAGE(N3:N28)</f>
        <v>0.17735678814203759</v>
      </c>
      <c r="O29" s="17">
        <f>AVERAGE(O3:O28)</f>
        <v>0.10363195473816203</v>
      </c>
      <c r="P29" s="17">
        <f>AVERAGE(P3:P28)</f>
        <v>0.20635751573870342</v>
      </c>
      <c r="R29" s="19">
        <f t="shared" si="2"/>
        <v>-2.8568985552874793E-3</v>
      </c>
      <c r="S29" s="19">
        <f t="shared" si="3"/>
        <v>-1.4619111005185648E-2</v>
      </c>
      <c r="T29" s="19">
        <f t="shared" si="4"/>
        <v>-1.1762212449898168E-2</v>
      </c>
    </row>
    <row r="31" spans="1:20" x14ac:dyDescent="0.25">
      <c r="A31" t="s">
        <v>95</v>
      </c>
      <c r="B31">
        <f>COUNTIFS(R3:R29,"&gt;0",J3:J29,"&lt;=0.05")</f>
        <v>1</v>
      </c>
    </row>
    <row r="32" spans="1:20" x14ac:dyDescent="0.25">
      <c r="A32" t="s">
        <v>97</v>
      </c>
      <c r="B32">
        <f>COUNTIFS(R3:R29,"&lt;0",J3:J29,"&lt;=0.05")</f>
        <v>3</v>
      </c>
    </row>
    <row r="34" spans="1:2" x14ac:dyDescent="0.25">
      <c r="A34" t="s">
        <v>96</v>
      </c>
      <c r="B34">
        <f>COUNTIFS(S3:S29,"&gt;0",K3:K29,"&lt;=0.05")</f>
        <v>3</v>
      </c>
    </row>
    <row r="35" spans="1:2" x14ac:dyDescent="0.25">
      <c r="A35" t="s">
        <v>98</v>
      </c>
      <c r="B35">
        <f>COUNTIFS(S3:S29,"&lt;0",K3:K29,"&lt;=0.05")</f>
        <v>5</v>
      </c>
    </row>
    <row r="37" spans="1:2" x14ac:dyDescent="0.25">
      <c r="A37" t="s">
        <v>99</v>
      </c>
      <c r="B37">
        <f>COUNTIFS(T3:T29,"&gt;0",L3:L29,"&lt;=0.05")</f>
        <v>2</v>
      </c>
    </row>
    <row r="38" spans="1:2" x14ac:dyDescent="0.25">
      <c r="A38" t="s">
        <v>100</v>
      </c>
      <c r="B38">
        <f>COUNTIFS(T3:T29,"&lt;0",L3:L29,"&lt;=0.05")</f>
        <v>2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CCAF-FC3C-4FDE-A3E9-811ACDB60F2E}">
  <sheetPr>
    <tabColor theme="5"/>
  </sheetPr>
  <dimension ref="A1:T38"/>
  <sheetViews>
    <sheetView showGridLines="0" tabSelected="1" zoomScale="85" zoomScaleNormal="85" workbookViewId="0">
      <selection activeCell="C3" sqref="C3"/>
    </sheetView>
  </sheetViews>
  <sheetFormatPr defaultRowHeight="15" x14ac:dyDescent="0.25"/>
  <cols>
    <col min="1" max="1" width="42.140625" customWidth="1"/>
    <col min="2" max="4" width="12.140625" customWidth="1"/>
    <col min="10" max="10" width="17.28515625" bestFit="1" customWidth="1"/>
    <col min="11" max="11" width="12.42578125" bestFit="1" customWidth="1"/>
    <col min="12" max="12" width="18.5703125" bestFit="1" customWidth="1"/>
    <col min="14" max="14" width="16.5703125" bestFit="1" customWidth="1"/>
    <col min="15" max="15" width="11.85546875" bestFit="1" customWidth="1"/>
    <col min="16" max="16" width="18" bestFit="1" customWidth="1"/>
    <col min="20" max="20" width="12" customWidth="1"/>
  </cols>
  <sheetData>
    <row r="1" spans="1:20" x14ac:dyDescent="0.25">
      <c r="A1" s="7" t="s">
        <v>34</v>
      </c>
      <c r="B1" s="28" t="s">
        <v>33</v>
      </c>
      <c r="C1" s="28"/>
      <c r="D1" s="28"/>
      <c r="F1" s="4" t="s">
        <v>92</v>
      </c>
      <c r="G1" s="4"/>
      <c r="H1" s="4"/>
      <c r="I1" s="4"/>
      <c r="J1" s="27" t="s">
        <v>93</v>
      </c>
      <c r="K1" s="27"/>
      <c r="L1" s="27"/>
      <c r="M1" s="4"/>
      <c r="N1" s="4" t="s">
        <v>38</v>
      </c>
      <c r="O1" s="4"/>
      <c r="P1" s="4"/>
    </row>
    <row r="2" spans="1:20" x14ac:dyDescent="0.25">
      <c r="A2" s="2"/>
      <c r="B2" s="8" t="s">
        <v>3</v>
      </c>
      <c r="C2" s="8" t="s">
        <v>4</v>
      </c>
      <c r="D2" s="8" t="s">
        <v>5</v>
      </c>
      <c r="F2" s="8" t="s">
        <v>3</v>
      </c>
      <c r="G2" s="8" t="s">
        <v>4</v>
      </c>
      <c r="H2" s="8" t="s">
        <v>5</v>
      </c>
      <c r="I2" s="8"/>
      <c r="J2" t="s">
        <v>89</v>
      </c>
      <c r="K2" t="s">
        <v>90</v>
      </c>
      <c r="L2" t="s">
        <v>91</v>
      </c>
      <c r="M2" s="8"/>
      <c r="N2" s="8" t="s">
        <v>35</v>
      </c>
      <c r="O2" s="8" t="s">
        <v>36</v>
      </c>
      <c r="P2" s="8" t="s">
        <v>37</v>
      </c>
      <c r="R2" s="8" t="s">
        <v>35</v>
      </c>
      <c r="S2" s="8" t="s">
        <v>36</v>
      </c>
      <c r="T2" s="8" t="s">
        <v>37</v>
      </c>
    </row>
    <row r="3" spans="1:20" x14ac:dyDescent="0.25">
      <c r="A3" s="2" t="s">
        <v>6</v>
      </c>
      <c r="B3" s="11">
        <f>'mean and std_weightF'!D2</f>
        <v>0.75748942415419784</v>
      </c>
      <c r="C3" s="11">
        <f>'mean and std_weightF'!E2</f>
        <v>0.75393625592619262</v>
      </c>
      <c r="D3" s="11">
        <f>'mean and std_weightF'!F2</f>
        <v>0.65995897750448695</v>
      </c>
      <c r="E3" s="11"/>
      <c r="F3" s="11">
        <f>'mean and std_weightF'!I2</f>
        <v>3.7536364220354425E-2</v>
      </c>
      <c r="G3" s="11">
        <f>'mean and std_weightF'!J2</f>
        <v>5.3539052117523377E-2</v>
      </c>
      <c r="H3" s="11">
        <f>'mean and std_weightF'!K2</f>
        <v>5.1009512243668641E-2</v>
      </c>
      <c r="I3" s="9"/>
      <c r="J3" s="12">
        <f>IF(N3*3&lt;=0.001,"$\le 0.001$",IF(N3*3&gt;=1,1,3*N3))</f>
        <v>1</v>
      </c>
      <c r="K3" s="12">
        <f t="shared" ref="K3:L18" si="0">IF(O3*3&lt;=0.001,"$\le 0.001$",IF(O3*3&gt;=1,1,3*O3))</f>
        <v>3.2357621921581384E-2</v>
      </c>
      <c r="L3" s="12">
        <f t="shared" si="0"/>
        <v>5.5070784544056145E-2</v>
      </c>
      <c r="M3" s="9"/>
      <c r="N3" s="17">
        <f>ttest_weightF!B2</f>
        <v>0.33805165701157347</v>
      </c>
      <c r="O3" s="17">
        <f>ttest_weightF!C2</f>
        <v>1.0785873973860461E-2</v>
      </c>
      <c r="P3" s="17">
        <f>ttest_weightF!F2</f>
        <v>1.8356928181352049E-2</v>
      </c>
      <c r="R3" s="19">
        <f>B3-C3</f>
        <v>3.5531682280052213E-3</v>
      </c>
      <c r="S3" s="19">
        <f>B3-D3</f>
        <v>9.7530446649710889E-2</v>
      </c>
      <c r="T3" s="19">
        <f>C3-D3</f>
        <v>9.3977278421705668E-2</v>
      </c>
    </row>
    <row r="4" spans="1:20" x14ac:dyDescent="0.25">
      <c r="A4" s="2" t="s">
        <v>7</v>
      </c>
      <c r="B4" s="11">
        <f>'mean and std_weightF'!D3</f>
        <v>0.54138511858644789</v>
      </c>
      <c r="C4" s="11">
        <f>'mean and std_weightF'!E3</f>
        <v>0.62911339073621908</v>
      </c>
      <c r="D4" s="11">
        <f>'mean and std_weightF'!F3</f>
        <v>0.47089947089947087</v>
      </c>
      <c r="E4" s="11"/>
      <c r="F4" s="11">
        <f>'mean and std_weightF'!I3</f>
        <v>3.0423071178069295E-2</v>
      </c>
      <c r="G4" s="11">
        <f>'mean and std_weightF'!J3</f>
        <v>8.1797298483098593E-2</v>
      </c>
      <c r="H4" s="11">
        <f>'mean and std_weightF'!K3</f>
        <v>0</v>
      </c>
      <c r="I4" s="9"/>
      <c r="J4" s="12">
        <f t="shared" ref="J4:L29" si="1">IF(N4*3&lt;=0.001,"$\le 0.001$",IF(N4*3&gt;=1,1,3*N4))</f>
        <v>0.14203941389921382</v>
      </c>
      <c r="K4" s="12">
        <f t="shared" si="0"/>
        <v>1.1242436275402858E-2</v>
      </c>
      <c r="L4" s="12">
        <f t="shared" si="0"/>
        <v>1.1242436275402858E-2</v>
      </c>
      <c r="M4" s="9"/>
      <c r="N4" s="17">
        <f>ttest_weightF!B3</f>
        <v>4.7346471299737944E-2</v>
      </c>
      <c r="O4" s="17">
        <f>ttest_weightF!C3</f>
        <v>3.7474787584676197E-3</v>
      </c>
      <c r="P4" s="17">
        <f>ttest_weightF!F3</f>
        <v>3.7474787584676197E-3</v>
      </c>
      <c r="R4" s="19">
        <f t="shared" ref="R4:R29" si="2">B4-C4</f>
        <v>-8.7728272149771191E-2</v>
      </c>
      <c r="S4" s="19">
        <f t="shared" ref="S4:S29" si="3">B4-D4</f>
        <v>7.0485647686977015E-2</v>
      </c>
      <c r="T4" s="19">
        <f t="shared" ref="T4:T29" si="4">C4-D4</f>
        <v>0.15821391983674821</v>
      </c>
    </row>
    <row r="5" spans="1:20" x14ac:dyDescent="0.25">
      <c r="A5" s="2" t="s">
        <v>8</v>
      </c>
      <c r="B5" s="11">
        <f>'mean and std_weightF'!D4</f>
        <v>0.86638319648795048</v>
      </c>
      <c r="C5" s="11">
        <f>'mean and std_weightF'!E4</f>
        <v>0.84745058116061078</v>
      </c>
      <c r="D5" s="11">
        <f>'mean and std_weightF'!F4</f>
        <v>0.63985552372649146</v>
      </c>
      <c r="E5" s="11"/>
      <c r="F5" s="11">
        <f>'mean and std_weightF'!I4</f>
        <v>2.0819926837986197E-2</v>
      </c>
      <c r="G5" s="11">
        <f>'mean and std_weightF'!J4</f>
        <v>1.9702623131633467E-2</v>
      </c>
      <c r="H5" s="11">
        <f>'mean and std_weightF'!K4</f>
        <v>3.2699175393051401E-2</v>
      </c>
      <c r="I5" s="9"/>
      <c r="J5" s="12">
        <f t="shared" si="1"/>
        <v>0.21185724583322918</v>
      </c>
      <c r="K5" s="12">
        <f t="shared" si="0"/>
        <v>1.5993412071772031E-2</v>
      </c>
      <c r="L5" s="12">
        <f t="shared" si="0"/>
        <v>1.5993412071772031E-2</v>
      </c>
      <c r="M5" s="9"/>
      <c r="N5" s="17">
        <f>ttest_weightF!B4</f>
        <v>7.0619081944409731E-2</v>
      </c>
      <c r="O5" s="17">
        <f>ttest_weightF!C4</f>
        <v>5.3311373572573432E-3</v>
      </c>
      <c r="P5" s="17">
        <f>ttest_weightF!F4</f>
        <v>5.3311373572573432E-3</v>
      </c>
      <c r="R5" s="19">
        <f t="shared" si="2"/>
        <v>1.8932615327339697E-2</v>
      </c>
      <c r="S5" s="19">
        <f t="shared" si="3"/>
        <v>0.22652767276145902</v>
      </c>
      <c r="T5" s="19">
        <f t="shared" si="4"/>
        <v>0.20759505743411932</v>
      </c>
    </row>
    <row r="6" spans="1:20" x14ac:dyDescent="0.25">
      <c r="A6" s="2" t="s">
        <v>9</v>
      </c>
      <c r="B6" s="11">
        <f>'mean and std_weightF'!D5</f>
        <v>0.6024723217566994</v>
      </c>
      <c r="C6" s="11">
        <f>'mean and std_weightF'!E5</f>
        <v>0.59765235251268756</v>
      </c>
      <c r="D6" s="11">
        <f>'mean and std_weightF'!F5</f>
        <v>0.51407512835205738</v>
      </c>
      <c r="E6" s="11"/>
      <c r="F6" s="11">
        <f>'mean and std_weightF'!I5</f>
        <v>5.8115763575607958E-2</v>
      </c>
      <c r="G6" s="11">
        <f>'mean and std_weightF'!J5</f>
        <v>4.4342043142156201E-2</v>
      </c>
      <c r="H6" s="11">
        <f>'mean and std_weightF'!K5</f>
        <v>2.1057030667324814E-2</v>
      </c>
      <c r="I6" s="9"/>
      <c r="J6" s="12">
        <f t="shared" si="1"/>
        <v>1</v>
      </c>
      <c r="K6" s="12">
        <f t="shared" si="0"/>
        <v>3.2357621921581384E-2</v>
      </c>
      <c r="L6" s="12">
        <f t="shared" si="0"/>
        <v>5.5070784544056145E-2</v>
      </c>
      <c r="M6" s="9"/>
      <c r="N6" s="17">
        <f>ttest_weightF!B5</f>
        <v>0.41726581135546437</v>
      </c>
      <c r="O6" s="17">
        <f>ttest_weightF!C5</f>
        <v>1.0785873973860461E-2</v>
      </c>
      <c r="P6" s="17">
        <f>ttest_weightF!F5</f>
        <v>1.8356928181352049E-2</v>
      </c>
      <c r="R6" s="19">
        <f t="shared" si="2"/>
        <v>4.8199692440118458E-3</v>
      </c>
      <c r="S6" s="19">
        <f t="shared" si="3"/>
        <v>8.8397193404642027E-2</v>
      </c>
      <c r="T6" s="19">
        <f t="shared" si="4"/>
        <v>8.3577224160630181E-2</v>
      </c>
    </row>
    <row r="7" spans="1:20" x14ac:dyDescent="0.25">
      <c r="A7" s="2" t="s">
        <v>10</v>
      </c>
      <c r="B7" s="11">
        <f>'mean and std_weightF'!D6</f>
        <v>0.60118833710323094</v>
      </c>
      <c r="C7" s="11">
        <f>'mean and std_weightF'!E6</f>
        <v>0.64671537258686962</v>
      </c>
      <c r="D7" s="11">
        <f>'mean and std_weightF'!F6</f>
        <v>0.58876759159475212</v>
      </c>
      <c r="E7" s="11"/>
      <c r="F7" s="11">
        <f>'mean and std_weightF'!I6</f>
        <v>4.3884443979984235E-2</v>
      </c>
      <c r="G7" s="11">
        <f>'mean and std_weightF'!J6</f>
        <v>7.7737863278073679E-2</v>
      </c>
      <c r="H7" s="11">
        <f>'mean and std_weightF'!K6</f>
        <v>5.2559112907148077E-2</v>
      </c>
      <c r="I7" s="9"/>
      <c r="J7" s="12">
        <f t="shared" si="1"/>
        <v>0.60509295733894253</v>
      </c>
      <c r="K7" s="12">
        <f t="shared" si="0"/>
        <v>1</v>
      </c>
      <c r="L7" s="12">
        <f t="shared" si="0"/>
        <v>0.44440480722642961</v>
      </c>
      <c r="M7" s="9"/>
      <c r="N7" s="17">
        <f>ttest_weightF!B6</f>
        <v>0.20169765244631416</v>
      </c>
      <c r="O7" s="17">
        <f>ttest_weightF!C6</f>
        <v>0.5</v>
      </c>
      <c r="P7" s="17">
        <f>ttest_weightF!F6</f>
        <v>0.1481349357421432</v>
      </c>
      <c r="R7" s="19">
        <f t="shared" si="2"/>
        <v>-4.5527035483638678E-2</v>
      </c>
      <c r="S7" s="19">
        <f t="shared" si="3"/>
        <v>1.2420745508478825E-2</v>
      </c>
      <c r="T7" s="19">
        <f t="shared" si="4"/>
        <v>5.7947780992117504E-2</v>
      </c>
    </row>
    <row r="8" spans="1:20" x14ac:dyDescent="0.25">
      <c r="A8" s="2" t="s">
        <v>11</v>
      </c>
      <c r="B8" s="11">
        <f>'mean and std_weightF'!D7</f>
        <v>0.75630410527295966</v>
      </c>
      <c r="C8" s="11">
        <f>'mean and std_weightF'!E7</f>
        <v>0.71723953342805014</v>
      </c>
      <c r="D8" s="11">
        <f>'mean and std_weightF'!F7</f>
        <v>0.69774146895183409</v>
      </c>
      <c r="E8" s="11"/>
      <c r="F8" s="11">
        <f>'mean and std_weightF'!I7</f>
        <v>4.0222982750080953E-2</v>
      </c>
      <c r="G8" s="11">
        <f>'mean and std_weightF'!J7</f>
        <v>4.2790554693037525E-2</v>
      </c>
      <c r="H8" s="11">
        <f>'mean and std_weightF'!K7</f>
        <v>2.7993250015703353E-2</v>
      </c>
      <c r="I8" s="9"/>
      <c r="J8" s="12">
        <f t="shared" si="1"/>
        <v>0.31303566470544592</v>
      </c>
      <c r="K8" s="12">
        <f t="shared" si="0"/>
        <v>9.0154208908299477E-2</v>
      </c>
      <c r="L8" s="12">
        <f t="shared" si="0"/>
        <v>0.69296314655907576</v>
      </c>
      <c r="M8" s="9"/>
      <c r="N8" s="17">
        <f>ttest_weightF!B7</f>
        <v>0.10434522156848197</v>
      </c>
      <c r="O8" s="17">
        <f>ttest_weightF!C7</f>
        <v>3.0051402969433157E-2</v>
      </c>
      <c r="P8" s="17">
        <f>ttest_weightF!F7</f>
        <v>0.23098771551969194</v>
      </c>
      <c r="R8" s="19">
        <f t="shared" si="2"/>
        <v>3.9064571844909524E-2</v>
      </c>
      <c r="S8" s="19">
        <f t="shared" si="3"/>
        <v>5.8562636321125572E-2</v>
      </c>
      <c r="T8" s="19">
        <f t="shared" si="4"/>
        <v>1.9498064476216048E-2</v>
      </c>
    </row>
    <row r="9" spans="1:20" x14ac:dyDescent="0.25">
      <c r="A9" s="2" t="s">
        <v>12</v>
      </c>
      <c r="B9" s="11">
        <f>'mean and std_weightF'!D8</f>
        <v>0.65633690695585645</v>
      </c>
      <c r="C9" s="11">
        <f>'mean and std_weightF'!E8</f>
        <v>0.65664097328156079</v>
      </c>
      <c r="D9" s="11">
        <f>'mean and std_weightF'!F8</f>
        <v>0.6096330286742051</v>
      </c>
      <c r="E9" s="11"/>
      <c r="F9" s="11">
        <f>'mean and std_weightF'!I8</f>
        <v>2.8837016403585231E-2</v>
      </c>
      <c r="G9" s="11">
        <f>'mean and std_weightF'!J8</f>
        <v>4.4530410287281649E-2</v>
      </c>
      <c r="H9" s="11">
        <f>'mean and std_weightF'!K8</f>
        <v>3.1258031901216475E-2</v>
      </c>
      <c r="I9" s="9"/>
      <c r="J9" s="12">
        <f t="shared" si="1"/>
        <v>1</v>
      </c>
      <c r="K9" s="12">
        <f t="shared" si="0"/>
        <v>8.8990591419785214E-2</v>
      </c>
      <c r="L9" s="12">
        <f t="shared" si="0"/>
        <v>0.21550812271044034</v>
      </c>
      <c r="M9" s="9"/>
      <c r="N9" s="17">
        <f>ttest_weightF!B8</f>
        <v>0.5</v>
      </c>
      <c r="O9" s="17">
        <f>ttest_weightF!C8</f>
        <v>2.9663530473261739E-2</v>
      </c>
      <c r="P9" s="17">
        <f>ttest_weightF!F8</f>
        <v>7.1836040903480114E-2</v>
      </c>
      <c r="R9" s="19">
        <f t="shared" si="2"/>
        <v>-3.0406632570434411E-4</v>
      </c>
      <c r="S9" s="19">
        <f t="shared" si="3"/>
        <v>4.6703878281651345E-2</v>
      </c>
      <c r="T9" s="19">
        <f t="shared" si="4"/>
        <v>4.7007944607355689E-2</v>
      </c>
    </row>
    <row r="10" spans="1:20" x14ac:dyDescent="0.25">
      <c r="A10" s="2" t="s">
        <v>13</v>
      </c>
      <c r="B10" s="11">
        <f>'mean and std_weightF'!D9</f>
        <v>0.59614597125991897</v>
      </c>
      <c r="C10" s="11">
        <f>'mean and std_weightF'!E9</f>
        <v>0.58714753380913254</v>
      </c>
      <c r="D10" s="11">
        <f>'mean and std_weightF'!F9</f>
        <v>0.51691056443561123</v>
      </c>
      <c r="E10" s="11"/>
      <c r="F10" s="11">
        <f>'mean and std_weightF'!I9</f>
        <v>2.5820000931072791E-2</v>
      </c>
      <c r="G10" s="11">
        <f>'mean and std_weightF'!J9</f>
        <v>5.7687838710153656E-2</v>
      </c>
      <c r="H10" s="11">
        <f>'mean and std_weightF'!K9</f>
        <v>4.2876324663602486E-2</v>
      </c>
      <c r="I10" s="9"/>
      <c r="J10" s="12">
        <f t="shared" si="1"/>
        <v>1</v>
      </c>
      <c r="K10" s="12">
        <f t="shared" si="0"/>
        <v>3.2357621921581384E-2</v>
      </c>
      <c r="L10" s="12">
        <f t="shared" si="0"/>
        <v>0.14203941389921382</v>
      </c>
      <c r="M10" s="9"/>
      <c r="N10" s="17">
        <f>ttest_weightF!B9</f>
        <v>0.45828132233977065</v>
      </c>
      <c r="O10" s="17">
        <f>ttest_weightF!C9</f>
        <v>1.0785873973860461E-2</v>
      </c>
      <c r="P10" s="17">
        <f>ttest_weightF!F9</f>
        <v>4.7346471299737944E-2</v>
      </c>
      <c r="R10" s="19">
        <f t="shared" si="2"/>
        <v>8.998437450786434E-3</v>
      </c>
      <c r="S10" s="19">
        <f t="shared" si="3"/>
        <v>7.9235406824307741E-2</v>
      </c>
      <c r="T10" s="19">
        <f t="shared" si="4"/>
        <v>7.0236969373521307E-2</v>
      </c>
    </row>
    <row r="11" spans="1:20" x14ac:dyDescent="0.25">
      <c r="A11" s="2" t="s">
        <v>14</v>
      </c>
      <c r="B11" s="11">
        <f>'mean and std_weightF'!D10</f>
        <v>0.6996967883669839</v>
      </c>
      <c r="C11" s="11">
        <f>'mean and std_weightF'!E10</f>
        <v>0.72162037583444849</v>
      </c>
      <c r="D11" s="11">
        <f>'mean and std_weightF'!F10</f>
        <v>0.67730723321846487</v>
      </c>
      <c r="E11" s="11"/>
      <c r="F11" s="11">
        <f>'mean and std_weightF'!I10</f>
        <v>3.0377965474902967E-2</v>
      </c>
      <c r="G11" s="11">
        <f>'mean and std_weightF'!J10</f>
        <v>4.6402844003155412E-2</v>
      </c>
      <c r="H11" s="11">
        <f>'mean and std_weightF'!K10</f>
        <v>9.9504447990971401E-3</v>
      </c>
      <c r="I11" s="9"/>
      <c r="J11" s="12">
        <f t="shared" si="1"/>
        <v>0.60294803753510307</v>
      </c>
      <c r="K11" s="12">
        <f t="shared" si="0"/>
        <v>0.21185724583322918</v>
      </c>
      <c r="L11" s="12">
        <f t="shared" si="0"/>
        <v>0.213685046091148</v>
      </c>
      <c r="M11" s="9"/>
      <c r="N11" s="17">
        <f>ttest_weightF!B10</f>
        <v>0.20098267917836771</v>
      </c>
      <c r="O11" s="17">
        <f>ttest_weightF!C10</f>
        <v>7.0619081944409731E-2</v>
      </c>
      <c r="P11" s="17">
        <f>ttest_weightF!F10</f>
        <v>7.1228348697049332E-2</v>
      </c>
      <c r="R11" s="19">
        <f t="shared" si="2"/>
        <v>-2.1923587467464589E-2</v>
      </c>
      <c r="S11" s="19">
        <f t="shared" si="3"/>
        <v>2.2389555148519036E-2</v>
      </c>
      <c r="T11" s="19">
        <f t="shared" si="4"/>
        <v>4.4313142615983625E-2</v>
      </c>
    </row>
    <row r="12" spans="1:20" x14ac:dyDescent="0.25">
      <c r="A12" s="2" t="s">
        <v>15</v>
      </c>
      <c r="B12" s="11">
        <f>'mean and std_weightF'!D11</f>
        <v>0.61084379273691236</v>
      </c>
      <c r="C12" s="11">
        <f>'mean and std_weightF'!E11</f>
        <v>0.62175202052002532</v>
      </c>
      <c r="D12" s="11">
        <f>'mean and std_weightF'!F11</f>
        <v>0.48828194990203622</v>
      </c>
      <c r="E12" s="11"/>
      <c r="F12" s="11">
        <f>'mean and std_weightF'!I11</f>
        <v>2.214161334634536E-2</v>
      </c>
      <c r="G12" s="11">
        <f>'mean and std_weightF'!J11</f>
        <v>2.4016545989507546E-2</v>
      </c>
      <c r="H12" s="11">
        <f>'mean and std_weightF'!K11</f>
        <v>2.9118033495545703E-2</v>
      </c>
      <c r="I12" s="9"/>
      <c r="J12" s="12">
        <f t="shared" si="1"/>
        <v>0.79253899090642288</v>
      </c>
      <c r="K12" s="12">
        <f t="shared" si="0"/>
        <v>1.7500968514979051E-2</v>
      </c>
      <c r="L12" s="12">
        <f t="shared" si="0"/>
        <v>1.7500968514979051E-2</v>
      </c>
      <c r="M12" s="9"/>
      <c r="N12" s="17">
        <f>ttest_weightF!B11</f>
        <v>0.26417966363547429</v>
      </c>
      <c r="O12" s="17">
        <f>ttest_weightF!C11</f>
        <v>5.8336561716596834E-3</v>
      </c>
      <c r="P12" s="17">
        <f>ttest_weightF!F11</f>
        <v>5.8336561716596834E-3</v>
      </c>
      <c r="R12" s="19">
        <f t="shared" si="2"/>
        <v>-1.0908227783112956E-2</v>
      </c>
      <c r="S12" s="19">
        <f t="shared" si="3"/>
        <v>0.12256184283487614</v>
      </c>
      <c r="T12" s="19">
        <f t="shared" si="4"/>
        <v>0.1334700706179891</v>
      </c>
    </row>
    <row r="13" spans="1:20" x14ac:dyDescent="0.25">
      <c r="A13" s="2" t="s">
        <v>16</v>
      </c>
      <c r="B13" s="11">
        <f>'mean and std_weightF'!D12</f>
        <v>0.61969518043865079</v>
      </c>
      <c r="C13" s="11">
        <f>'mean and std_weightF'!E12</f>
        <v>0.61151922811135362</v>
      </c>
      <c r="D13" s="11">
        <f>'mean and std_weightF'!F12</f>
        <v>0.45496731811567814</v>
      </c>
      <c r="E13" s="11"/>
      <c r="F13" s="11">
        <f>'mean and std_weightF'!I12</f>
        <v>4.6605257928525011E-2</v>
      </c>
      <c r="G13" s="11">
        <f>'mean and std_weightF'!J12</f>
        <v>5.837592001224387E-2</v>
      </c>
      <c r="H13" s="11">
        <f>'mean and std_weightF'!K12</f>
        <v>3.2962703926992666E-2</v>
      </c>
      <c r="I13" s="9"/>
      <c r="J13" s="12">
        <f t="shared" si="1"/>
        <v>1</v>
      </c>
      <c r="K13" s="12">
        <f t="shared" si="0"/>
        <v>1.8278670533017218E-2</v>
      </c>
      <c r="L13" s="12">
        <f t="shared" si="0"/>
        <v>1.8278670533017218E-2</v>
      </c>
      <c r="M13" s="9"/>
      <c r="N13" s="17">
        <f>ttest_weightF!B12</f>
        <v>0.41726581135546437</v>
      </c>
      <c r="O13" s="17">
        <f>ttest_weightF!C12</f>
        <v>6.0928901776724064E-3</v>
      </c>
      <c r="P13" s="17">
        <f>ttest_weightF!F12</f>
        <v>6.0928901776724064E-3</v>
      </c>
      <c r="R13" s="19">
        <f t="shared" si="2"/>
        <v>8.1759523272971757E-3</v>
      </c>
      <c r="S13" s="19">
        <f t="shared" si="3"/>
        <v>0.16472786232297265</v>
      </c>
      <c r="T13" s="19">
        <f t="shared" si="4"/>
        <v>0.15655190999567548</v>
      </c>
    </row>
    <row r="14" spans="1:20" x14ac:dyDescent="0.25">
      <c r="A14" s="2" t="s">
        <v>17</v>
      </c>
      <c r="B14" s="11">
        <f>'mean and std_weightF'!D13</f>
        <v>0.73819142449012143</v>
      </c>
      <c r="C14" s="11">
        <f>'mean and std_weightF'!E13</f>
        <v>0.64974464282440025</v>
      </c>
      <c r="D14" s="11">
        <f>'mean and std_weightF'!F13</f>
        <v>0.48545828437132776</v>
      </c>
      <c r="E14" s="11"/>
      <c r="F14" s="11">
        <f>'mean and std_weightF'!I13</f>
        <v>7.3585818137430911E-2</v>
      </c>
      <c r="G14" s="11">
        <f>'mean and std_weightF'!J13</f>
        <v>9.1477292033590674E-2</v>
      </c>
      <c r="H14" s="11">
        <f>'mean and std_weightF'!K13</f>
        <v>3.5600357182143931E-2</v>
      </c>
      <c r="I14" s="9"/>
      <c r="J14" s="12">
        <f t="shared" si="1"/>
        <v>0.31511256117998776</v>
      </c>
      <c r="K14" s="12">
        <f t="shared" si="0"/>
        <v>1.6364247546403924E-2</v>
      </c>
      <c r="L14" s="12">
        <f t="shared" si="0"/>
        <v>1.6364247546403924E-2</v>
      </c>
      <c r="M14" s="9"/>
      <c r="N14" s="17">
        <f>ttest_weightF!B13</f>
        <v>0.10503752039332925</v>
      </c>
      <c r="O14" s="17">
        <f>ttest_weightF!C13</f>
        <v>5.4547491821346416E-3</v>
      </c>
      <c r="P14" s="17">
        <f>ttest_weightF!F13</f>
        <v>5.4547491821346416E-3</v>
      </c>
      <c r="R14" s="19">
        <f t="shared" si="2"/>
        <v>8.8446781665721175E-2</v>
      </c>
      <c r="S14" s="19">
        <f t="shared" si="3"/>
        <v>0.25273314011879366</v>
      </c>
      <c r="T14" s="19">
        <f t="shared" si="4"/>
        <v>0.16428635845307249</v>
      </c>
    </row>
    <row r="15" spans="1:20" x14ac:dyDescent="0.25">
      <c r="A15" s="2" t="s">
        <v>18</v>
      </c>
      <c r="B15" s="11">
        <f>'mean and std_weightF'!D14</f>
        <v>0.67875863996014185</v>
      </c>
      <c r="C15" s="11">
        <f>'mean and std_weightF'!E14</f>
        <v>0.6236072666083865</v>
      </c>
      <c r="D15" s="11">
        <f>'mean and std_weightF'!F14</f>
        <v>0.47643979057591623</v>
      </c>
      <c r="E15" s="11"/>
      <c r="F15" s="11">
        <f>'mean and std_weightF'!I14</f>
        <v>6.5066428160678924E-2</v>
      </c>
      <c r="G15" s="11">
        <f>'mean and std_weightF'!J14</f>
        <v>4.6939029292908198E-2</v>
      </c>
      <c r="H15" s="11">
        <f>'mean and std_weightF'!K14</f>
        <v>0</v>
      </c>
      <c r="I15" s="9"/>
      <c r="J15" s="12">
        <f t="shared" si="1"/>
        <v>0.6670611015348773</v>
      </c>
      <c r="K15" s="12">
        <f t="shared" si="0"/>
        <v>1.0041572163065482E-2</v>
      </c>
      <c r="L15" s="12">
        <f t="shared" si="0"/>
        <v>1.0935537137303457E-2</v>
      </c>
      <c r="M15" s="9"/>
      <c r="N15" s="17">
        <f>ttest_weightF!B14</f>
        <v>0.22235370051162578</v>
      </c>
      <c r="O15" s="17">
        <f>ttest_weightF!C14</f>
        <v>3.3471907210218272E-3</v>
      </c>
      <c r="P15" s="17">
        <f>ttest_weightF!F14</f>
        <v>3.6451790457678189E-3</v>
      </c>
      <c r="R15" s="19">
        <f t="shared" si="2"/>
        <v>5.5151373351755351E-2</v>
      </c>
      <c r="S15" s="19">
        <f t="shared" si="3"/>
        <v>0.20231884938422562</v>
      </c>
      <c r="T15" s="19">
        <f t="shared" si="4"/>
        <v>0.14716747603247027</v>
      </c>
    </row>
    <row r="16" spans="1:20" x14ac:dyDescent="0.25">
      <c r="A16" s="2" t="s">
        <v>19</v>
      </c>
      <c r="B16" s="11">
        <f>'mean and std_weightF'!D15</f>
        <v>0.63685074508369977</v>
      </c>
      <c r="C16" s="11">
        <f>'mean and std_weightF'!E15</f>
        <v>0.59562808875069373</v>
      </c>
      <c r="D16" s="11">
        <f>'mean and std_weightF'!F15</f>
        <v>0.55137925503071616</v>
      </c>
      <c r="E16" s="11"/>
      <c r="F16" s="11">
        <f>'mean and std_weightF'!I15</f>
        <v>2.8460401400116249E-2</v>
      </c>
      <c r="G16" s="11">
        <f>'mean and std_weightF'!J15</f>
        <v>1.2226604995767467E-2</v>
      </c>
      <c r="H16" s="11">
        <f>'mean and std_weightF'!K15</f>
        <v>4.9714145877370663E-2</v>
      </c>
      <c r="I16" s="9"/>
      <c r="J16" s="12">
        <f t="shared" si="1"/>
        <v>4.0992707981407264E-2</v>
      </c>
      <c r="K16" s="12">
        <f t="shared" si="0"/>
        <v>3.2357621921581384E-2</v>
      </c>
      <c r="L16" s="12">
        <f t="shared" si="0"/>
        <v>0.1405389292398723</v>
      </c>
      <c r="M16" s="9"/>
      <c r="N16" s="17">
        <f>ttest_weightF!B15</f>
        <v>1.3664235993802423E-2</v>
      </c>
      <c r="O16" s="17">
        <f>ttest_weightF!C15</f>
        <v>1.0785873973860461E-2</v>
      </c>
      <c r="P16" s="17">
        <f>ttest_weightF!F15</f>
        <v>4.6846309746624099E-2</v>
      </c>
      <c r="R16" s="19">
        <f t="shared" si="2"/>
        <v>4.1222656333006036E-2</v>
      </c>
      <c r="S16" s="19">
        <f t="shared" si="3"/>
        <v>8.5471490052983601E-2</v>
      </c>
      <c r="T16" s="19">
        <f t="shared" si="4"/>
        <v>4.4248833719977565E-2</v>
      </c>
    </row>
    <row r="17" spans="1:20" x14ac:dyDescent="0.25">
      <c r="A17" s="2" t="s">
        <v>20</v>
      </c>
      <c r="B17" s="11">
        <f>'mean and std_weightF'!D16</f>
        <v>0.56793152928302981</v>
      </c>
      <c r="C17" s="11">
        <f>'mean and std_weightF'!E16</f>
        <v>0.60557358586015575</v>
      </c>
      <c r="D17" s="11">
        <f>'mean and std_weightF'!F16</f>
        <v>0.42694025425181065</v>
      </c>
      <c r="E17" s="11"/>
      <c r="F17" s="11">
        <f>'mean and std_weightF'!I16</f>
        <v>1.8135384393292816E-2</v>
      </c>
      <c r="G17" s="11">
        <f>'mean and std_weightF'!J16</f>
        <v>4.6942418255656544E-2</v>
      </c>
      <c r="H17" s="11">
        <f>'mean and std_weightF'!K16</f>
        <v>3.4094814121147808E-2</v>
      </c>
      <c r="I17" s="9"/>
      <c r="J17" s="12">
        <f t="shared" si="1"/>
        <v>0.31511256117998776</v>
      </c>
      <c r="K17" s="12">
        <f t="shared" si="0"/>
        <v>1.8278670533017218E-2</v>
      </c>
      <c r="L17" s="12">
        <f t="shared" si="0"/>
        <v>1.8278670533017218E-2</v>
      </c>
      <c r="M17" s="9"/>
      <c r="N17" s="17">
        <f>ttest_weightF!B16</f>
        <v>0.10503752039332925</v>
      </c>
      <c r="O17" s="17">
        <f>ttest_weightF!C16</f>
        <v>6.0928901776724064E-3</v>
      </c>
      <c r="P17" s="17">
        <f>ttest_weightF!F16</f>
        <v>6.0928901776724064E-3</v>
      </c>
      <c r="R17" s="19">
        <f t="shared" si="2"/>
        <v>-3.7642056577125937E-2</v>
      </c>
      <c r="S17" s="19">
        <f t="shared" si="3"/>
        <v>0.14099127503121917</v>
      </c>
      <c r="T17" s="19">
        <f t="shared" si="4"/>
        <v>0.1786333316083451</v>
      </c>
    </row>
    <row r="18" spans="1:20" x14ac:dyDescent="0.25">
      <c r="A18" s="2" t="s">
        <v>21</v>
      </c>
      <c r="B18" s="11">
        <f>'mean and std_weightF'!D17</f>
        <v>0.53940417802092422</v>
      </c>
      <c r="C18" s="11">
        <f>'mean and std_weightF'!E17</f>
        <v>0.55045691216588022</v>
      </c>
      <c r="D18" s="11">
        <f>'mean and std_weightF'!F17</f>
        <v>0.47252280405785341</v>
      </c>
      <c r="E18" s="11"/>
      <c r="F18" s="11">
        <f>'mean and std_weightF'!I17</f>
        <v>4.0837025770428872E-2</v>
      </c>
      <c r="G18" s="11">
        <f>'mean and std_weightF'!J17</f>
        <v>3.8926935217497155E-2</v>
      </c>
      <c r="H18" s="11">
        <f>'mean and std_weightF'!K17</f>
        <v>2.3828120628673542E-2</v>
      </c>
      <c r="I18" s="9"/>
      <c r="J18" s="12">
        <f t="shared" si="1"/>
        <v>1</v>
      </c>
      <c r="K18" s="12">
        <f t="shared" si="0"/>
        <v>5.5070784544056145E-2</v>
      </c>
      <c r="L18" s="12">
        <f t="shared" si="0"/>
        <v>1.7887850389526384E-2</v>
      </c>
      <c r="M18" s="9"/>
      <c r="N18" s="17">
        <f>ttest_weightF!B17</f>
        <v>0.5</v>
      </c>
      <c r="O18" s="17">
        <f>ttest_weightF!C17</f>
        <v>1.8356928181352049E-2</v>
      </c>
      <c r="P18" s="17">
        <f>ttest_weightF!F17</f>
        <v>5.9626167965087943E-3</v>
      </c>
      <c r="R18" s="19">
        <f t="shared" si="2"/>
        <v>-1.1052734144956E-2</v>
      </c>
      <c r="S18" s="19">
        <f t="shared" si="3"/>
        <v>6.6881373963070812E-2</v>
      </c>
      <c r="T18" s="19">
        <f t="shared" si="4"/>
        <v>7.7934108108026812E-2</v>
      </c>
    </row>
    <row r="19" spans="1:20" x14ac:dyDescent="0.25">
      <c r="A19" s="2" t="s">
        <v>22</v>
      </c>
      <c r="B19" s="11">
        <f>'mean and std_weightF'!D18</f>
        <v>0.51791968219011886</v>
      </c>
      <c r="C19" s="11">
        <f>'mean and std_weightF'!E18</f>
        <v>0.57236688046590301</v>
      </c>
      <c r="D19" s="11">
        <f>'mean and std_weightF'!F18</f>
        <v>0.44070610061445536</v>
      </c>
      <c r="E19" s="11"/>
      <c r="F19" s="11">
        <f>'mean and std_weightF'!I18</f>
        <v>4.1548920836741256E-2</v>
      </c>
      <c r="G19" s="11">
        <f>'mean and std_weightF'!J18</f>
        <v>2.1274016802037287E-2</v>
      </c>
      <c r="H19" s="11">
        <f>'mean and std_weightF'!K18</f>
        <v>2.6133991159856874E-3</v>
      </c>
      <c r="I19" s="9"/>
      <c r="J19" s="12">
        <f t="shared" si="1"/>
        <v>9.0154208908299477E-2</v>
      </c>
      <c r="K19" s="12">
        <f t="shared" si="1"/>
        <v>1.7500968514979051E-2</v>
      </c>
      <c r="L19" s="12">
        <f t="shared" si="1"/>
        <v>1.7500968514979051E-2</v>
      </c>
      <c r="M19" s="9"/>
      <c r="N19" s="17">
        <f>ttest_weightF!B18</f>
        <v>3.0051402969433157E-2</v>
      </c>
      <c r="O19" s="17">
        <f>ttest_weightF!C18</f>
        <v>5.8336561716596834E-3</v>
      </c>
      <c r="P19" s="17">
        <f>ttest_weightF!F18</f>
        <v>5.8336561716596834E-3</v>
      </c>
      <c r="R19" s="19">
        <f t="shared" si="2"/>
        <v>-5.4447198275784148E-2</v>
      </c>
      <c r="S19" s="19">
        <f t="shared" si="3"/>
        <v>7.7213581575663492E-2</v>
      </c>
      <c r="T19" s="19">
        <f t="shared" si="4"/>
        <v>0.13166077985144764</v>
      </c>
    </row>
    <row r="20" spans="1:20" x14ac:dyDescent="0.25">
      <c r="A20" s="2" t="s">
        <v>23</v>
      </c>
      <c r="B20" s="11">
        <f>'mean and std_weightF'!D19</f>
        <v>0.58682212940417933</v>
      </c>
      <c r="C20" s="11">
        <f>'mean and std_weightF'!E19</f>
        <v>0.68647719390240414</v>
      </c>
      <c r="D20" s="11">
        <f>'mean and std_weightF'!F19</f>
        <v>0.68215293478451378</v>
      </c>
      <c r="E20" s="11"/>
      <c r="F20" s="11">
        <f>'mean and std_weightF'!I19</f>
        <v>2.5311554355215652E-2</v>
      </c>
      <c r="G20" s="11">
        <f>'mean and std_weightF'!J19</f>
        <v>3.6303547331779637E-2</v>
      </c>
      <c r="H20" s="11">
        <f>'mean and std_weightF'!K19</f>
        <v>2.0824343486322072E-2</v>
      </c>
      <c r="I20" s="9"/>
      <c r="J20" s="12">
        <f t="shared" si="1"/>
        <v>1.8278670533017218E-2</v>
      </c>
      <c r="K20" s="12">
        <f t="shared" si="1"/>
        <v>1.7887850389526384E-2</v>
      </c>
      <c r="L20" s="12">
        <f t="shared" si="1"/>
        <v>1</v>
      </c>
      <c r="M20" s="9"/>
      <c r="N20" s="17">
        <f>ttest_weightF!B19</f>
        <v>6.0928901776724064E-3</v>
      </c>
      <c r="O20" s="17">
        <f>ttest_weightF!C19</f>
        <v>5.9626167965087943E-3</v>
      </c>
      <c r="P20" s="17">
        <f>ttest_weightF!F19</f>
        <v>0.41701761489549599</v>
      </c>
      <c r="R20" s="19">
        <f t="shared" si="2"/>
        <v>-9.965506449822481E-2</v>
      </c>
      <c r="S20" s="19">
        <f t="shared" si="3"/>
        <v>-9.5330805380334449E-2</v>
      </c>
      <c r="T20" s="19">
        <f t="shared" si="4"/>
        <v>4.3242591178903611E-3</v>
      </c>
    </row>
    <row r="21" spans="1:20" x14ac:dyDescent="0.25">
      <c r="A21" s="2" t="s">
        <v>24</v>
      </c>
      <c r="B21" s="11">
        <f>'mean and std_weightF'!D20</f>
        <v>0.60791372540841038</v>
      </c>
      <c r="C21" s="11">
        <f>'mean and std_weightF'!E20</f>
        <v>0.73004172735086836</v>
      </c>
      <c r="D21" s="11">
        <f>'mean and std_weightF'!F20</f>
        <v>0.54495498386768249</v>
      </c>
      <c r="E21" s="11"/>
      <c r="F21" s="11">
        <f>'mean and std_weightF'!I20</f>
        <v>5.8125445651638727E-2</v>
      </c>
      <c r="G21" s="11">
        <f>'mean and std_weightF'!J20</f>
        <v>2.5553443291829878E-2</v>
      </c>
      <c r="H21" s="11">
        <f>'mean and std_weightF'!K20</f>
        <v>5.9664238008213612E-2</v>
      </c>
      <c r="I21" s="9"/>
      <c r="J21" s="12">
        <f t="shared" si="1"/>
        <v>1.8278670533017218E-2</v>
      </c>
      <c r="K21" s="12">
        <f t="shared" si="1"/>
        <v>0.21550812271044034</v>
      </c>
      <c r="L21" s="12">
        <f t="shared" si="1"/>
        <v>1.8278670533017218E-2</v>
      </c>
      <c r="M21" s="9"/>
      <c r="N21" s="17">
        <f>ttest_weightF!B20</f>
        <v>6.0928901776724064E-3</v>
      </c>
      <c r="O21" s="17">
        <f>ttest_weightF!C20</f>
        <v>7.1836040903480114E-2</v>
      </c>
      <c r="P21" s="17">
        <f>ttest_weightF!F20</f>
        <v>6.0928901776724064E-3</v>
      </c>
      <c r="R21" s="19">
        <f t="shared" si="2"/>
        <v>-0.12212800194245799</v>
      </c>
      <c r="S21" s="19">
        <f t="shared" si="3"/>
        <v>6.2958741540727892E-2</v>
      </c>
      <c r="T21" s="19">
        <f t="shared" si="4"/>
        <v>0.18508674348318588</v>
      </c>
    </row>
    <row r="22" spans="1:20" x14ac:dyDescent="0.25">
      <c r="A22" s="2" t="s">
        <v>25</v>
      </c>
      <c r="B22" s="11">
        <f>'mean and std_weightF'!D21</f>
        <v>0.74513718498783843</v>
      </c>
      <c r="C22" s="11">
        <f>'mean and std_weightF'!E21</f>
        <v>0.77341144162901565</v>
      </c>
      <c r="D22" s="11">
        <f>'mean and std_weightF'!F21</f>
        <v>0.76284108007241058</v>
      </c>
      <c r="E22" s="11"/>
      <c r="F22" s="11">
        <f>'mean and std_weightF'!I21</f>
        <v>2.1814651106444587E-2</v>
      </c>
      <c r="G22" s="11">
        <f>'mean and std_weightF'!J21</f>
        <v>1.6704952240631461E-2</v>
      </c>
      <c r="H22" s="11">
        <f>'mean and std_weightF'!K21</f>
        <v>2.5158207608914639E-2</v>
      </c>
      <c r="I22" s="9"/>
      <c r="J22" s="12">
        <f t="shared" si="1"/>
        <v>9.0154208908299477E-2</v>
      </c>
      <c r="K22" s="12">
        <f t="shared" si="1"/>
        <v>0.31511256117998776</v>
      </c>
      <c r="L22" s="12">
        <f t="shared" si="1"/>
        <v>0.69501582384782579</v>
      </c>
      <c r="M22" s="9"/>
      <c r="N22" s="17">
        <f>ttest_weightF!B21</f>
        <v>3.0051402969433157E-2</v>
      </c>
      <c r="O22" s="17">
        <f>ttest_weightF!C21</f>
        <v>0.10503752039332925</v>
      </c>
      <c r="P22" s="17">
        <f>ttest_weightF!F21</f>
        <v>0.2316719412826086</v>
      </c>
      <c r="R22" s="19">
        <f t="shared" si="2"/>
        <v>-2.827425664117722E-2</v>
      </c>
      <c r="S22" s="19">
        <f t="shared" si="3"/>
        <v>-1.7703895084572152E-2</v>
      </c>
      <c r="T22" s="19">
        <f t="shared" si="4"/>
        <v>1.0570361556605068E-2</v>
      </c>
    </row>
    <row r="23" spans="1:20" x14ac:dyDescent="0.25">
      <c r="A23" s="2" t="s">
        <v>26</v>
      </c>
      <c r="B23" s="11">
        <f>'mean and std_weightF'!D22</f>
        <v>0.70734649176429998</v>
      </c>
      <c r="C23" s="11">
        <f>'mean and std_weightF'!E22</f>
        <v>0.7197684449409435</v>
      </c>
      <c r="D23" s="11">
        <f>'mean and std_weightF'!F22</f>
        <v>0.64771988246550283</v>
      </c>
      <c r="E23" s="11"/>
      <c r="F23" s="11">
        <f>'mean and std_weightF'!I22</f>
        <v>4.0647243257542695E-2</v>
      </c>
      <c r="G23" s="11">
        <f>'mean and std_weightF'!J22</f>
        <v>5.4911505577744005E-2</v>
      </c>
      <c r="H23" s="11">
        <f>'mean and std_weightF'!K22</f>
        <v>4.9488713236490643E-2</v>
      </c>
      <c r="I23" s="9"/>
      <c r="J23" s="12">
        <f t="shared" si="1"/>
        <v>0.79442894850517742</v>
      </c>
      <c r="K23" s="12">
        <f t="shared" si="1"/>
        <v>0.213685046091148</v>
      </c>
      <c r="L23" s="12">
        <f t="shared" si="1"/>
        <v>0.21185724583322918</v>
      </c>
      <c r="M23" s="9"/>
      <c r="N23" s="17">
        <f>ttest_weightF!B22</f>
        <v>0.26480964950172581</v>
      </c>
      <c r="O23" s="17">
        <f>ttest_weightF!C22</f>
        <v>7.1228348697049332E-2</v>
      </c>
      <c r="P23" s="17">
        <f>ttest_weightF!F22</f>
        <v>7.0619081944409731E-2</v>
      </c>
      <c r="R23" s="19">
        <f t="shared" si="2"/>
        <v>-1.2421953176643519E-2</v>
      </c>
      <c r="S23" s="19">
        <f t="shared" si="3"/>
        <v>5.9626609298797151E-2</v>
      </c>
      <c r="T23" s="19">
        <f t="shared" si="4"/>
        <v>7.2048562475440669E-2</v>
      </c>
    </row>
    <row r="24" spans="1:20" x14ac:dyDescent="0.25">
      <c r="A24" s="2" t="s">
        <v>27</v>
      </c>
      <c r="B24" s="11">
        <f>'mean and std_weightF'!D23</f>
        <v>0.86674936064720565</v>
      </c>
      <c r="C24" s="11">
        <f>'mean and std_weightF'!E23</f>
        <v>0.84951581861405179</v>
      </c>
      <c r="D24" s="11">
        <f>'mean and std_weightF'!F23</f>
        <v>0.77597200556869461</v>
      </c>
      <c r="E24" s="11"/>
      <c r="F24" s="11">
        <f>'mean and std_weightF'!I23</f>
        <v>1.1953882802700086E-2</v>
      </c>
      <c r="G24" s="11">
        <f>'mean and std_weightF'!J23</f>
        <v>2.0732039684554206E-2</v>
      </c>
      <c r="H24" s="11">
        <f>'mean and std_weightF'!K23</f>
        <v>3.0590493395641457E-2</v>
      </c>
      <c r="I24" s="9"/>
      <c r="J24" s="12">
        <f t="shared" si="1"/>
        <v>0.27183080457766473</v>
      </c>
      <c r="K24" s="12">
        <f t="shared" si="1"/>
        <v>1.7118054579002479E-2</v>
      </c>
      <c r="L24" s="12">
        <f t="shared" si="1"/>
        <v>1.5993412071772031E-2</v>
      </c>
      <c r="M24" s="9"/>
      <c r="N24" s="17">
        <f>ttest_weightF!B23</f>
        <v>9.061026819255491E-2</v>
      </c>
      <c r="O24" s="17">
        <f>ttest_weightF!C23</f>
        <v>5.7060181930008256E-3</v>
      </c>
      <c r="P24" s="17">
        <f>ttest_weightF!F23</f>
        <v>5.3311373572573432E-3</v>
      </c>
      <c r="R24" s="19">
        <f t="shared" si="2"/>
        <v>1.7233542033153859E-2</v>
      </c>
      <c r="S24" s="19">
        <f t="shared" si="3"/>
        <v>9.0777355078511035E-2</v>
      </c>
      <c r="T24" s="19">
        <f t="shared" si="4"/>
        <v>7.3543813045357176E-2</v>
      </c>
    </row>
    <row r="25" spans="1:20" x14ac:dyDescent="0.25">
      <c r="A25" s="2" t="s">
        <v>28</v>
      </c>
      <c r="B25" s="11">
        <f>'mean and std_weightF'!D24</f>
        <v>0.70080576313241894</v>
      </c>
      <c r="C25" s="11">
        <f>'mean and std_weightF'!E24</f>
        <v>0.5482948424124896</v>
      </c>
      <c r="D25" s="11">
        <f>'mean and std_weightF'!F24</f>
        <v>0.49985558871666508</v>
      </c>
      <c r="E25" s="11"/>
      <c r="F25" s="11">
        <f>'mean and std_weightF'!I24</f>
        <v>6.3093260904934501E-2</v>
      </c>
      <c r="G25" s="11">
        <f>'mean and std_weightF'!J24</f>
        <v>5.9568910489504925E-2</v>
      </c>
      <c r="H25" s="11">
        <f>'mean and std_weightF'!K24</f>
        <v>4.3503524592448474E-2</v>
      </c>
      <c r="I25" s="9"/>
      <c r="J25" s="12">
        <f t="shared" si="1"/>
        <v>3.0012277937409328E-2</v>
      </c>
      <c r="K25" s="12">
        <f t="shared" si="1"/>
        <v>1.6364247546403924E-2</v>
      </c>
      <c r="L25" s="12">
        <f t="shared" si="1"/>
        <v>0.54907877466742705</v>
      </c>
      <c r="M25" s="9"/>
      <c r="N25" s="17">
        <f>ttest_weightF!B24</f>
        <v>1.000409264580311E-2</v>
      </c>
      <c r="O25" s="17">
        <f>ttest_weightF!C24</f>
        <v>5.4547491821346416E-3</v>
      </c>
      <c r="P25" s="17">
        <f>ttest_weightF!F24</f>
        <v>0.1830262582224757</v>
      </c>
      <c r="R25" s="19">
        <f t="shared" si="2"/>
        <v>0.15251092071992933</v>
      </c>
      <c r="S25" s="19">
        <f t="shared" si="3"/>
        <v>0.20095017441575386</v>
      </c>
      <c r="T25" s="19">
        <f t="shared" si="4"/>
        <v>4.8439253695824525E-2</v>
      </c>
    </row>
    <row r="26" spans="1:20" x14ac:dyDescent="0.25">
      <c r="A26" s="2" t="s">
        <v>29</v>
      </c>
      <c r="B26" s="11">
        <f>'mean and std_weightF'!D25</f>
        <v>0.79205035279719715</v>
      </c>
      <c r="C26" s="11">
        <f>'mean and std_weightF'!E25</f>
        <v>0.76449657349357569</v>
      </c>
      <c r="D26" s="11">
        <f>'mean and std_weightF'!F25</f>
        <v>0.708039632420703</v>
      </c>
      <c r="E26" s="11"/>
      <c r="F26" s="11">
        <f>'mean and std_weightF'!I25</f>
        <v>4.5593095109974086E-2</v>
      </c>
      <c r="G26" s="11">
        <f>'mean and std_weightF'!J25</f>
        <v>2.0926453215758572E-2</v>
      </c>
      <c r="H26" s="11">
        <f>'mean and std_weightF'!K25</f>
        <v>8.7429068686568107E-2</v>
      </c>
      <c r="I26" s="9"/>
      <c r="J26" s="12">
        <f t="shared" si="1"/>
        <v>0.5163998221366215</v>
      </c>
      <c r="K26" s="12">
        <f t="shared" si="1"/>
        <v>0.17411091496484998</v>
      </c>
      <c r="L26" s="12">
        <f t="shared" si="1"/>
        <v>0.44220298790055723</v>
      </c>
      <c r="M26" s="9"/>
      <c r="N26" s="17">
        <f>ttest_weightF!B25</f>
        <v>0.17213327404554052</v>
      </c>
      <c r="O26" s="17">
        <f>ttest_weightF!C25</f>
        <v>5.8036971654949997E-2</v>
      </c>
      <c r="P26" s="17">
        <f>ttest_weightF!F25</f>
        <v>0.14740099596685241</v>
      </c>
      <c r="R26" s="19">
        <f t="shared" si="2"/>
        <v>2.7553779303621462E-2</v>
      </c>
      <c r="S26" s="19">
        <f t="shared" si="3"/>
        <v>8.4010720376494152E-2</v>
      </c>
      <c r="T26" s="19">
        <f t="shared" si="4"/>
        <v>5.6456941072872691E-2</v>
      </c>
    </row>
    <row r="27" spans="1:20" x14ac:dyDescent="0.25">
      <c r="A27" s="2" t="s">
        <v>30</v>
      </c>
      <c r="B27" s="11">
        <f>'mean and std_weightF'!D26</f>
        <v>0.55699506418752276</v>
      </c>
      <c r="C27" s="11">
        <f>'mean and std_weightF'!E26</f>
        <v>0.56862888928826183</v>
      </c>
      <c r="D27" s="11">
        <f>'mean and std_weightF'!F26</f>
        <v>0.45151739670961089</v>
      </c>
      <c r="E27" s="11"/>
      <c r="F27" s="11">
        <f>'mean and std_weightF'!I26</f>
        <v>5.4727855184241031E-2</v>
      </c>
      <c r="G27" s="11">
        <f>'mean and std_weightF'!J26</f>
        <v>5.1695984799662448E-2</v>
      </c>
      <c r="H27" s="11">
        <f>'mean and std_weightF'!K26</f>
        <v>6.0503528540449152E-2</v>
      </c>
      <c r="I27" s="9"/>
      <c r="J27" s="12">
        <f t="shared" si="1"/>
        <v>1</v>
      </c>
      <c r="K27" s="12">
        <f t="shared" si="1"/>
        <v>5.5070784544056145E-2</v>
      </c>
      <c r="L27" s="12">
        <f t="shared" si="1"/>
        <v>5.5070784544056145E-2</v>
      </c>
      <c r="M27" s="9"/>
      <c r="N27" s="17">
        <f>ttest_weightF!B26</f>
        <v>0.33805165701157347</v>
      </c>
      <c r="O27" s="17">
        <f>ttest_weightF!C26</f>
        <v>1.8356928181352049E-2</v>
      </c>
      <c r="P27" s="17">
        <f>ttest_weightF!F26</f>
        <v>1.8356928181352049E-2</v>
      </c>
      <c r="R27" s="19">
        <f t="shared" si="2"/>
        <v>-1.163382510073907E-2</v>
      </c>
      <c r="S27" s="19">
        <f t="shared" si="3"/>
        <v>0.10547766747791187</v>
      </c>
      <c r="T27" s="19">
        <f t="shared" si="4"/>
        <v>0.11711149257865094</v>
      </c>
    </row>
    <row r="28" spans="1:20" x14ac:dyDescent="0.25">
      <c r="A28" s="2" t="s">
        <v>31</v>
      </c>
      <c r="B28" s="11">
        <f>'mean and std_weightF'!D27</f>
        <v>0.53411697485905574</v>
      </c>
      <c r="C28" s="11">
        <f>'mean and std_weightF'!E27</f>
        <v>0.55803126034099948</v>
      </c>
      <c r="D28" s="11">
        <f>'mean and std_weightF'!F27</f>
        <v>0.52674053885934236</v>
      </c>
      <c r="E28" s="11"/>
      <c r="F28" s="11">
        <f>'mean and std_weightF'!I27</f>
        <v>4.1976717934309411E-2</v>
      </c>
      <c r="G28" s="11">
        <f>'mean and std_weightF'!J27</f>
        <v>6.3588509788972902E-2</v>
      </c>
      <c r="H28" s="11">
        <f>'mean and std_weightF'!K27</f>
        <v>4.0919000452728102E-2</v>
      </c>
      <c r="I28" s="9"/>
      <c r="J28" s="12">
        <f t="shared" si="1"/>
        <v>1</v>
      </c>
      <c r="K28" s="12">
        <f t="shared" si="1"/>
        <v>1</v>
      </c>
      <c r="L28" s="12">
        <f t="shared" si="1"/>
        <v>1</v>
      </c>
      <c r="M28" s="9"/>
      <c r="N28" s="17">
        <f>ttest_weightF!B27</f>
        <v>0.33805165701157347</v>
      </c>
      <c r="O28" s="17">
        <f>ttest_weightF!C27</f>
        <v>0.41726581135546437</v>
      </c>
      <c r="P28" s="17">
        <f>ttest_weightF!F27</f>
        <v>0.33805165701157347</v>
      </c>
      <c r="R28" s="19">
        <f t="shared" si="2"/>
        <v>-2.3914285481943742E-2</v>
      </c>
      <c r="S28" s="19">
        <f t="shared" si="3"/>
        <v>7.3764359997133822E-3</v>
      </c>
      <c r="T28" s="19">
        <f t="shared" si="4"/>
        <v>3.1290721481657124E-2</v>
      </c>
    </row>
    <row r="29" spans="1:20" x14ac:dyDescent="0.25">
      <c r="A29" s="2" t="s">
        <v>32</v>
      </c>
      <c r="B29" s="11">
        <f>AVERAGE(B3:B28)</f>
        <v>0.65711286112830658</v>
      </c>
      <c r="C29" s="11">
        <f t="shared" ref="C29:D29" si="5">AVERAGE(C3:C28)</f>
        <v>0.66103196871366088</v>
      </c>
      <c r="D29" s="11">
        <f t="shared" si="5"/>
        <v>0.5681399533747038</v>
      </c>
      <c r="E29" s="11"/>
      <c r="F29" s="11">
        <f>AVERAGE(F3:F28)</f>
        <v>3.906392660123862E-2</v>
      </c>
      <c r="G29" s="11">
        <f t="shared" ref="G29:H29" si="6">AVERAGE(G3:G28)</f>
        <v>4.4565178340990781E-2</v>
      </c>
      <c r="H29" s="11">
        <f t="shared" si="6"/>
        <v>3.4439060574863407E-2</v>
      </c>
      <c r="I29" s="9"/>
      <c r="J29" s="12">
        <f t="shared" si="1"/>
        <v>0.60600894624578394</v>
      </c>
      <c r="K29" s="12">
        <f t="shared" si="1"/>
        <v>0.17220612617754386</v>
      </c>
      <c r="L29" s="12">
        <f t="shared" si="1"/>
        <v>0.24446035813268413</v>
      </c>
      <c r="M29" s="9"/>
      <c r="N29" s="17">
        <f>AVERAGE(N3:N28)</f>
        <v>0.20200298208192799</v>
      </c>
      <c r="O29" s="17">
        <f>AVERAGE(O3:O28)</f>
        <v>5.7402042059181285E-2</v>
      </c>
      <c r="P29" s="17">
        <f>AVERAGE(P3:P28)</f>
        <v>8.1486786044228043E-2</v>
      </c>
      <c r="R29" s="19">
        <f t="shared" si="2"/>
        <v>-3.9191075853542978E-3</v>
      </c>
      <c r="S29" s="19">
        <f t="shared" si="3"/>
        <v>8.8972907753602781E-2</v>
      </c>
      <c r="T29" s="19">
        <f t="shared" si="4"/>
        <v>9.2892015338957079E-2</v>
      </c>
    </row>
    <row r="31" spans="1:20" x14ac:dyDescent="0.25">
      <c r="A31" t="s">
        <v>95</v>
      </c>
      <c r="B31">
        <f>COUNTIFS(R3:R29,"&gt;0",J3:J29,"&lt;=0.05")</f>
        <v>2</v>
      </c>
    </row>
    <row r="32" spans="1:20" x14ac:dyDescent="0.25">
      <c r="A32" t="s">
        <v>97</v>
      </c>
      <c r="B32">
        <f>COUNTIFS(R3:R29,"&lt;0",J3:J29,"&lt;=0.05")</f>
        <v>2</v>
      </c>
    </row>
    <row r="34" spans="1:2" x14ac:dyDescent="0.25">
      <c r="A34" t="s">
        <v>96</v>
      </c>
      <c r="B34">
        <f>COUNTIFS(S3:S29,"&gt;0",K3:K29,"&lt;=0.05")</f>
        <v>14</v>
      </c>
    </row>
    <row r="35" spans="1:2" x14ac:dyDescent="0.25">
      <c r="A35" t="s">
        <v>98</v>
      </c>
      <c r="B35">
        <f>COUNTIFS(S3:S29,"&lt;0",K3:K29,"&lt;=0.05")</f>
        <v>1</v>
      </c>
    </row>
    <row r="37" spans="1:2" x14ac:dyDescent="0.25">
      <c r="A37" t="s">
        <v>99</v>
      </c>
      <c r="B37">
        <f>COUNTIFS(T3:T29,"&gt;0",L3:L29,"&lt;=0.05")</f>
        <v>11</v>
      </c>
    </row>
    <row r="38" spans="1:2" x14ac:dyDescent="0.25">
      <c r="A38" t="s">
        <v>100</v>
      </c>
      <c r="B38">
        <f>COUNTIFS(T3:T29,"&lt;0",L3:L29,"&lt;=0.05")</f>
        <v>0</v>
      </c>
    </row>
  </sheetData>
  <mergeCells count="2">
    <mergeCell ref="B1:D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A759-D303-4F02-9DE0-E9EA6C2E138F}">
  <sheetPr>
    <tabColor theme="9" tint="-0.249977111117893"/>
  </sheetPr>
  <dimension ref="A1:K27"/>
  <sheetViews>
    <sheetView workbookViewId="0">
      <selection sqref="A1:K27"/>
    </sheetView>
  </sheetViews>
  <sheetFormatPr defaultRowHeight="15" x14ac:dyDescent="0.25"/>
  <cols>
    <col min="1" max="1" width="9.7109375" bestFit="1" customWidth="1"/>
    <col min="2" max="2" width="6.7109375" bestFit="1" customWidth="1"/>
    <col min="3" max="3" width="8.42578125" bestFit="1" customWidth="1"/>
    <col min="4" max="4" width="6" bestFit="1" customWidth="1"/>
    <col min="5" max="5" width="6.42578125" bestFit="1" customWidth="1"/>
    <col min="6" max="6" width="7.42578125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-2.9545454545454541E-2</v>
      </c>
      <c r="C2" s="13">
        <v>0</v>
      </c>
      <c r="D2" s="13">
        <v>0.50779220779220779</v>
      </c>
      <c r="E2" s="13">
        <v>0.51233766233766231</v>
      </c>
      <c r="F2" s="13">
        <v>0.35129870129870128</v>
      </c>
      <c r="G2" s="13">
        <v>0.13079721854775039</v>
      </c>
      <c r="H2" s="13">
        <v>0</v>
      </c>
      <c r="I2" s="13">
        <v>7.1303018344453767E-2</v>
      </c>
      <c r="J2" s="13">
        <v>0.1008625203840135</v>
      </c>
      <c r="K2" s="13">
        <v>7.694017440086752E-2</v>
      </c>
    </row>
    <row r="3" spans="1:11" x14ac:dyDescent="0.25">
      <c r="A3">
        <v>1</v>
      </c>
      <c r="B3" s="13">
        <v>-3.6772216547497961E-3</v>
      </c>
      <c r="C3" s="13">
        <v>0</v>
      </c>
      <c r="D3" s="13">
        <v>7.3340143003064323E-2</v>
      </c>
      <c r="E3" s="13">
        <v>0.26189989785495393</v>
      </c>
      <c r="F3" s="13">
        <v>0</v>
      </c>
      <c r="G3" s="13">
        <v>0.12816578157042141</v>
      </c>
      <c r="H3" s="13">
        <v>0</v>
      </c>
      <c r="I3" s="13">
        <v>4.9896574203910013E-2</v>
      </c>
      <c r="J3" s="13">
        <v>0.1980647490307163</v>
      </c>
      <c r="K3" s="13">
        <v>0</v>
      </c>
    </row>
    <row r="4" spans="1:11" x14ac:dyDescent="0.25">
      <c r="A4">
        <v>2</v>
      </c>
      <c r="B4" s="13">
        <v>9.8484848484848508E-2</v>
      </c>
      <c r="C4" s="13">
        <v>0</v>
      </c>
      <c r="D4" s="13">
        <v>0.74696969696969684</v>
      </c>
      <c r="E4" s="13">
        <v>0.64393939393939392</v>
      </c>
      <c r="F4" s="13">
        <v>0.20000000000000004</v>
      </c>
      <c r="G4" s="13">
        <v>0.13121597027036952</v>
      </c>
      <c r="H4" s="13">
        <v>0</v>
      </c>
      <c r="I4" s="13">
        <v>3.4654433368129373E-2</v>
      </c>
      <c r="J4" s="13">
        <v>4.4335984510301629E-2</v>
      </c>
      <c r="K4" s="13">
        <v>4.5643546458763798E-2</v>
      </c>
    </row>
    <row r="5" spans="1:11" x14ac:dyDescent="0.25">
      <c r="A5">
        <v>3</v>
      </c>
      <c r="B5" s="13">
        <v>9.54545454545455E-2</v>
      </c>
      <c r="C5" s="13">
        <v>0</v>
      </c>
      <c r="D5" s="13">
        <v>0.21461038961038964</v>
      </c>
      <c r="E5" s="13">
        <v>0.22272727272727275</v>
      </c>
      <c r="F5" s="13">
        <v>0.14155844155844152</v>
      </c>
      <c r="G5" s="13">
        <v>0.12767730719067621</v>
      </c>
      <c r="H5" s="13">
        <v>0</v>
      </c>
      <c r="I5" s="13">
        <v>0.11069595575117479</v>
      </c>
      <c r="J5" s="13">
        <v>6.669095140136598E-2</v>
      </c>
      <c r="K5" s="13">
        <v>2.7915470374937325E-2</v>
      </c>
    </row>
    <row r="6" spans="1:11" x14ac:dyDescent="0.25">
      <c r="A6">
        <v>4</v>
      </c>
      <c r="B6" s="13">
        <v>-5.861926415874328E-2</v>
      </c>
      <c r="C6" s="13">
        <v>0</v>
      </c>
      <c r="D6" s="13">
        <v>0.25696568830095079</v>
      </c>
      <c r="E6" s="13">
        <v>0.33493178999586604</v>
      </c>
      <c r="F6" s="13">
        <v>0.3154195948739148</v>
      </c>
      <c r="G6" s="13">
        <v>0.1056657939211165</v>
      </c>
      <c r="H6" s="13">
        <v>0</v>
      </c>
      <c r="I6" s="13">
        <v>9.0885394065303507E-2</v>
      </c>
      <c r="J6" s="13">
        <v>0.14383656711847359</v>
      </c>
      <c r="K6" s="13">
        <v>6.772851721175159E-2</v>
      </c>
    </row>
    <row r="7" spans="1:11" x14ac:dyDescent="0.25">
      <c r="A7">
        <v>5</v>
      </c>
      <c r="B7" s="13">
        <v>-2.799999999999998E-2</v>
      </c>
      <c r="C7" s="13">
        <v>0</v>
      </c>
      <c r="D7" s="13">
        <v>0.51600000000000001</v>
      </c>
      <c r="E7" s="13">
        <v>0.43599999999999994</v>
      </c>
      <c r="F7" s="13">
        <v>0.39999999999999991</v>
      </c>
      <c r="G7" s="13">
        <v>8.3186537372341718E-2</v>
      </c>
      <c r="H7" s="13">
        <v>0</v>
      </c>
      <c r="I7" s="13">
        <v>8.1731266966810268E-2</v>
      </c>
      <c r="J7" s="13">
        <v>8.5322916030806245E-2</v>
      </c>
      <c r="K7" s="13">
        <v>5.4772255750516662E-2</v>
      </c>
    </row>
    <row r="8" spans="1:11" x14ac:dyDescent="0.25">
      <c r="A8">
        <v>6</v>
      </c>
      <c r="B8" s="13">
        <v>-4.399999999999997E-2</v>
      </c>
      <c r="C8" s="13">
        <v>0</v>
      </c>
      <c r="D8" s="13">
        <v>0.33599999999999997</v>
      </c>
      <c r="E8" s="13">
        <v>0.33199999999999996</v>
      </c>
      <c r="F8" s="13">
        <v>0.27200000000000002</v>
      </c>
      <c r="G8" s="13">
        <v>0.1099090533122727</v>
      </c>
      <c r="H8" s="13">
        <v>0</v>
      </c>
      <c r="I8" s="13">
        <v>4.9799598391954872E-2</v>
      </c>
      <c r="J8" s="13">
        <v>8.4380092438915907E-2</v>
      </c>
      <c r="K8" s="13">
        <v>5.4037024344425234E-2</v>
      </c>
    </row>
    <row r="9" spans="1:11" x14ac:dyDescent="0.25">
      <c r="A9">
        <v>7</v>
      </c>
      <c r="B9" s="13">
        <v>-6.4231232436771089E-4</v>
      </c>
      <c r="C9" s="13">
        <v>0</v>
      </c>
      <c r="D9" s="13">
        <v>0.19831393014853474</v>
      </c>
      <c r="E9" s="13">
        <v>0.18113207547169813</v>
      </c>
      <c r="F9" s="13">
        <v>0.12741870734644728</v>
      </c>
      <c r="G9" s="13">
        <v>4.6497164234901224E-2</v>
      </c>
      <c r="H9" s="13">
        <v>0</v>
      </c>
      <c r="I9" s="13">
        <v>5.0224789900660503E-2</v>
      </c>
      <c r="J9" s="13">
        <v>0.1056489068729377</v>
      </c>
      <c r="K9" s="13">
        <v>8.1568785276833866E-2</v>
      </c>
    </row>
    <row r="10" spans="1:11" x14ac:dyDescent="0.25">
      <c r="A10">
        <v>8</v>
      </c>
      <c r="B10" s="13">
        <v>-2.5134353038445668E-2</v>
      </c>
      <c r="C10" s="13">
        <v>0</v>
      </c>
      <c r="D10" s="13">
        <v>0.39470855725506415</v>
      </c>
      <c r="E10" s="13">
        <v>0.44092600248036379</v>
      </c>
      <c r="F10" s="13">
        <v>0.35510541546093422</v>
      </c>
      <c r="G10" s="13">
        <v>6.8102436886352397E-2</v>
      </c>
      <c r="H10" s="13">
        <v>0</v>
      </c>
      <c r="I10" s="13">
        <v>5.9648036249798995E-2</v>
      </c>
      <c r="J10" s="13">
        <v>8.7543236477419531E-2</v>
      </c>
      <c r="K10" s="13">
        <v>1.750468405104599E-2</v>
      </c>
    </row>
    <row r="11" spans="1:11" x14ac:dyDescent="0.25">
      <c r="A11">
        <v>9</v>
      </c>
      <c r="B11" s="13">
        <v>-2.3338406900051513E-3</v>
      </c>
      <c r="C11" s="13">
        <v>0</v>
      </c>
      <c r="D11" s="13">
        <v>0.20507356671740226</v>
      </c>
      <c r="E11" s="13">
        <v>0.22810755961440887</v>
      </c>
      <c r="F11" s="13">
        <v>6.666666666666661E-2</v>
      </c>
      <c r="G11" s="13">
        <v>6.2200976137022093E-2</v>
      </c>
      <c r="H11" s="13">
        <v>0</v>
      </c>
      <c r="I11" s="13">
        <v>3.7223179230589001E-2</v>
      </c>
      <c r="J11" s="13">
        <v>4.4602105629561767E-2</v>
      </c>
      <c r="K11" s="13">
        <v>3.0987408390150979E-2</v>
      </c>
    </row>
    <row r="12" spans="1:11" x14ac:dyDescent="0.25">
      <c r="A12">
        <v>10</v>
      </c>
      <c r="B12" s="13">
        <v>-7.6388888888888843E-3</v>
      </c>
      <c r="C12" s="13">
        <v>0</v>
      </c>
      <c r="D12" s="13">
        <v>0.23819444444444446</v>
      </c>
      <c r="E12" s="13">
        <v>0.22291666666666665</v>
      </c>
      <c r="F12" s="13">
        <v>5.729166666666665E-2</v>
      </c>
      <c r="G12" s="13">
        <v>9.9464167717435908E-2</v>
      </c>
      <c r="H12" s="13">
        <v>0</v>
      </c>
      <c r="I12" s="13">
        <v>8.1397509734938409E-2</v>
      </c>
      <c r="J12" s="13">
        <v>0.10721522807499338</v>
      </c>
      <c r="K12" s="13">
        <v>4.0936896258859733E-2</v>
      </c>
    </row>
    <row r="13" spans="1:11" x14ac:dyDescent="0.25">
      <c r="A13">
        <v>11</v>
      </c>
      <c r="B13" s="13">
        <v>-3.1372549019607822E-2</v>
      </c>
      <c r="C13" s="13">
        <v>0</v>
      </c>
      <c r="D13" s="13">
        <v>0.37725490196078437</v>
      </c>
      <c r="E13" s="13">
        <v>0.26901960784313722</v>
      </c>
      <c r="F13" s="13">
        <v>2.6666666666666661E-2</v>
      </c>
      <c r="G13" s="13">
        <v>8.959733065722246E-2</v>
      </c>
      <c r="H13" s="13">
        <v>0</v>
      </c>
      <c r="I13" s="13">
        <v>0.11723457099626461</v>
      </c>
      <c r="J13" s="13">
        <v>0.1805966445424507</v>
      </c>
      <c r="K13" s="13">
        <v>3.6514837167011073E-2</v>
      </c>
    </row>
    <row r="14" spans="1:11" x14ac:dyDescent="0.25">
      <c r="A14">
        <v>12</v>
      </c>
      <c r="B14" s="13">
        <v>-8.0586080586080751E-3</v>
      </c>
      <c r="C14" s="13">
        <v>0</v>
      </c>
      <c r="D14" s="13">
        <v>0.26007326007326015</v>
      </c>
      <c r="E14" s="13">
        <v>0.17338217338217349</v>
      </c>
      <c r="F14" s="13">
        <v>0</v>
      </c>
      <c r="G14" s="13">
        <v>0.17103302902616438</v>
      </c>
      <c r="H14" s="13">
        <v>0</v>
      </c>
      <c r="I14" s="13">
        <v>0.1031764093736172</v>
      </c>
      <c r="J14" s="13">
        <v>6.2145243861125923E-2</v>
      </c>
      <c r="K14" s="13">
        <v>0</v>
      </c>
    </row>
    <row r="15" spans="1:11" x14ac:dyDescent="0.25">
      <c r="A15">
        <v>13</v>
      </c>
      <c r="B15" s="13">
        <v>9.541824295922656E-2</v>
      </c>
      <c r="C15" s="13">
        <v>0</v>
      </c>
      <c r="D15" s="13">
        <v>0.28465741908364861</v>
      </c>
      <c r="E15" s="13">
        <v>0.21622530474989493</v>
      </c>
      <c r="F15" s="13">
        <v>0.16334594367381255</v>
      </c>
      <c r="G15" s="13">
        <v>6.7796789104962618E-2</v>
      </c>
      <c r="H15" s="13">
        <v>0</v>
      </c>
      <c r="I15" s="13">
        <v>5.778355904579071E-2</v>
      </c>
      <c r="J15" s="13">
        <v>3.2829431012935027E-2</v>
      </c>
      <c r="K15" s="13">
        <v>5.2691341910070057E-2</v>
      </c>
    </row>
    <row r="16" spans="1:11" x14ac:dyDescent="0.25">
      <c r="A16">
        <v>14</v>
      </c>
      <c r="B16" s="13">
        <v>3.3213285314125617E-2</v>
      </c>
      <c r="C16" s="13">
        <v>0</v>
      </c>
      <c r="D16" s="13">
        <v>0.18959583833533414</v>
      </c>
      <c r="E16" s="13">
        <v>0.27290916366546619</v>
      </c>
      <c r="F16" s="13">
        <v>8.1952781112444972E-2</v>
      </c>
      <c r="G16" s="13">
        <v>0.11491110275556203</v>
      </c>
      <c r="H16" s="13">
        <v>0</v>
      </c>
      <c r="I16" s="13">
        <v>3.1766005443379368E-2</v>
      </c>
      <c r="J16" s="13">
        <v>5.4578224132288806E-2</v>
      </c>
      <c r="K16" s="13">
        <v>3.2397399668330967E-2</v>
      </c>
    </row>
    <row r="17" spans="1:11" x14ac:dyDescent="0.25">
      <c r="A17">
        <v>15</v>
      </c>
      <c r="B17" s="13">
        <v>-9.1666666666666646E-2</v>
      </c>
      <c r="C17" s="13">
        <v>0</v>
      </c>
      <c r="D17" s="13">
        <v>0.12666666666666671</v>
      </c>
      <c r="E17" s="13">
        <v>0.13666666666666666</v>
      </c>
      <c r="F17" s="13">
        <v>0.11166666666666672</v>
      </c>
      <c r="G17" s="13">
        <v>0.10671873729054746</v>
      </c>
      <c r="H17" s="13">
        <v>0</v>
      </c>
      <c r="I17" s="13">
        <v>9.002314517204274E-2</v>
      </c>
      <c r="J17" s="13">
        <v>7.6512526207586987E-2</v>
      </c>
      <c r="K17" s="13">
        <v>3.9791121287711083E-2</v>
      </c>
    </row>
    <row r="18" spans="1:11" x14ac:dyDescent="0.25">
      <c r="A18">
        <v>16</v>
      </c>
      <c r="B18" s="13">
        <v>-1.749999999999996E-2</v>
      </c>
      <c r="C18" s="13">
        <v>0</v>
      </c>
      <c r="D18" s="13">
        <v>3.7499999999999999E-2</v>
      </c>
      <c r="E18" s="13">
        <v>0.13750000000000004</v>
      </c>
      <c r="F18" s="13">
        <v>-1.4999999999999991E-2</v>
      </c>
      <c r="G18" s="13">
        <v>9.7066343291585921E-2</v>
      </c>
      <c r="H18" s="13">
        <v>0</v>
      </c>
      <c r="I18" s="13">
        <v>7.6546554461974295E-2</v>
      </c>
      <c r="J18" s="13">
        <v>4.3301270189221891E-2</v>
      </c>
      <c r="K18" s="13">
        <v>1.045825033167596E-2</v>
      </c>
    </row>
    <row r="19" spans="1:11" x14ac:dyDescent="0.25">
      <c r="A19">
        <v>17</v>
      </c>
      <c r="B19" s="13">
        <v>4.7222222222222276E-2</v>
      </c>
      <c r="C19" s="13">
        <v>0</v>
      </c>
      <c r="D19" s="13">
        <v>0.17812500000000001</v>
      </c>
      <c r="E19" s="13">
        <v>0.36562500000000003</v>
      </c>
      <c r="F19" s="13">
        <v>0.34861111111111109</v>
      </c>
      <c r="G19" s="13">
        <v>0.12050287067235278</v>
      </c>
      <c r="H19" s="13">
        <v>0</v>
      </c>
      <c r="I19" s="13">
        <v>4.6237303270568915E-2</v>
      </c>
      <c r="J19" s="13">
        <v>6.3689491073081708E-2</v>
      </c>
      <c r="K19" s="13">
        <v>3.8789555677135913E-2</v>
      </c>
    </row>
    <row r="20" spans="1:11" x14ac:dyDescent="0.25">
      <c r="A20">
        <v>18</v>
      </c>
      <c r="B20" s="13">
        <v>-6.349206349206353E-2</v>
      </c>
      <c r="C20" s="13">
        <v>0</v>
      </c>
      <c r="D20" s="13">
        <v>0.20873015873015874</v>
      </c>
      <c r="E20" s="13">
        <v>0.42817460317460315</v>
      </c>
      <c r="F20" s="13">
        <v>0.13571428571428573</v>
      </c>
      <c r="G20" s="13">
        <v>9.7404267528837851E-2</v>
      </c>
      <c r="H20" s="13">
        <v>0</v>
      </c>
      <c r="I20" s="13">
        <v>8.8681820180557119E-2</v>
      </c>
      <c r="J20" s="13">
        <v>4.8911849122997772E-2</v>
      </c>
      <c r="K20" s="13">
        <v>6.8697800220254734E-2</v>
      </c>
    </row>
    <row r="21" spans="1:11" x14ac:dyDescent="0.25">
      <c r="A21">
        <v>19</v>
      </c>
      <c r="B21" s="13">
        <v>-1.4305750350631174E-2</v>
      </c>
      <c r="C21" s="13">
        <v>0</v>
      </c>
      <c r="D21" s="13">
        <v>0.50481533426834968</v>
      </c>
      <c r="E21" s="13">
        <v>0.57999064983637205</v>
      </c>
      <c r="F21" s="13">
        <v>0.5457690509583919</v>
      </c>
      <c r="G21" s="13">
        <v>9.1105698082067504E-2</v>
      </c>
      <c r="H21" s="13">
        <v>0</v>
      </c>
      <c r="I21" s="13">
        <v>3.8700811816621508E-2</v>
      </c>
      <c r="J21" s="13">
        <v>1.3744263475515718E-2</v>
      </c>
      <c r="K21" s="13">
        <v>6.7796423926861832E-2</v>
      </c>
    </row>
    <row r="22" spans="1:11" x14ac:dyDescent="0.25">
      <c r="A22">
        <v>20</v>
      </c>
      <c r="B22" s="13">
        <v>1.8901098901098944E-2</v>
      </c>
      <c r="C22" s="13">
        <v>0</v>
      </c>
      <c r="D22" s="13">
        <v>0.38945054945054947</v>
      </c>
      <c r="E22" s="13">
        <v>0.41934065934065934</v>
      </c>
      <c r="F22" s="13">
        <v>0.29714285714285704</v>
      </c>
      <c r="G22" s="13">
        <v>9.7840466645536042E-2</v>
      </c>
      <c r="H22" s="13">
        <v>0</v>
      </c>
      <c r="I22" s="13">
        <v>7.2932601435375846E-2</v>
      </c>
      <c r="J22" s="13">
        <v>0.10400040871980847</v>
      </c>
      <c r="K22" s="13">
        <v>7.1713716560063617E-2</v>
      </c>
    </row>
    <row r="23" spans="1:11" x14ac:dyDescent="0.25">
      <c r="A23">
        <v>21</v>
      </c>
      <c r="B23" s="13">
        <v>-1.4828209764918675E-2</v>
      </c>
      <c r="C23" s="13">
        <v>0</v>
      </c>
      <c r="D23" s="13">
        <v>0.66799276672694385</v>
      </c>
      <c r="E23" s="13">
        <v>0.63435804701627485</v>
      </c>
      <c r="F23" s="13">
        <v>0.46353224834237494</v>
      </c>
      <c r="G23" s="13">
        <v>0.11913235857570847</v>
      </c>
      <c r="H23" s="13">
        <v>0</v>
      </c>
      <c r="I23" s="13">
        <v>2.5846935080444722E-2</v>
      </c>
      <c r="J23" s="13">
        <v>4.2274959105560353E-2</v>
      </c>
      <c r="K23" s="13">
        <v>5.8321184351980492E-2</v>
      </c>
    </row>
    <row r="24" spans="1:11" x14ac:dyDescent="0.25">
      <c r="A24">
        <v>22</v>
      </c>
      <c r="B24" s="13">
        <v>5.3030303030302983E-2</v>
      </c>
      <c r="C24" s="13">
        <v>0</v>
      </c>
      <c r="D24" s="13">
        <v>0.32500000000000007</v>
      </c>
      <c r="E24" s="13">
        <v>9.0909090909090856E-2</v>
      </c>
      <c r="F24" s="13">
        <v>3.3333333333333305E-2</v>
      </c>
      <c r="G24" s="13">
        <v>0.15843569983609368</v>
      </c>
      <c r="H24" s="13">
        <v>0</v>
      </c>
      <c r="I24" s="13">
        <v>0.10267178039928077</v>
      </c>
      <c r="J24" s="13">
        <v>8.10198849856342E-2</v>
      </c>
      <c r="K24" s="13">
        <v>4.5643546458763798E-2</v>
      </c>
    </row>
    <row r="25" spans="1:11" x14ac:dyDescent="0.25">
      <c r="A25">
        <v>23</v>
      </c>
      <c r="B25" s="13">
        <v>4.3223443223443202E-2</v>
      </c>
      <c r="C25" s="13">
        <v>0</v>
      </c>
      <c r="D25" s="13">
        <v>0.49572649572649574</v>
      </c>
      <c r="E25" s="13">
        <v>0.48253968253968244</v>
      </c>
      <c r="F25" s="13">
        <v>0.30891330891330893</v>
      </c>
      <c r="G25" s="13">
        <v>0.16997065020266</v>
      </c>
      <c r="H25" s="13">
        <v>0</v>
      </c>
      <c r="I25" s="13">
        <v>6.7773817271687062E-2</v>
      </c>
      <c r="J25" s="13">
        <v>5.5386908752125354E-2</v>
      </c>
      <c r="K25" s="13">
        <v>0.14240507456158377</v>
      </c>
    </row>
    <row r="26" spans="1:11" x14ac:dyDescent="0.25">
      <c r="A26">
        <v>24</v>
      </c>
      <c r="B26" s="13">
        <v>2.3027375201288214E-2</v>
      </c>
      <c r="C26" s="13">
        <v>0</v>
      </c>
      <c r="D26" s="13">
        <v>0.15024154589371985</v>
      </c>
      <c r="E26" s="13">
        <v>0.15813204508856682</v>
      </c>
      <c r="F26" s="13">
        <v>6.6827697262479863E-2</v>
      </c>
      <c r="G26" s="13">
        <v>0.10678465647853887</v>
      </c>
      <c r="H26" s="13">
        <v>0</v>
      </c>
      <c r="I26" s="13">
        <v>8.4288788542581733E-2</v>
      </c>
      <c r="J26" s="13">
        <v>8.3259592257806297E-2</v>
      </c>
      <c r="K26" s="13">
        <v>5.4146163699178539E-2</v>
      </c>
    </row>
    <row r="27" spans="1:11" x14ac:dyDescent="0.25">
      <c r="A27">
        <v>25</v>
      </c>
      <c r="B27" s="13">
        <v>6.8760064412238281E-2</v>
      </c>
      <c r="C27" s="13">
        <v>0</v>
      </c>
      <c r="D27" s="13">
        <v>7.4879227053140138E-2</v>
      </c>
      <c r="E27" s="13">
        <v>0.13204508856682767</v>
      </c>
      <c r="F27" s="13">
        <v>8.5346215780998394E-2</v>
      </c>
      <c r="G27" s="13">
        <v>5.4070084127713816E-2</v>
      </c>
      <c r="H27" s="13">
        <v>0</v>
      </c>
      <c r="I27" s="13">
        <v>7.8645766963309036E-2</v>
      </c>
      <c r="J27" s="13">
        <v>0.11905242541937862</v>
      </c>
      <c r="K27" s="13">
        <v>6.6803441264707081E-2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84DD-CF1D-435F-BC0D-A850F45DDC8A}">
  <sheetPr>
    <tabColor theme="9" tint="-0.249977111117893"/>
  </sheetPr>
  <dimension ref="A1:K27"/>
  <sheetViews>
    <sheetView workbookViewId="0">
      <selection sqref="A1:K27"/>
    </sheetView>
  </sheetViews>
  <sheetFormatPr defaultRowHeight="15" x14ac:dyDescent="0.25"/>
  <cols>
    <col min="1" max="1" width="9.7109375" bestFit="1" customWidth="1"/>
    <col min="2" max="2" width="6.140625" bestFit="1" customWidth="1"/>
    <col min="3" max="3" width="8.42578125" bestFit="1" customWidth="1"/>
    <col min="4" max="4" width="6" bestFit="1" customWidth="1"/>
    <col min="5" max="5" width="6.42578125" bestFit="1" customWidth="1"/>
    <col min="6" max="6" width="7.42578125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0.47500000000000009</v>
      </c>
      <c r="C2" s="13">
        <v>1</v>
      </c>
      <c r="D2" s="13">
        <v>0.92142857142857137</v>
      </c>
      <c r="E2" s="13">
        <v>0.82142857142857151</v>
      </c>
      <c r="F2" s="13">
        <v>0.97857142857142865</v>
      </c>
      <c r="G2" s="13">
        <v>8.2414148280102337E-2</v>
      </c>
      <c r="H2" s="13">
        <v>0</v>
      </c>
      <c r="I2" s="13">
        <v>2.988071523335983E-2</v>
      </c>
      <c r="J2" s="13">
        <v>6.3134534034513176E-2</v>
      </c>
      <c r="K2" s="13">
        <v>1.4940357616679906E-2</v>
      </c>
    </row>
    <row r="3" spans="1:11" x14ac:dyDescent="0.25">
      <c r="A3">
        <v>1</v>
      </c>
      <c r="B3" s="13">
        <v>0.52359550561797741</v>
      </c>
      <c r="C3" s="13">
        <v>1</v>
      </c>
      <c r="D3" s="13">
        <v>0.94606741573033715</v>
      </c>
      <c r="E3" s="13">
        <v>0.95280898876404496</v>
      </c>
      <c r="F3" s="13">
        <v>1</v>
      </c>
      <c r="G3" s="13">
        <v>5.6515848718918175E-2</v>
      </c>
      <c r="H3" s="13">
        <v>0</v>
      </c>
      <c r="I3" s="13">
        <v>1.4649893045399246E-2</v>
      </c>
      <c r="J3" s="13">
        <v>4.7271199928005922E-2</v>
      </c>
      <c r="K3" s="13">
        <v>0</v>
      </c>
    </row>
    <row r="4" spans="1:11" x14ac:dyDescent="0.25">
      <c r="A4">
        <v>2</v>
      </c>
      <c r="B4" s="13">
        <v>0.48181818181818181</v>
      </c>
      <c r="C4" s="13">
        <v>1</v>
      </c>
      <c r="D4" s="13">
        <v>0.96363636363636362</v>
      </c>
      <c r="E4" s="13">
        <v>0.97727272727272718</v>
      </c>
      <c r="F4" s="13">
        <v>1</v>
      </c>
      <c r="G4" s="13">
        <v>6.7992160462052711E-2</v>
      </c>
      <c r="H4" s="13">
        <v>0</v>
      </c>
      <c r="I4" s="13">
        <v>1.8672359914948877E-2</v>
      </c>
      <c r="J4" s="13">
        <v>1.9682395540555404E-2</v>
      </c>
      <c r="K4" s="13">
        <v>0</v>
      </c>
    </row>
    <row r="5" spans="1:11" x14ac:dyDescent="0.25">
      <c r="A5">
        <v>3</v>
      </c>
      <c r="B5" s="13">
        <v>0.6</v>
      </c>
      <c r="C5" s="13">
        <v>1</v>
      </c>
      <c r="D5" s="13">
        <v>0.79642857142857137</v>
      </c>
      <c r="E5" s="13">
        <v>0.85</v>
      </c>
      <c r="F5" s="13">
        <v>0.96428571428571419</v>
      </c>
      <c r="G5" s="13">
        <v>5.1445929610314065E-2</v>
      </c>
      <c r="H5" s="13">
        <v>0</v>
      </c>
      <c r="I5" s="13">
        <v>5.731002334243291E-2</v>
      </c>
      <c r="J5" s="13">
        <v>6.5123509031465965E-2</v>
      </c>
      <c r="K5" s="13">
        <v>1.2626906806902628E-2</v>
      </c>
    </row>
    <row r="6" spans="1:11" x14ac:dyDescent="0.25">
      <c r="A6">
        <v>4</v>
      </c>
      <c r="B6" s="13">
        <v>0.46341463414634154</v>
      </c>
      <c r="C6" s="13">
        <v>1</v>
      </c>
      <c r="D6" s="13">
        <v>0.775609756097561</v>
      </c>
      <c r="E6" s="13">
        <v>0.775609756097561</v>
      </c>
      <c r="F6" s="13">
        <v>0.95609756097560972</v>
      </c>
      <c r="G6" s="13">
        <v>6.45305197820632E-2</v>
      </c>
      <c r="H6" s="13">
        <v>0</v>
      </c>
      <c r="I6" s="13">
        <v>6.544589202438407E-2</v>
      </c>
      <c r="J6" s="13">
        <v>6.7680180124446834E-2</v>
      </c>
      <c r="K6" s="13">
        <v>2.6718173536837364E-2</v>
      </c>
    </row>
    <row r="7" spans="1:11" x14ac:dyDescent="0.25">
      <c r="A7">
        <v>5</v>
      </c>
      <c r="B7" s="13">
        <v>0.51200000000000001</v>
      </c>
      <c r="C7" s="13">
        <v>1</v>
      </c>
      <c r="D7" s="13">
        <v>0.83999999999999986</v>
      </c>
      <c r="E7" s="13">
        <v>0.74799999999999989</v>
      </c>
      <c r="F7" s="13">
        <v>0.77199999999999991</v>
      </c>
      <c r="G7" s="13">
        <v>8.8994381845147949E-2</v>
      </c>
      <c r="H7" s="13">
        <v>0</v>
      </c>
      <c r="I7" s="13">
        <v>6.6332495807107983E-2</v>
      </c>
      <c r="J7" s="13">
        <v>4.816637831516922E-2</v>
      </c>
      <c r="K7" s="13">
        <v>5.21536192416212E-2</v>
      </c>
    </row>
    <row r="8" spans="1:11" x14ac:dyDescent="0.25">
      <c r="A8">
        <v>6</v>
      </c>
      <c r="B8" s="13">
        <v>0.48399999999999999</v>
      </c>
      <c r="C8" s="13">
        <v>1</v>
      </c>
      <c r="D8" s="13">
        <v>0.84800000000000009</v>
      </c>
      <c r="E8" s="13">
        <v>0.82400000000000007</v>
      </c>
      <c r="F8" s="13">
        <v>0.89200000000000002</v>
      </c>
      <c r="G8" s="13">
        <v>0.11610340218959996</v>
      </c>
      <c r="H8" s="13">
        <v>0</v>
      </c>
      <c r="I8" s="13">
        <v>1.7888543819998336E-2</v>
      </c>
      <c r="J8" s="13">
        <v>6.0663003552412401E-2</v>
      </c>
      <c r="K8" s="13">
        <v>5.0199601592044549E-2</v>
      </c>
    </row>
    <row r="9" spans="1:11" x14ac:dyDescent="0.25">
      <c r="A9">
        <v>7</v>
      </c>
      <c r="B9" s="13">
        <v>0.47169811320754718</v>
      </c>
      <c r="C9" s="13">
        <v>1</v>
      </c>
      <c r="D9" s="13">
        <v>0.71320754716981138</v>
      </c>
      <c r="E9" s="13">
        <v>0.58113207547169821</v>
      </c>
      <c r="F9" s="13">
        <v>0.9018867924528301</v>
      </c>
      <c r="G9" s="13">
        <v>2.3108393799841299E-2</v>
      </c>
      <c r="H9" s="13">
        <v>0</v>
      </c>
      <c r="I9" s="13">
        <v>5.2356365756647594E-2</v>
      </c>
      <c r="J9" s="13">
        <v>0.13500787788677973</v>
      </c>
      <c r="K9" s="13">
        <v>6.1718593335079709E-2</v>
      </c>
    </row>
    <row r="10" spans="1:11" x14ac:dyDescent="0.25">
      <c r="A10">
        <v>8</v>
      </c>
      <c r="B10" s="13">
        <v>0.50169491525423715</v>
      </c>
      <c r="C10" s="13">
        <v>1</v>
      </c>
      <c r="D10" s="13">
        <v>0.78983050847457625</v>
      </c>
      <c r="E10" s="13">
        <v>0.80677966101694909</v>
      </c>
      <c r="F10" s="13">
        <v>0.93559322033898307</v>
      </c>
      <c r="G10" s="13">
        <v>7.4460619106741677E-2</v>
      </c>
      <c r="H10" s="13">
        <v>0</v>
      </c>
      <c r="I10" s="13">
        <v>3.3039980829860899E-2</v>
      </c>
      <c r="J10" s="13">
        <v>8.4406098969415144E-2</v>
      </c>
      <c r="K10" s="13">
        <v>1.8566866356107322E-2</v>
      </c>
    </row>
    <row r="11" spans="1:11" x14ac:dyDescent="0.25">
      <c r="A11">
        <v>9</v>
      </c>
      <c r="B11" s="13">
        <v>0.50136986301369868</v>
      </c>
      <c r="C11" s="13">
        <v>1</v>
      </c>
      <c r="D11" s="13">
        <v>0.90136986301369859</v>
      </c>
      <c r="E11" s="13">
        <v>0.90958904109589045</v>
      </c>
      <c r="F11" s="13">
        <v>1</v>
      </c>
      <c r="G11" s="13">
        <v>6.4688870975986829E-2</v>
      </c>
      <c r="H11" s="13">
        <v>0</v>
      </c>
      <c r="I11" s="13">
        <v>2.9697922450244926E-2</v>
      </c>
      <c r="J11" s="13">
        <v>6.7527438596527337E-2</v>
      </c>
      <c r="K11" s="13">
        <v>0</v>
      </c>
    </row>
    <row r="12" spans="1:11" x14ac:dyDescent="0.25">
      <c r="A12">
        <v>10</v>
      </c>
      <c r="B12" s="13">
        <v>0.48125000000000001</v>
      </c>
      <c r="C12" s="13">
        <v>1</v>
      </c>
      <c r="D12" s="13">
        <v>0.84375</v>
      </c>
      <c r="E12" s="13">
        <v>0.80625000000000002</v>
      </c>
      <c r="F12" s="13">
        <v>0.99062499999999998</v>
      </c>
      <c r="G12" s="13">
        <v>4.608712876172695E-2</v>
      </c>
      <c r="H12" s="13">
        <v>0</v>
      </c>
      <c r="I12" s="13">
        <v>2.7063293868263706E-2</v>
      </c>
      <c r="J12" s="13">
        <v>8.5295900399726121E-2</v>
      </c>
      <c r="K12" s="13">
        <v>1.3975424859373685E-2</v>
      </c>
    </row>
    <row r="13" spans="1:11" x14ac:dyDescent="0.25">
      <c r="A13">
        <v>11</v>
      </c>
      <c r="B13" s="13">
        <v>0.51529411764705879</v>
      </c>
      <c r="C13" s="13">
        <v>1</v>
      </c>
      <c r="D13" s="13">
        <v>0.99058823529411766</v>
      </c>
      <c r="E13" s="13">
        <v>0.96235294117647052</v>
      </c>
      <c r="F13" s="13">
        <v>1</v>
      </c>
      <c r="G13" s="13">
        <v>3.4700896950006201E-2</v>
      </c>
      <c r="H13" s="13">
        <v>0</v>
      </c>
      <c r="I13" s="13">
        <v>9.8430591356950103E-3</v>
      </c>
      <c r="J13" s="13">
        <v>2.6827657061156186E-2</v>
      </c>
      <c r="K13" s="13">
        <v>0</v>
      </c>
    </row>
    <row r="14" spans="1:11" x14ac:dyDescent="0.25">
      <c r="A14">
        <v>12</v>
      </c>
      <c r="B14" s="13">
        <v>0.52527472527472518</v>
      </c>
      <c r="C14" s="13">
        <v>1</v>
      </c>
      <c r="D14" s="13">
        <v>0.99340659340659343</v>
      </c>
      <c r="E14" s="13">
        <v>0.99560439560439562</v>
      </c>
      <c r="F14" s="13">
        <v>1</v>
      </c>
      <c r="G14" s="13">
        <v>2.7362416698876325E-2</v>
      </c>
      <c r="H14" s="13">
        <v>0</v>
      </c>
      <c r="I14" s="13">
        <v>6.0189292033534523E-3</v>
      </c>
      <c r="J14" s="13">
        <v>6.0189292033534523E-3</v>
      </c>
      <c r="K14" s="13">
        <v>0</v>
      </c>
    </row>
    <row r="15" spans="1:11" x14ac:dyDescent="0.25">
      <c r="A15">
        <v>13</v>
      </c>
      <c r="B15" s="13">
        <v>0.5672131147540983</v>
      </c>
      <c r="C15" s="13">
        <v>1</v>
      </c>
      <c r="D15" s="13">
        <v>0.65901639344262297</v>
      </c>
      <c r="E15" s="13">
        <v>0.58032786885245902</v>
      </c>
      <c r="F15" s="13">
        <v>0.93770491803278699</v>
      </c>
      <c r="G15" s="13">
        <v>5.5107332176956111E-2</v>
      </c>
      <c r="H15" s="13">
        <v>0</v>
      </c>
      <c r="I15" s="13">
        <v>2.9325481672128371E-2</v>
      </c>
      <c r="J15" s="13">
        <v>6.4123302346255531E-2</v>
      </c>
      <c r="K15" s="13">
        <v>4.5489957132824943E-2</v>
      </c>
    </row>
    <row r="16" spans="1:11" x14ac:dyDescent="0.25">
      <c r="A16">
        <v>14</v>
      </c>
      <c r="B16" s="13">
        <v>0.48627450980392162</v>
      </c>
      <c r="C16" s="13">
        <v>1</v>
      </c>
      <c r="D16" s="13">
        <v>0.85490196078431369</v>
      </c>
      <c r="E16" s="13">
        <v>0.9137254901960784</v>
      </c>
      <c r="F16" s="13">
        <v>0.99215686274509807</v>
      </c>
      <c r="G16" s="13">
        <v>3.2218973970892101E-2</v>
      </c>
      <c r="H16" s="13">
        <v>0</v>
      </c>
      <c r="I16" s="13">
        <v>1.7537788058821915E-2</v>
      </c>
      <c r="J16" s="13">
        <v>4.7221939524675641E-2</v>
      </c>
      <c r="K16" s="13">
        <v>1.0739657990297398E-2</v>
      </c>
    </row>
    <row r="17" spans="1:11" x14ac:dyDescent="0.25">
      <c r="A17">
        <v>15</v>
      </c>
      <c r="B17" s="13">
        <v>0.46500000000000002</v>
      </c>
      <c r="C17" s="13">
        <v>1</v>
      </c>
      <c r="D17" s="13">
        <v>0.67999999999999994</v>
      </c>
      <c r="E17" s="13">
        <v>0.64</v>
      </c>
      <c r="F17" s="13">
        <v>0.86499999999999999</v>
      </c>
      <c r="G17" s="13">
        <v>8.9442719099991574E-2</v>
      </c>
      <c r="H17" s="13">
        <v>0</v>
      </c>
      <c r="I17" s="13">
        <v>7.7862057511987215E-2</v>
      </c>
      <c r="J17" s="13">
        <v>0.10093314619093176</v>
      </c>
      <c r="K17" s="13">
        <v>4.8733971724044825E-2</v>
      </c>
    </row>
    <row r="18" spans="1:11" x14ac:dyDescent="0.25">
      <c r="A18">
        <v>16</v>
      </c>
      <c r="B18" s="13">
        <v>0.53249999999999997</v>
      </c>
      <c r="C18" s="13">
        <v>1</v>
      </c>
      <c r="D18" s="13">
        <v>0.84749999999999992</v>
      </c>
      <c r="E18" s="13">
        <v>0.87750000000000006</v>
      </c>
      <c r="F18" s="13">
        <v>0.98499999999999999</v>
      </c>
      <c r="G18" s="13">
        <v>1.8957188610128885E-2</v>
      </c>
      <c r="H18" s="13">
        <v>0</v>
      </c>
      <c r="I18" s="13">
        <v>1.0458250331675948E-2</v>
      </c>
      <c r="J18" s="13">
        <v>3.3541019662496868E-2</v>
      </c>
      <c r="K18" s="13">
        <v>1.045825033167596E-2</v>
      </c>
    </row>
    <row r="19" spans="1:11" x14ac:dyDescent="0.25">
      <c r="A19">
        <v>17</v>
      </c>
      <c r="B19" s="13">
        <v>0.52222222222222225</v>
      </c>
      <c r="C19" s="13">
        <v>0</v>
      </c>
      <c r="D19" s="13">
        <v>0.5</v>
      </c>
      <c r="E19" s="13">
        <v>0.55000000000000004</v>
      </c>
      <c r="F19" s="13">
        <v>0.46111111111111114</v>
      </c>
      <c r="G19" s="13">
        <v>0.11180339887498947</v>
      </c>
      <c r="H19" s="13">
        <v>0</v>
      </c>
      <c r="I19" s="13">
        <v>4.3920523057894179E-2</v>
      </c>
      <c r="J19" s="13">
        <v>6.6318535479518451E-2</v>
      </c>
      <c r="K19" s="13">
        <v>5.0460839234958192E-2</v>
      </c>
    </row>
    <row r="20" spans="1:11" x14ac:dyDescent="0.25">
      <c r="A20">
        <v>18</v>
      </c>
      <c r="B20" s="13">
        <v>0.47222222222222221</v>
      </c>
      <c r="C20" s="13">
        <v>1</v>
      </c>
      <c r="D20" s="13">
        <v>0.94444444444444442</v>
      </c>
      <c r="E20" s="13">
        <v>0.91388888888888897</v>
      </c>
      <c r="F20" s="13">
        <v>1</v>
      </c>
      <c r="G20" s="13">
        <v>2.7777777777777766E-2</v>
      </c>
      <c r="H20" s="13">
        <v>0</v>
      </c>
      <c r="I20" s="13">
        <v>1.7010345435994324E-2</v>
      </c>
      <c r="J20" s="13">
        <v>5.6757824282507106E-2</v>
      </c>
      <c r="K20" s="13">
        <v>0</v>
      </c>
    </row>
    <row r="21" spans="1:11" x14ac:dyDescent="0.25">
      <c r="A21">
        <v>19</v>
      </c>
      <c r="B21" s="13">
        <v>0.5161290322580645</v>
      </c>
      <c r="C21" s="13">
        <v>0</v>
      </c>
      <c r="D21" s="13">
        <v>0.69032258064516128</v>
      </c>
      <c r="E21" s="13">
        <v>0.77419354838709675</v>
      </c>
      <c r="F21" s="13">
        <v>0.72258064516129028</v>
      </c>
      <c r="G21" s="13">
        <v>5.5872606695770238E-2</v>
      </c>
      <c r="H21" s="13">
        <v>0</v>
      </c>
      <c r="I21" s="13">
        <v>3.6779852422552863E-2</v>
      </c>
      <c r="J21" s="13">
        <v>3.2258064516129004E-2</v>
      </c>
      <c r="K21" s="13">
        <v>0.10352778410245943</v>
      </c>
    </row>
    <row r="22" spans="1:11" x14ac:dyDescent="0.25">
      <c r="A22">
        <v>20</v>
      </c>
      <c r="B22" s="13">
        <v>0.50461538461538458</v>
      </c>
      <c r="C22" s="13">
        <v>1</v>
      </c>
      <c r="D22" s="13">
        <v>0.93230769230769239</v>
      </c>
      <c r="E22" s="13">
        <v>0.91076923076923078</v>
      </c>
      <c r="F22" s="13">
        <v>1</v>
      </c>
      <c r="G22" s="13">
        <v>2.9592898556417453E-2</v>
      </c>
      <c r="H22" s="13">
        <v>0</v>
      </c>
      <c r="I22" s="13">
        <v>3.1902217466658028E-2</v>
      </c>
      <c r="J22" s="13">
        <v>2.9592898556417443E-2</v>
      </c>
      <c r="K22" s="13">
        <v>0</v>
      </c>
    </row>
    <row r="23" spans="1:11" x14ac:dyDescent="0.25">
      <c r="A23">
        <v>21</v>
      </c>
      <c r="B23" s="13">
        <v>0.4708860759493671</v>
      </c>
      <c r="C23" s="13">
        <v>1</v>
      </c>
      <c r="D23" s="13">
        <v>0.98227848101265836</v>
      </c>
      <c r="E23" s="13">
        <v>0.97721518987341782</v>
      </c>
      <c r="F23" s="13">
        <v>0.98734177215189889</v>
      </c>
      <c r="G23" s="13">
        <v>5.7591459068745944E-2</v>
      </c>
      <c r="H23" s="13">
        <v>0</v>
      </c>
      <c r="I23" s="13">
        <v>6.9331969304451783E-3</v>
      </c>
      <c r="J23" s="13">
        <v>2.2643726354428271E-2</v>
      </c>
      <c r="K23" s="13">
        <v>1.2412670766236366E-16</v>
      </c>
    </row>
    <row r="24" spans="1:11" x14ac:dyDescent="0.25">
      <c r="A24">
        <v>22</v>
      </c>
      <c r="B24" s="13">
        <v>0.53636363636363638</v>
      </c>
      <c r="C24" s="13">
        <v>1</v>
      </c>
      <c r="D24" s="13">
        <v>0.97499999999999998</v>
      </c>
      <c r="E24" s="13">
        <v>0.99090909090909085</v>
      </c>
      <c r="F24" s="13">
        <v>1</v>
      </c>
      <c r="G24" s="13">
        <v>2.4635776578044069E-2</v>
      </c>
      <c r="H24" s="13">
        <v>0</v>
      </c>
      <c r="I24" s="13">
        <v>1.481636910273328E-2</v>
      </c>
      <c r="J24" s="13">
        <v>1.481636910273328E-2</v>
      </c>
      <c r="K24" s="13">
        <v>0</v>
      </c>
    </row>
    <row r="25" spans="1:11" x14ac:dyDescent="0.25">
      <c r="A25">
        <v>23</v>
      </c>
      <c r="B25" s="13">
        <v>0.50989010989010985</v>
      </c>
      <c r="C25" s="13">
        <v>1</v>
      </c>
      <c r="D25" s="13">
        <v>0.98461538461538467</v>
      </c>
      <c r="E25" s="13">
        <v>0.97142857142857131</v>
      </c>
      <c r="F25" s="13">
        <v>0.99780219780219781</v>
      </c>
      <c r="G25" s="13">
        <v>3.8539951465385046E-2</v>
      </c>
      <c r="H25" s="13">
        <v>0</v>
      </c>
      <c r="I25" s="13">
        <v>1.2529400275814713E-2</v>
      </c>
      <c r="J25" s="13">
        <v>9.8288702307682708E-3</v>
      </c>
      <c r="K25" s="13">
        <v>4.9144351153841363E-3</v>
      </c>
    </row>
    <row r="26" spans="1:11" x14ac:dyDescent="0.25">
      <c r="A26">
        <v>24</v>
      </c>
      <c r="B26" s="13">
        <v>0.49259259259259258</v>
      </c>
      <c r="C26" s="13">
        <v>1</v>
      </c>
      <c r="D26" s="13">
        <v>0.81111111111111112</v>
      </c>
      <c r="E26" s="13">
        <v>0.7407407407407407</v>
      </c>
      <c r="F26" s="13">
        <v>0.94074074074074066</v>
      </c>
      <c r="G26" s="13">
        <v>9.7640195010844921E-2</v>
      </c>
      <c r="H26" s="13">
        <v>0</v>
      </c>
      <c r="I26" s="13">
        <v>3.0429030972509222E-2</v>
      </c>
      <c r="J26" s="13">
        <v>8.3846158686457534E-2</v>
      </c>
      <c r="K26" s="13">
        <v>3.0429030972509184E-2</v>
      </c>
    </row>
    <row r="27" spans="1:11" x14ac:dyDescent="0.25">
      <c r="A27">
        <v>25</v>
      </c>
      <c r="B27" s="13">
        <v>0.52962962962962956</v>
      </c>
      <c r="C27" s="13">
        <v>1</v>
      </c>
      <c r="D27" s="13">
        <v>0.64444444444444449</v>
      </c>
      <c r="E27" s="13">
        <v>0.7407407407407407</v>
      </c>
      <c r="F27" s="13">
        <v>0.75925925925925919</v>
      </c>
      <c r="G27" s="13">
        <v>4.8290388186686295E-2</v>
      </c>
      <c r="H27" s="13">
        <v>0</v>
      </c>
      <c r="I27" s="13">
        <v>4.7933996687202919E-2</v>
      </c>
      <c r="J27" s="13">
        <v>4.3429775553920635E-2</v>
      </c>
      <c r="K27" s="13">
        <v>4.140866624999609E-2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DABC-5013-4977-8401-986A83F58DF4}">
  <sheetPr>
    <tabColor theme="9" tint="-0.249977111117893"/>
  </sheetPr>
  <dimension ref="A1:K29"/>
  <sheetViews>
    <sheetView workbookViewId="0">
      <selection sqref="A1:K27"/>
    </sheetView>
  </sheetViews>
  <sheetFormatPr defaultRowHeight="15" x14ac:dyDescent="0.25"/>
  <cols>
    <col min="1" max="1" width="9.7109375" bestFit="1" customWidth="1"/>
    <col min="2" max="2" width="6.140625" bestFit="1" customWidth="1"/>
    <col min="3" max="3" width="8.42578125" bestFit="1" customWidth="1"/>
    <col min="4" max="6" width="12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13">
        <v>0.5</v>
      </c>
      <c r="C2" s="13">
        <v>0.5</v>
      </c>
      <c r="D2" s="13">
        <v>0.86014610389610391</v>
      </c>
      <c r="E2" s="13">
        <v>0.84107142857142869</v>
      </c>
      <c r="F2" s="13">
        <v>0.87037337662337655</v>
      </c>
      <c r="G2" s="13">
        <v>0</v>
      </c>
      <c r="H2" s="13">
        <v>0</v>
      </c>
      <c r="I2" s="13">
        <v>2.0398665553791571E-2</v>
      </c>
      <c r="J2" s="13">
        <v>4.9294070745278237E-2</v>
      </c>
      <c r="K2" s="13">
        <v>1.3295964937954085E-2</v>
      </c>
    </row>
    <row r="3" spans="1:11" x14ac:dyDescent="0.25">
      <c r="A3">
        <v>1</v>
      </c>
      <c r="B3" s="13">
        <v>0.5</v>
      </c>
      <c r="C3" s="13">
        <v>0.5</v>
      </c>
      <c r="D3" s="13">
        <v>0.67599591419816141</v>
      </c>
      <c r="E3" s="13">
        <v>0.73687436159346276</v>
      </c>
      <c r="F3" s="13">
        <v>0.7191011235955056</v>
      </c>
      <c r="G3" s="13">
        <v>0</v>
      </c>
      <c r="H3" s="13">
        <v>0</v>
      </c>
      <c r="I3" s="13">
        <v>3.6668506571892363E-2</v>
      </c>
      <c r="J3" s="13">
        <v>0.1247463493744934</v>
      </c>
      <c r="K3" s="13">
        <v>0.17463069089425676</v>
      </c>
    </row>
    <row r="4" spans="1:11" x14ac:dyDescent="0.25">
      <c r="A4">
        <v>2</v>
      </c>
      <c r="B4" s="13">
        <v>0.5</v>
      </c>
      <c r="C4" s="13">
        <v>0.5</v>
      </c>
      <c r="D4" s="13">
        <v>0.93257575757575761</v>
      </c>
      <c r="E4" s="13">
        <v>0.91287878787878785</v>
      </c>
      <c r="F4" s="13">
        <v>0.93106060606060603</v>
      </c>
      <c r="G4" s="13">
        <v>0</v>
      </c>
      <c r="H4" s="13">
        <v>0</v>
      </c>
      <c r="I4" s="13">
        <v>1.2641247421185811E-2</v>
      </c>
      <c r="J4" s="13">
        <v>2.0093840126820951E-2</v>
      </c>
      <c r="K4" s="13">
        <v>2.1948461523966865E-2</v>
      </c>
    </row>
    <row r="5" spans="1:11" x14ac:dyDescent="0.25">
      <c r="A5">
        <v>3</v>
      </c>
      <c r="B5" s="13">
        <v>0.5</v>
      </c>
      <c r="C5" s="13">
        <v>0.5</v>
      </c>
      <c r="D5" s="13">
        <v>0.64431818181818179</v>
      </c>
      <c r="E5" s="13">
        <v>0.66371753246753251</v>
      </c>
      <c r="F5" s="13">
        <v>0.70616883116883111</v>
      </c>
      <c r="G5" s="13">
        <v>0</v>
      </c>
      <c r="H5" s="13">
        <v>0</v>
      </c>
      <c r="I5" s="13">
        <v>4.8197816833989757E-2</v>
      </c>
      <c r="J5" s="13">
        <v>6.7642850344373048E-2</v>
      </c>
      <c r="K5" s="13">
        <v>2.2519779868514708E-2</v>
      </c>
    </row>
    <row r="6" spans="1:11" x14ac:dyDescent="0.25">
      <c r="A6">
        <v>4</v>
      </c>
      <c r="B6" s="13">
        <v>0.5</v>
      </c>
      <c r="C6" s="13">
        <v>0.5</v>
      </c>
      <c r="D6" s="13">
        <v>0.66233980983877627</v>
      </c>
      <c r="E6" s="13">
        <v>0.70301777594047132</v>
      </c>
      <c r="F6" s="13">
        <v>0.75518809425382394</v>
      </c>
      <c r="G6" s="13">
        <v>0</v>
      </c>
      <c r="H6" s="13">
        <v>0</v>
      </c>
      <c r="I6" s="13">
        <v>2.9949529691305682E-2</v>
      </c>
      <c r="J6" s="13">
        <v>8.9081291714515995E-2</v>
      </c>
      <c r="K6" s="13">
        <v>4.5179629492818986E-2</v>
      </c>
    </row>
    <row r="7" spans="1:11" x14ac:dyDescent="0.25">
      <c r="A7">
        <v>5</v>
      </c>
      <c r="B7" s="13">
        <v>0.5</v>
      </c>
      <c r="C7" s="13">
        <v>0.5</v>
      </c>
      <c r="D7" s="13">
        <v>0.83344000000000007</v>
      </c>
      <c r="E7" s="13">
        <v>0.80043999999999982</v>
      </c>
      <c r="F7" s="13">
        <v>0.78512000000000004</v>
      </c>
      <c r="G7" s="13">
        <v>0</v>
      </c>
      <c r="H7" s="13">
        <v>0</v>
      </c>
      <c r="I7" s="13">
        <v>3.6153672012673901E-2</v>
      </c>
      <c r="J7" s="13">
        <v>4.6103231990826866E-2</v>
      </c>
      <c r="K7" s="13">
        <v>3.1912881411743428E-2</v>
      </c>
    </row>
    <row r="8" spans="1:11" x14ac:dyDescent="0.25">
      <c r="A8">
        <v>6</v>
      </c>
      <c r="B8" s="13">
        <v>0.5</v>
      </c>
      <c r="C8" s="13">
        <v>0.5</v>
      </c>
      <c r="D8" s="13">
        <v>0.74856</v>
      </c>
      <c r="E8" s="13">
        <v>0.74527999999999994</v>
      </c>
      <c r="F8" s="13">
        <v>0.76232000000000011</v>
      </c>
      <c r="G8" s="13">
        <v>0</v>
      </c>
      <c r="H8" s="13">
        <v>0</v>
      </c>
      <c r="I8" s="13">
        <v>1.220688330410348E-2</v>
      </c>
      <c r="J8" s="13">
        <v>4.4350558057368344E-2</v>
      </c>
      <c r="K8" s="13">
        <v>1.6192343869866375E-2</v>
      </c>
    </row>
    <row r="9" spans="1:11" x14ac:dyDescent="0.25">
      <c r="A9">
        <v>7</v>
      </c>
      <c r="B9" s="13">
        <v>0.5</v>
      </c>
      <c r="C9" s="13">
        <v>0.5</v>
      </c>
      <c r="D9" s="13">
        <v>0.6331593737454837</v>
      </c>
      <c r="E9" s="13">
        <v>0.59875551987153752</v>
      </c>
      <c r="F9" s="13">
        <v>0.58514652749899632</v>
      </c>
      <c r="G9" s="13">
        <v>0</v>
      </c>
      <c r="H9" s="13">
        <v>0</v>
      </c>
      <c r="I9" s="13">
        <v>3.6997700398480486E-2</v>
      </c>
      <c r="J9" s="13">
        <v>6.190494596728166E-2</v>
      </c>
      <c r="K9" s="13">
        <v>5.3368512381099763E-2</v>
      </c>
    </row>
    <row r="10" spans="1:11" x14ac:dyDescent="0.25">
      <c r="A10">
        <v>8</v>
      </c>
      <c r="B10" s="13">
        <v>0.5</v>
      </c>
      <c r="C10" s="13">
        <v>0.5</v>
      </c>
      <c r="D10" s="13">
        <v>0.78743282348077714</v>
      </c>
      <c r="E10" s="13">
        <v>0.80049607275733781</v>
      </c>
      <c r="F10" s="13">
        <v>0.82893757751136832</v>
      </c>
      <c r="G10" s="13">
        <v>0</v>
      </c>
      <c r="H10" s="13">
        <v>0</v>
      </c>
      <c r="I10" s="13">
        <v>1.9824385041305868E-2</v>
      </c>
      <c r="J10" s="13">
        <v>4.7405176682840333E-2</v>
      </c>
      <c r="K10" s="13">
        <v>2.5341083739567654E-2</v>
      </c>
    </row>
    <row r="11" spans="1:11" x14ac:dyDescent="0.25">
      <c r="A11">
        <v>9</v>
      </c>
      <c r="B11" s="13">
        <v>0.5</v>
      </c>
      <c r="C11" s="13">
        <v>0.5</v>
      </c>
      <c r="D11" s="13">
        <v>0.68188736681887363</v>
      </c>
      <c r="E11" s="13">
        <v>0.68934550989345511</v>
      </c>
      <c r="F11" s="13">
        <v>0.74895991882293256</v>
      </c>
      <c r="G11" s="13">
        <v>0</v>
      </c>
      <c r="H11" s="13">
        <v>0</v>
      </c>
      <c r="I11" s="13">
        <v>2.3702300612477079E-2</v>
      </c>
      <c r="J11" s="13">
        <v>4.7935003572086167E-2</v>
      </c>
      <c r="K11" s="13">
        <v>2.322064570064928E-2</v>
      </c>
    </row>
    <row r="12" spans="1:11" x14ac:dyDescent="0.25">
      <c r="A12">
        <v>10</v>
      </c>
      <c r="B12" s="13">
        <v>0.5</v>
      </c>
      <c r="C12" s="13">
        <v>0.5</v>
      </c>
      <c r="D12" s="13">
        <v>0.73810763888888897</v>
      </c>
      <c r="E12" s="13">
        <v>0.67256944444444433</v>
      </c>
      <c r="F12" s="13">
        <v>0.65060763888888895</v>
      </c>
      <c r="G12" s="13">
        <v>0</v>
      </c>
      <c r="H12" s="13">
        <v>0</v>
      </c>
      <c r="I12" s="13">
        <v>1.6828304198382198E-2</v>
      </c>
      <c r="J12" s="13">
        <v>9.1827703238879385E-2</v>
      </c>
      <c r="K12" s="13">
        <v>4.2649717001868898E-2</v>
      </c>
    </row>
    <row r="13" spans="1:11" x14ac:dyDescent="0.25">
      <c r="A13">
        <v>11</v>
      </c>
      <c r="B13" s="13">
        <v>0.5</v>
      </c>
      <c r="C13" s="13">
        <v>0.5</v>
      </c>
      <c r="D13" s="13">
        <v>0.89866666666666661</v>
      </c>
      <c r="E13" s="13">
        <v>0.8593725490196078</v>
      </c>
      <c r="F13" s="13">
        <v>0.87137254901960781</v>
      </c>
      <c r="G13" s="13">
        <v>0</v>
      </c>
      <c r="H13" s="13">
        <v>0</v>
      </c>
      <c r="I13" s="13">
        <v>1.8940811103527615E-2</v>
      </c>
      <c r="J13" s="13">
        <v>3.9594833817707904E-2</v>
      </c>
      <c r="K13" s="13">
        <v>2.7163763545959053E-2</v>
      </c>
    </row>
    <row r="14" spans="1:11" x14ac:dyDescent="0.25">
      <c r="A14">
        <v>12</v>
      </c>
      <c r="B14" s="13">
        <v>0.5</v>
      </c>
      <c r="C14" s="13">
        <v>0.5</v>
      </c>
      <c r="D14" s="13">
        <v>0.8312576312576313</v>
      </c>
      <c r="E14" s="13">
        <v>0.69951159951159958</v>
      </c>
      <c r="F14" s="13">
        <v>0.8588522588522588</v>
      </c>
      <c r="G14" s="13">
        <v>0</v>
      </c>
      <c r="H14" s="13">
        <v>0</v>
      </c>
      <c r="I14" s="13">
        <v>3.3631879651686528E-2</v>
      </c>
      <c r="J14" s="13">
        <v>0.10900248625488843</v>
      </c>
      <c r="K14" s="13">
        <v>2.6366276731089697E-2</v>
      </c>
    </row>
    <row r="15" spans="1:11" x14ac:dyDescent="0.25">
      <c r="A15">
        <v>13</v>
      </c>
      <c r="B15" s="13">
        <v>0.5</v>
      </c>
      <c r="C15" s="13">
        <v>0.5</v>
      </c>
      <c r="D15" s="13">
        <v>0.71736023539302241</v>
      </c>
      <c r="E15" s="13">
        <v>0.67721731820092479</v>
      </c>
      <c r="F15" s="13">
        <v>0.65800756620428746</v>
      </c>
      <c r="G15" s="13">
        <v>0</v>
      </c>
      <c r="H15" s="13">
        <v>0</v>
      </c>
      <c r="I15" s="13">
        <v>1.4725868740890369E-2</v>
      </c>
      <c r="J15" s="13">
        <v>3.8945564337706025E-2</v>
      </c>
      <c r="K15" s="13">
        <v>1.5288069595644745E-2</v>
      </c>
    </row>
    <row r="16" spans="1:11" x14ac:dyDescent="0.25">
      <c r="A16">
        <v>14</v>
      </c>
      <c r="B16" s="13">
        <v>0.5</v>
      </c>
      <c r="C16" s="13">
        <v>0.5</v>
      </c>
      <c r="D16" s="13">
        <v>0.69811924769907951</v>
      </c>
      <c r="E16" s="13">
        <v>0.73613445378151265</v>
      </c>
      <c r="F16" s="13">
        <v>0.71436574629851946</v>
      </c>
      <c r="G16" s="13">
        <v>0</v>
      </c>
      <c r="H16" s="13">
        <v>0</v>
      </c>
      <c r="I16" s="13">
        <v>1.4718059055136214E-2</v>
      </c>
      <c r="J16" s="13">
        <v>9.7531576449570861E-3</v>
      </c>
      <c r="K16" s="13">
        <v>1.9218934279743239E-2</v>
      </c>
    </row>
    <row r="17" spans="1:11" x14ac:dyDescent="0.25">
      <c r="A17">
        <v>15</v>
      </c>
      <c r="B17" s="13">
        <v>0.5</v>
      </c>
      <c r="C17" s="13">
        <v>0.5</v>
      </c>
      <c r="D17" s="13">
        <v>0.59650000000000003</v>
      </c>
      <c r="E17" s="13">
        <v>0.60929166666666668</v>
      </c>
      <c r="F17" s="13">
        <v>0.60016666666666674</v>
      </c>
      <c r="G17" s="13">
        <v>0</v>
      </c>
      <c r="H17" s="13">
        <v>0</v>
      </c>
      <c r="I17" s="13">
        <v>4.7641055182362273E-2</v>
      </c>
      <c r="J17" s="13">
        <v>3.207203534839799E-2</v>
      </c>
      <c r="K17" s="13">
        <v>3.9190595527215183E-2</v>
      </c>
    </row>
    <row r="18" spans="1:11" x14ac:dyDescent="0.25">
      <c r="A18">
        <v>16</v>
      </c>
      <c r="B18" s="13">
        <v>0.5</v>
      </c>
      <c r="C18" s="13">
        <v>0.5</v>
      </c>
      <c r="D18" s="13">
        <v>0.5202500000000001</v>
      </c>
      <c r="E18" s="13">
        <v>0.58624999999999994</v>
      </c>
      <c r="F18" s="13">
        <v>0.52712500000000007</v>
      </c>
      <c r="G18" s="13">
        <v>0</v>
      </c>
      <c r="H18" s="13">
        <v>0</v>
      </c>
      <c r="I18" s="13">
        <v>2.9949827837568589E-2</v>
      </c>
      <c r="J18" s="13">
        <v>5.1675066521485985E-2</v>
      </c>
      <c r="K18" s="13">
        <v>3.1618452879608121E-2</v>
      </c>
    </row>
    <row r="19" spans="1:11" x14ac:dyDescent="0.25">
      <c r="A19">
        <v>17</v>
      </c>
      <c r="B19" s="13">
        <v>0.5</v>
      </c>
      <c r="C19" s="13">
        <v>0.5</v>
      </c>
      <c r="D19" s="13">
        <v>0.66371527777777772</v>
      </c>
      <c r="E19" s="13">
        <v>0.75551215277777783</v>
      </c>
      <c r="F19" s="13">
        <v>0.76788194444444446</v>
      </c>
      <c r="G19" s="13">
        <v>0</v>
      </c>
      <c r="H19" s="13">
        <v>0</v>
      </c>
      <c r="I19" s="13">
        <v>2.9535263399795373E-2</v>
      </c>
      <c r="J19" s="13">
        <v>1.0544284804251963E-2</v>
      </c>
      <c r="K19" s="13">
        <v>1.39983210557696E-2</v>
      </c>
    </row>
    <row r="20" spans="1:11" x14ac:dyDescent="0.25">
      <c r="A20">
        <v>18</v>
      </c>
      <c r="B20" s="13">
        <v>0.5</v>
      </c>
      <c r="C20" s="13">
        <v>0.5</v>
      </c>
      <c r="D20" s="13">
        <v>0.7907738095238096</v>
      </c>
      <c r="E20" s="13">
        <v>0.85704365079365075</v>
      </c>
      <c r="F20" s="13">
        <v>0.89136904761904767</v>
      </c>
      <c r="G20" s="13">
        <v>0</v>
      </c>
      <c r="H20" s="13">
        <v>0</v>
      </c>
      <c r="I20" s="13">
        <v>3.8334943092001153E-2</v>
      </c>
      <c r="J20" s="13">
        <v>3.7911804023786494E-2</v>
      </c>
      <c r="K20" s="13">
        <v>1.7229518286665083E-2</v>
      </c>
    </row>
    <row r="21" spans="1:11" x14ac:dyDescent="0.25">
      <c r="A21">
        <v>19</v>
      </c>
      <c r="B21" s="13">
        <v>0.5</v>
      </c>
      <c r="C21" s="13">
        <v>0.5</v>
      </c>
      <c r="D21" s="13">
        <v>0.82861150070126222</v>
      </c>
      <c r="E21" s="13">
        <v>0.87344553529686775</v>
      </c>
      <c r="F21" s="13">
        <v>0.8812529219261338</v>
      </c>
      <c r="G21" s="13">
        <v>0</v>
      </c>
      <c r="H21" s="13">
        <v>0</v>
      </c>
      <c r="I21" s="13">
        <v>1.7406755415984302E-2</v>
      </c>
      <c r="J21" s="13">
        <v>1.8637106786055988E-2</v>
      </c>
      <c r="K21" s="13">
        <v>2.2121586095036911E-2</v>
      </c>
    </row>
    <row r="22" spans="1:11" x14ac:dyDescent="0.25">
      <c r="A22">
        <v>20</v>
      </c>
      <c r="B22" s="13">
        <v>0.5</v>
      </c>
      <c r="C22" s="13">
        <v>0.5</v>
      </c>
      <c r="D22" s="13">
        <v>0.77520879120879127</v>
      </c>
      <c r="E22" s="13">
        <v>0.82545054945054941</v>
      </c>
      <c r="F22" s="13">
        <v>0.85485714285714276</v>
      </c>
      <c r="G22" s="13">
        <v>0</v>
      </c>
      <c r="H22" s="13">
        <v>0</v>
      </c>
      <c r="I22" s="13">
        <v>6.2053262722950045E-2</v>
      </c>
      <c r="J22" s="13">
        <v>2.2307638174567542E-2</v>
      </c>
      <c r="K22" s="13">
        <v>2.7991407586681498E-2</v>
      </c>
    </row>
    <row r="23" spans="1:11" x14ac:dyDescent="0.25">
      <c r="A23">
        <v>21</v>
      </c>
      <c r="B23" s="13">
        <v>0.5</v>
      </c>
      <c r="C23" s="13">
        <v>0.5</v>
      </c>
      <c r="D23" s="13">
        <v>0.92658227848101282</v>
      </c>
      <c r="E23" s="13">
        <v>0.94352019288728139</v>
      </c>
      <c r="F23" s="13">
        <v>0.97793851717902347</v>
      </c>
      <c r="G23" s="13">
        <v>0</v>
      </c>
      <c r="H23" s="13">
        <v>0</v>
      </c>
      <c r="I23" s="13">
        <v>2.1461588282501897E-2</v>
      </c>
      <c r="J23" s="13">
        <v>2.3095519500222123E-2</v>
      </c>
      <c r="K23" s="13">
        <v>5.0897725937515343E-3</v>
      </c>
    </row>
    <row r="24" spans="1:11" x14ac:dyDescent="0.25">
      <c r="A24">
        <v>22</v>
      </c>
      <c r="B24" s="13">
        <v>0.5</v>
      </c>
      <c r="C24" s="13">
        <v>0.5</v>
      </c>
      <c r="D24" s="13">
        <v>0.79109848484848488</v>
      </c>
      <c r="E24" s="13">
        <v>0.7296401515151516</v>
      </c>
      <c r="F24" s="13">
        <v>0.77215909090909096</v>
      </c>
      <c r="G24" s="13">
        <v>0</v>
      </c>
      <c r="H24" s="13">
        <v>0</v>
      </c>
      <c r="I24" s="13">
        <v>3.5988586328995931E-2</v>
      </c>
      <c r="J24" s="13">
        <v>6.2096955722556815E-2</v>
      </c>
      <c r="K24" s="13">
        <v>4.0474508466799425E-2</v>
      </c>
    </row>
    <row r="25" spans="1:11" x14ac:dyDescent="0.25">
      <c r="A25">
        <v>23</v>
      </c>
      <c r="B25" s="13">
        <v>0.5</v>
      </c>
      <c r="C25" s="13">
        <v>0.5</v>
      </c>
      <c r="D25" s="13">
        <v>0.90891330891330901</v>
      </c>
      <c r="E25" s="13">
        <v>0.93040293040293043</v>
      </c>
      <c r="F25" s="13">
        <v>0.98559218559218564</v>
      </c>
      <c r="G25" s="13">
        <v>0</v>
      </c>
      <c r="H25" s="13">
        <v>0</v>
      </c>
      <c r="I25" s="13">
        <v>4.6723044018808377E-2</v>
      </c>
      <c r="J25" s="13">
        <v>5.8321184351980401E-2</v>
      </c>
      <c r="K25" s="13">
        <v>1.2730072301810363E-2</v>
      </c>
    </row>
    <row r="26" spans="1:11" x14ac:dyDescent="0.25">
      <c r="A26">
        <v>24</v>
      </c>
      <c r="B26" s="13">
        <v>0.5</v>
      </c>
      <c r="C26" s="13">
        <v>0.5</v>
      </c>
      <c r="D26" s="13">
        <v>0.635024154589372</v>
      </c>
      <c r="E26" s="13">
        <v>0.59609500805152982</v>
      </c>
      <c r="F26" s="13">
        <v>0.65362318840579703</v>
      </c>
      <c r="G26" s="13">
        <v>0</v>
      </c>
      <c r="H26" s="13">
        <v>0</v>
      </c>
      <c r="I26" s="13">
        <v>2.7729017391747979E-2</v>
      </c>
      <c r="J26" s="13">
        <v>5.8745242288966062E-2</v>
      </c>
      <c r="K26" s="13">
        <v>3.5053756901696889E-2</v>
      </c>
    </row>
    <row r="27" spans="1:11" x14ac:dyDescent="0.25">
      <c r="A27">
        <v>25</v>
      </c>
      <c r="B27" s="13">
        <v>0.5</v>
      </c>
      <c r="C27" s="13">
        <v>0.5</v>
      </c>
      <c r="D27" s="13">
        <v>0.55764895330112707</v>
      </c>
      <c r="E27" s="13">
        <v>0.59657809983896937</v>
      </c>
      <c r="F27" s="13">
        <v>0.6036231884057971</v>
      </c>
      <c r="G27" s="13">
        <v>0</v>
      </c>
      <c r="H27" s="13">
        <v>0</v>
      </c>
      <c r="I27" s="13">
        <v>4.6534080942790775E-2</v>
      </c>
      <c r="J27" s="13">
        <v>5.9811134668031313E-2</v>
      </c>
      <c r="K27" s="13">
        <v>4.8402687278970416E-2</v>
      </c>
    </row>
    <row r="29" spans="1:11" x14ac:dyDescent="0.25">
      <c r="D29">
        <f>AVERAGE(mean_and_std_auc[lda])</f>
        <v>0.74375743502393676</v>
      </c>
      <c r="E29">
        <f>AVERAGE(mean_and_std_auc[cnn])</f>
        <v>0.74768893429282612</v>
      </c>
      <c r="F29">
        <f>AVERAGE(mean_and_std_auc[unet])</f>
        <v>0.76773733495401275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C5DB-0F25-458A-BABF-A2CB1652E4B2}">
  <sheetPr>
    <tabColor theme="9" tint="-0.249977111117893"/>
  </sheetPr>
  <dimension ref="A1:K29"/>
  <sheetViews>
    <sheetView workbookViewId="0">
      <selection activeCell="K27" sqref="B2:K27"/>
    </sheetView>
  </sheetViews>
  <sheetFormatPr defaultRowHeight="15" x14ac:dyDescent="0.25"/>
  <cols>
    <col min="1" max="2" width="9.7109375" bestFit="1" customWidth="1"/>
    <col min="3" max="3" width="8.42578125" bestFit="1" customWidth="1"/>
    <col min="4" max="4" width="11" bestFit="1" customWidth="1"/>
    <col min="5" max="6" width="12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25">
        <v>-2.962733646316491E-2</v>
      </c>
      <c r="C2" s="25"/>
      <c r="D2" s="25">
        <v>0.54949757400977506</v>
      </c>
      <c r="E2" s="25">
        <v>0.52505037371744256</v>
      </c>
      <c r="F2" s="25">
        <v>0.45825619456111755</v>
      </c>
      <c r="G2" s="25">
        <v>0.13071094786853618</v>
      </c>
      <c r="H2" s="25"/>
      <c r="I2" s="25">
        <v>7.0379419909713387E-2</v>
      </c>
      <c r="J2" s="25">
        <v>7.1832698052360949E-2</v>
      </c>
      <c r="K2" s="25">
        <v>5.7864100769033873E-2</v>
      </c>
    </row>
    <row r="3" spans="1:11" x14ac:dyDescent="0.25">
      <c r="A3">
        <v>1</v>
      </c>
      <c r="B3" s="25">
        <v>-2.0717796272575126E-3</v>
      </c>
      <c r="C3" s="25"/>
      <c r="D3" s="25">
        <v>9.5635153803881753E-2</v>
      </c>
      <c r="E3" s="25">
        <v>0.31632085405086779</v>
      </c>
      <c r="F3" s="25"/>
      <c r="G3" s="25">
        <v>8.0651558024777276E-2</v>
      </c>
      <c r="H3" s="25"/>
      <c r="I3" s="25">
        <v>6.2177033197245532E-2</v>
      </c>
      <c r="J3" s="25">
        <v>0.11739865543686483</v>
      </c>
      <c r="K3" s="25"/>
    </row>
    <row r="4" spans="1:11" x14ac:dyDescent="0.25">
      <c r="A4">
        <v>2</v>
      </c>
      <c r="B4" s="25">
        <v>6.595491019823628E-2</v>
      </c>
      <c r="C4" s="25"/>
      <c r="D4" s="25">
        <v>0.73541906910274701</v>
      </c>
      <c r="E4" s="25">
        <v>0.70400433526709816</v>
      </c>
      <c r="F4" s="25">
        <v>0.42261120917435918</v>
      </c>
      <c r="G4" s="25">
        <v>8.8787157354273602E-2</v>
      </c>
      <c r="H4" s="25"/>
      <c r="I4" s="25">
        <v>3.8089015811383638E-2</v>
      </c>
      <c r="J4" s="25">
        <v>4.0681294165239371E-2</v>
      </c>
      <c r="K4" s="25">
        <v>4.8955767434351004E-2</v>
      </c>
    </row>
    <row r="5" spans="1:11" x14ac:dyDescent="0.25">
      <c r="A5">
        <v>3</v>
      </c>
      <c r="B5" s="25">
        <v>9.5301500631814445E-2</v>
      </c>
      <c r="C5" s="25"/>
      <c r="D5" s="25">
        <v>0.2337863598204975</v>
      </c>
      <c r="E5" s="25">
        <v>0.25895228290941441</v>
      </c>
      <c r="F5" s="25">
        <v>0.23632017602368344</v>
      </c>
      <c r="G5" s="25">
        <v>0.12764828913221091</v>
      </c>
      <c r="H5" s="25"/>
      <c r="I5" s="25">
        <v>0.12071460260950947</v>
      </c>
      <c r="J5" s="25">
        <v>7.0108608501292247E-2</v>
      </c>
      <c r="K5" s="25">
        <v>4.2234201762207345E-2</v>
      </c>
    </row>
    <row r="6" spans="1:11" x14ac:dyDescent="0.25">
      <c r="A6">
        <v>4</v>
      </c>
      <c r="B6" s="25">
        <v>-5.7848268089511823E-2</v>
      </c>
      <c r="C6" s="25"/>
      <c r="D6" s="25">
        <v>0.2616345622676749</v>
      </c>
      <c r="E6" s="25">
        <v>0.33484578183649305</v>
      </c>
      <c r="F6" s="25">
        <v>0.36984118316566211</v>
      </c>
      <c r="G6" s="25">
        <v>0.10413801119837064</v>
      </c>
      <c r="H6" s="25"/>
      <c r="I6" s="25">
        <v>9.1926408207291574E-2</v>
      </c>
      <c r="J6" s="25">
        <v>0.1394576035088553</v>
      </c>
      <c r="K6" s="25">
        <v>5.3204977959097205E-2</v>
      </c>
    </row>
    <row r="7" spans="1:11" x14ac:dyDescent="0.25">
      <c r="A7">
        <v>5</v>
      </c>
      <c r="B7" s="25">
        <v>-2.8294846301523756E-2</v>
      </c>
      <c r="C7" s="25"/>
      <c r="D7" s="25">
        <v>0.52458900328812352</v>
      </c>
      <c r="E7" s="25">
        <v>0.43833346356332281</v>
      </c>
      <c r="F7" s="25">
        <v>0.4059917939075014</v>
      </c>
      <c r="G7" s="25">
        <v>8.3728669790978649E-2</v>
      </c>
      <c r="H7" s="25"/>
      <c r="I7" s="25">
        <v>8.80366675759547E-2</v>
      </c>
      <c r="J7" s="25">
        <v>8.5476630358857109E-2</v>
      </c>
      <c r="K7" s="25">
        <v>5.4357484843409458E-2</v>
      </c>
    </row>
    <row r="8" spans="1:11" x14ac:dyDescent="0.25">
      <c r="A8">
        <v>6</v>
      </c>
      <c r="B8" s="25">
        <v>-4.5415506630832825E-2</v>
      </c>
      <c r="C8" s="25"/>
      <c r="D8" s="25">
        <v>0.36030075647952031</v>
      </c>
      <c r="E8" s="25">
        <v>0.35143723134681165</v>
      </c>
      <c r="F8" s="25">
        <v>0.3190951236370923</v>
      </c>
      <c r="G8" s="25">
        <v>0.11214576532515166</v>
      </c>
      <c r="H8" s="25"/>
      <c r="I8" s="25">
        <v>4.5218658028623085E-2</v>
      </c>
      <c r="J8" s="25">
        <v>8.7691680321379958E-2</v>
      </c>
      <c r="K8" s="25">
        <v>6.3327439542385053E-2</v>
      </c>
    </row>
    <row r="9" spans="1:11" x14ac:dyDescent="0.25">
      <c r="A9">
        <v>7</v>
      </c>
      <c r="B9" s="25">
        <v>-5.2636445742270115E-4</v>
      </c>
      <c r="C9" s="25"/>
      <c r="D9" s="25">
        <v>0.20480588281018033</v>
      </c>
      <c r="E9" s="25">
        <v>0.18248502306234976</v>
      </c>
      <c r="F9" s="25">
        <v>0.18036504948075735</v>
      </c>
      <c r="G9" s="25">
        <v>4.6596983505909177E-2</v>
      </c>
      <c r="H9" s="25"/>
      <c r="I9" s="25">
        <v>5.1601430456063586E-2</v>
      </c>
      <c r="J9" s="25">
        <v>0.10676476443580728</v>
      </c>
      <c r="K9" s="25">
        <v>0.12110381978080065</v>
      </c>
    </row>
    <row r="10" spans="1:11" x14ac:dyDescent="0.25">
      <c r="A10">
        <v>8</v>
      </c>
      <c r="B10" s="25">
        <v>-2.5415693422026951E-2</v>
      </c>
      <c r="C10" s="25"/>
      <c r="D10" s="25">
        <v>0.40202866797518527</v>
      </c>
      <c r="E10" s="25">
        <v>0.45276877953578953</v>
      </c>
      <c r="F10" s="25">
        <v>0.42963891719110248</v>
      </c>
      <c r="G10" s="25">
        <v>6.8229356322484724E-2</v>
      </c>
      <c r="H10" s="25"/>
      <c r="I10" s="25">
        <v>6.1530530426435123E-2</v>
      </c>
      <c r="J10" s="25">
        <v>8.8776342921897622E-2</v>
      </c>
      <c r="K10" s="25">
        <v>2.505316066541741E-2</v>
      </c>
    </row>
    <row r="11" spans="1:11" x14ac:dyDescent="0.25">
      <c r="A11">
        <v>9</v>
      </c>
      <c r="B11" s="25">
        <v>-1.8957612401655417E-3</v>
      </c>
      <c r="C11" s="25"/>
      <c r="D11" s="25">
        <v>0.25470986688856406</v>
      </c>
      <c r="E11" s="25">
        <v>0.29318749676225886</v>
      </c>
      <c r="F11" s="25">
        <v>0.2178969340175238</v>
      </c>
      <c r="G11" s="25">
        <v>5.5561503206880226E-2</v>
      </c>
      <c r="H11" s="25"/>
      <c r="I11" s="25">
        <v>5.2435981684562011E-2</v>
      </c>
      <c r="J11" s="25">
        <v>6.3311621902031365E-2</v>
      </c>
      <c r="K11" s="25">
        <v>5.2914702493996678E-2</v>
      </c>
    </row>
    <row r="12" spans="1:11" x14ac:dyDescent="0.25">
      <c r="A12">
        <v>10</v>
      </c>
      <c r="B12" s="25">
        <v>-7.2739053304764854E-3</v>
      </c>
      <c r="C12" s="25"/>
      <c r="D12" s="25">
        <v>0.26514189456144038</v>
      </c>
      <c r="E12" s="25">
        <v>0.24375008986554247</v>
      </c>
      <c r="F12" s="25">
        <v>0.15966574916979309</v>
      </c>
      <c r="G12" s="25">
        <v>9.5810175858281665E-2</v>
      </c>
      <c r="H12" s="25"/>
      <c r="I12" s="25">
        <v>7.7009882836133151E-2</v>
      </c>
      <c r="J12" s="25">
        <v>0.11663407892002396</v>
      </c>
      <c r="K12" s="25">
        <v>0.10386648290997406</v>
      </c>
    </row>
    <row r="13" spans="1:11" x14ac:dyDescent="0.25">
      <c r="A13">
        <v>11</v>
      </c>
      <c r="B13" s="25">
        <v>-2.2740758526370242E-2</v>
      </c>
      <c r="C13" s="25"/>
      <c r="D13" s="25">
        <v>0.53713698767344864</v>
      </c>
      <c r="E13" s="25">
        <v>0.35564849679081734</v>
      </c>
      <c r="F13" s="25">
        <v>0.23924685418842448</v>
      </c>
      <c r="G13" s="25">
        <v>6.4692363865782226E-2</v>
      </c>
      <c r="H13" s="25"/>
      <c r="I13" s="25">
        <v>0.14397961138476578</v>
      </c>
      <c r="J13" s="25">
        <v>0.143599906304688</v>
      </c>
      <c r="K13" s="25">
        <v>0</v>
      </c>
    </row>
    <row r="14" spans="1:11" x14ac:dyDescent="0.25">
      <c r="A14">
        <v>12</v>
      </c>
      <c r="B14" s="25">
        <v>-4.6497728307041859E-3</v>
      </c>
      <c r="C14" s="25"/>
      <c r="D14" s="25">
        <v>0.43328838244188839</v>
      </c>
      <c r="E14" s="25">
        <v>0.35742617911421865</v>
      </c>
      <c r="F14" s="25"/>
      <c r="G14" s="25">
        <v>9.8012276892789893E-2</v>
      </c>
      <c r="H14" s="25"/>
      <c r="I14" s="25">
        <v>0.12814729017363188</v>
      </c>
      <c r="J14" s="25">
        <v>0.10431898796846791</v>
      </c>
      <c r="K14" s="25"/>
    </row>
    <row r="15" spans="1:11" x14ac:dyDescent="0.25">
      <c r="A15">
        <v>13</v>
      </c>
      <c r="B15" s="25">
        <v>9.3676380855843219E-2</v>
      </c>
      <c r="C15" s="25"/>
      <c r="D15" s="25">
        <v>0.27910963538385763</v>
      </c>
      <c r="E15" s="25">
        <v>0.21255891341887492</v>
      </c>
      <c r="F15" s="25">
        <v>0.24603829981409411</v>
      </c>
      <c r="G15" s="25">
        <v>6.6240411118339032E-2</v>
      </c>
      <c r="H15" s="25"/>
      <c r="I15" s="25">
        <v>5.6670133877780679E-2</v>
      </c>
      <c r="J15" s="25">
        <v>3.0710747213804079E-2</v>
      </c>
      <c r="K15" s="25">
        <v>4.5702484506909218E-2</v>
      </c>
    </row>
    <row r="16" spans="1:11" x14ac:dyDescent="0.25">
      <c r="A16">
        <v>14</v>
      </c>
      <c r="B16" s="25">
        <v>3.3694520163368706E-2</v>
      </c>
      <c r="C16" s="25"/>
      <c r="D16" s="25">
        <v>0.22258606708168696</v>
      </c>
      <c r="E16" s="25">
        <v>0.3337915478586056</v>
      </c>
      <c r="F16" s="25">
        <v>0.19158410648337815</v>
      </c>
      <c r="G16" s="25">
        <v>0.11545929049700351</v>
      </c>
      <c r="H16" s="25"/>
      <c r="I16" s="25">
        <v>3.5947314594563635E-2</v>
      </c>
      <c r="J16" s="25">
        <v>2.8438853091652727E-2</v>
      </c>
      <c r="K16" s="25">
        <v>4.1987856962463425E-2</v>
      </c>
    </row>
    <row r="17" spans="1:11" x14ac:dyDescent="0.25">
      <c r="A17">
        <v>15</v>
      </c>
      <c r="B17" s="25">
        <v>-9.1443332652473189E-2</v>
      </c>
      <c r="C17" s="25"/>
      <c r="D17" s="25">
        <v>0.12794502314180356</v>
      </c>
      <c r="E17" s="25">
        <v>0.13656000716447286</v>
      </c>
      <c r="F17" s="25">
        <v>0.13793891074478387</v>
      </c>
      <c r="G17" s="25">
        <v>0.10557092311543427</v>
      </c>
      <c r="H17" s="25"/>
      <c r="I17" s="25">
        <v>9.1895075364106266E-2</v>
      </c>
      <c r="J17" s="25">
        <v>7.6141465590090177E-2</v>
      </c>
      <c r="K17" s="25">
        <v>5.2344088404445592E-2</v>
      </c>
    </row>
    <row r="18" spans="1:11" x14ac:dyDescent="0.25">
      <c r="A18">
        <v>16</v>
      </c>
      <c r="B18" s="25">
        <v>-1.4047837328850409E-2</v>
      </c>
      <c r="C18" s="25"/>
      <c r="D18" s="25">
        <v>3.8968544256941726E-2</v>
      </c>
      <c r="E18" s="25">
        <v>0.15464231203079165</v>
      </c>
      <c r="F18" s="25">
        <v>-6.0840231095766015E-2</v>
      </c>
      <c r="G18" s="25">
        <v>7.7896228034476891E-2</v>
      </c>
      <c r="H18" s="25"/>
      <c r="I18" s="25">
        <v>8.1857119832845396E-2</v>
      </c>
      <c r="J18" s="25">
        <v>3.9453430915054481E-2</v>
      </c>
      <c r="K18" s="25">
        <v>1.222636228283315E-2</v>
      </c>
    </row>
    <row r="19" spans="1:11" x14ac:dyDescent="0.25">
      <c r="A19">
        <v>17</v>
      </c>
      <c r="B19" s="25">
        <v>4.5233863497393965E-2</v>
      </c>
      <c r="C19" s="25"/>
      <c r="D19" s="25">
        <v>0.17658149985942434</v>
      </c>
      <c r="E19" s="25">
        <v>0.38219313912593122</v>
      </c>
      <c r="F19" s="25">
        <v>0.39394303613924297</v>
      </c>
      <c r="G19" s="25">
        <v>0.115904214242339</v>
      </c>
      <c r="H19" s="25"/>
      <c r="I19" s="25">
        <v>4.6764502172560084E-2</v>
      </c>
      <c r="J19" s="25">
        <v>7.3644705208388894E-2</v>
      </c>
      <c r="K19" s="25">
        <v>3.7091629569010402E-2</v>
      </c>
    </row>
    <row r="20" spans="1:11" x14ac:dyDescent="0.25">
      <c r="A20">
        <v>18</v>
      </c>
      <c r="B20" s="25">
        <v>-5.7063603450847621E-2</v>
      </c>
      <c r="C20" s="25"/>
      <c r="D20" s="25">
        <v>0.29017351531590629</v>
      </c>
      <c r="E20" s="25">
        <v>0.48328584558244569</v>
      </c>
      <c r="F20" s="25">
        <v>0.30870352423361175</v>
      </c>
      <c r="G20" s="25">
        <v>8.7529570254270245E-2</v>
      </c>
      <c r="H20" s="25"/>
      <c r="I20" s="25">
        <v>9.6669013010791477E-2</v>
      </c>
      <c r="J20" s="25">
        <v>5.7317003187154096E-2</v>
      </c>
      <c r="K20" s="25">
        <v>9.4377376680118988E-2</v>
      </c>
    </row>
    <row r="21" spans="1:11" x14ac:dyDescent="0.25">
      <c r="A21">
        <v>19</v>
      </c>
      <c r="B21" s="25">
        <v>-1.366964970347348E-2</v>
      </c>
      <c r="C21" s="25"/>
      <c r="D21" s="25">
        <v>0.49358172926841737</v>
      </c>
      <c r="E21" s="25">
        <v>0.55643793155129551</v>
      </c>
      <c r="F21" s="25">
        <v>0.53397158239986053</v>
      </c>
      <c r="G21" s="25">
        <v>8.5277610911383153E-2</v>
      </c>
      <c r="H21" s="25"/>
      <c r="I21" s="25">
        <v>4.1668843958713418E-2</v>
      </c>
      <c r="J21" s="25">
        <v>2.4392696587292467E-2</v>
      </c>
      <c r="K21" s="25">
        <v>5.2115829471403974E-2</v>
      </c>
    </row>
    <row r="22" spans="1:11" x14ac:dyDescent="0.25">
      <c r="A22">
        <v>20</v>
      </c>
      <c r="B22" s="25">
        <v>1.8090443063104457E-2</v>
      </c>
      <c r="C22" s="25"/>
      <c r="D22" s="25">
        <v>0.46246098311969391</v>
      </c>
      <c r="E22" s="25">
        <v>0.47077044966808523</v>
      </c>
      <c r="F22" s="25">
        <v>0.46226615811869171</v>
      </c>
      <c r="G22" s="25">
        <v>9.3534386641477493E-2</v>
      </c>
      <c r="H22" s="25"/>
      <c r="I22" s="25">
        <v>8.2795834874135069E-2</v>
      </c>
      <c r="J22" s="25">
        <v>9.2163802916241183E-2</v>
      </c>
      <c r="K22" s="25">
        <v>6.3034605683367897E-2</v>
      </c>
    </row>
    <row r="23" spans="1:11" x14ac:dyDescent="0.25">
      <c r="A23">
        <v>21</v>
      </c>
      <c r="B23" s="25">
        <v>-1.2108853850797092E-2</v>
      </c>
      <c r="C23" s="25"/>
      <c r="D23" s="25">
        <v>0.74623823899980812</v>
      </c>
      <c r="E23" s="25">
        <v>0.71553979567092818</v>
      </c>
      <c r="F23" s="25">
        <v>0.60247027689941945</v>
      </c>
      <c r="G23" s="25">
        <v>9.8277686243346374E-2</v>
      </c>
      <c r="H23" s="25"/>
      <c r="I23" s="25">
        <v>2.3681833714500063E-2</v>
      </c>
      <c r="J23" s="25">
        <v>4.2025576270137421E-2</v>
      </c>
      <c r="K23" s="25">
        <v>4.7570522402632293E-2</v>
      </c>
    </row>
    <row r="24" spans="1:11" x14ac:dyDescent="0.25">
      <c r="A24">
        <v>22</v>
      </c>
      <c r="B24" s="25">
        <v>3.4448261148645493E-2</v>
      </c>
      <c r="C24" s="25"/>
      <c r="D24" s="25">
        <v>0.43381084816114746</v>
      </c>
      <c r="E24" s="25">
        <v>0.21496380928454978</v>
      </c>
      <c r="F24" s="25">
        <v>0.27216552697590868</v>
      </c>
      <c r="G24" s="25">
        <v>0.10307201521709605</v>
      </c>
      <c r="H24" s="25"/>
      <c r="I24" s="25">
        <v>0.13282286544071062</v>
      </c>
      <c r="J24" s="25">
        <v>0.14127529387027607</v>
      </c>
      <c r="K24" s="25">
        <v>0</v>
      </c>
    </row>
    <row r="25" spans="1:11" x14ac:dyDescent="0.25">
      <c r="A25">
        <v>23</v>
      </c>
      <c r="B25" s="25">
        <v>2.468231706313544E-2</v>
      </c>
      <c r="C25" s="25"/>
      <c r="D25" s="25">
        <v>0.60297894822696196</v>
      </c>
      <c r="E25" s="25">
        <v>0.53590536948455814</v>
      </c>
      <c r="F25" s="25">
        <v>0.51025754928187161</v>
      </c>
      <c r="G25" s="25">
        <v>9.7462550589304184E-2</v>
      </c>
      <c r="H25" s="25"/>
      <c r="I25" s="25">
        <v>0.10001717504962647</v>
      </c>
      <c r="J25" s="25">
        <v>3.9307718007321975E-2</v>
      </c>
      <c r="K25" s="25">
        <v>0.12711194342599796</v>
      </c>
    </row>
    <row r="26" spans="1:11" x14ac:dyDescent="0.25">
      <c r="A26">
        <v>24</v>
      </c>
      <c r="B26" s="25">
        <v>2.2751949341016188E-2</v>
      </c>
      <c r="C26" s="25"/>
      <c r="D26" s="25">
        <v>0.16845897737561072</v>
      </c>
      <c r="E26" s="25">
        <v>0.16777214058983425</v>
      </c>
      <c r="F26" s="25">
        <v>0.10445337276182601</v>
      </c>
      <c r="G26" s="25">
        <v>0.10671564263437429</v>
      </c>
      <c r="H26" s="25"/>
      <c r="I26" s="25">
        <v>9.3838935178202812E-2</v>
      </c>
      <c r="J26" s="25">
        <v>8.6114575195159068E-2</v>
      </c>
      <c r="K26" s="25">
        <v>8.6991155755240551E-2</v>
      </c>
    </row>
    <row r="27" spans="1:11" x14ac:dyDescent="0.25">
      <c r="A27">
        <v>25</v>
      </c>
      <c r="B27" s="25">
        <v>6.8625471401821805E-2</v>
      </c>
      <c r="C27" s="25"/>
      <c r="D27" s="25">
        <v>7.6104249785888145E-2</v>
      </c>
      <c r="E27" s="25">
        <v>0.14011537621886844</v>
      </c>
      <c r="F27" s="25">
        <v>9.386819084812012E-2</v>
      </c>
      <c r="G27" s="25">
        <v>5.3906819821771791E-2</v>
      </c>
      <c r="H27" s="25"/>
      <c r="I27" s="25">
        <v>7.9568762906364374E-2</v>
      </c>
      <c r="J27" s="25">
        <v>0.12469960577511048</v>
      </c>
      <c r="K27" s="25">
        <v>7.5363585585662377E-2</v>
      </c>
    </row>
    <row r="29" spans="1:11" x14ac:dyDescent="0.25">
      <c r="D29">
        <f>AVERAGE(mean_and_std_mcc[lda])</f>
        <v>0.3452681700423107</v>
      </c>
      <c r="E29">
        <f>AVERAGE(mean_and_std_mcc[cnn])</f>
        <v>0.35841334713352574</v>
      </c>
      <c r="F29">
        <f>AVERAGE(mean_and_std_mcc[unet])</f>
        <v>0.30148956200508586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EA72-F458-46F1-B2F3-28DB8F73D469}">
  <sheetPr>
    <tabColor theme="9" tint="-0.249977111117893"/>
  </sheetPr>
  <dimension ref="A1:K29"/>
  <sheetViews>
    <sheetView workbookViewId="0">
      <selection activeCell="I35" sqref="I35"/>
    </sheetView>
  </sheetViews>
  <sheetFormatPr defaultRowHeight="15" x14ac:dyDescent="0.25"/>
  <cols>
    <col min="1" max="1" width="9.7109375" bestFit="1" customWidth="1"/>
    <col min="2" max="3" width="9" bestFit="1" customWidth="1"/>
    <col min="4" max="6" width="12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25">
        <v>0.45793134790260304</v>
      </c>
      <c r="C2" s="25">
        <v>0</v>
      </c>
      <c r="D2" s="25">
        <v>0.69450099720034841</v>
      </c>
      <c r="E2" s="25">
        <v>0.71125249428401227</v>
      </c>
      <c r="F2" s="25">
        <v>0.52759204794648817</v>
      </c>
      <c r="G2" s="25">
        <v>6.3307838284852411E-2</v>
      </c>
      <c r="H2" s="25">
        <v>0</v>
      </c>
      <c r="I2" s="25">
        <v>5.0609584915407783E-2</v>
      </c>
      <c r="J2" s="25">
        <v>9.3859269773732365E-2</v>
      </c>
      <c r="K2" s="25">
        <v>8.4941995402602194E-2</v>
      </c>
    </row>
    <row r="3" spans="1:11" x14ac:dyDescent="0.25">
      <c r="A3">
        <v>1</v>
      </c>
      <c r="B3" s="25">
        <v>0.17779942719078443</v>
      </c>
      <c r="C3" s="25">
        <v>0</v>
      </c>
      <c r="D3" s="25">
        <v>0.1615823873409013</v>
      </c>
      <c r="E3" s="25">
        <v>0.32361387631975863</v>
      </c>
      <c r="F3" s="25">
        <v>0</v>
      </c>
      <c r="G3" s="25">
        <v>4.2252999947672301E-2</v>
      </c>
      <c r="H3" s="25">
        <v>0</v>
      </c>
      <c r="I3" s="25">
        <v>5.7237660646689489E-2</v>
      </c>
      <c r="J3" s="25">
        <v>0.16875513342474582</v>
      </c>
      <c r="K3" s="25">
        <v>0</v>
      </c>
    </row>
    <row r="4" spans="1:11" x14ac:dyDescent="0.25">
      <c r="A4">
        <v>2</v>
      </c>
      <c r="B4" s="25">
        <v>0.22471282758726474</v>
      </c>
      <c r="C4" s="25">
        <v>0</v>
      </c>
      <c r="D4" s="25">
        <v>0.76590062111801238</v>
      </c>
      <c r="E4" s="25">
        <v>0.72867798867798872</v>
      </c>
      <c r="F4" s="25">
        <v>0.33142857142857141</v>
      </c>
      <c r="G4" s="25">
        <v>4.0098063704530069E-2</v>
      </c>
      <c r="H4" s="25">
        <v>0</v>
      </c>
      <c r="I4" s="25">
        <v>3.4051488618931654E-2</v>
      </c>
      <c r="J4" s="25">
        <v>3.2997110367507881E-2</v>
      </c>
      <c r="K4" s="25">
        <v>6.2596863714876147E-2</v>
      </c>
    </row>
    <row r="5" spans="1:11" x14ac:dyDescent="0.25">
      <c r="A5">
        <v>3</v>
      </c>
      <c r="B5" s="25">
        <v>0.49316436849298328</v>
      </c>
      <c r="C5" s="25">
        <v>0</v>
      </c>
      <c r="D5" s="25">
        <v>0.49831431568273671</v>
      </c>
      <c r="E5" s="25">
        <v>0.47011594018026887</v>
      </c>
      <c r="F5" s="25">
        <v>0.28942682754003507</v>
      </c>
      <c r="G5" s="25">
        <v>7.7830143323922019E-2</v>
      </c>
      <c r="H5" s="25">
        <v>0</v>
      </c>
      <c r="I5" s="25">
        <v>7.3692021374388378E-2</v>
      </c>
      <c r="J5" s="25">
        <v>8.4114322910368564E-2</v>
      </c>
      <c r="K5" s="25">
        <v>3.5628861954951102E-2</v>
      </c>
    </row>
    <row r="6" spans="1:11" x14ac:dyDescent="0.25">
      <c r="A6">
        <v>4</v>
      </c>
      <c r="B6" s="25">
        <v>0.51594530770304092</v>
      </c>
      <c r="C6" s="25">
        <v>0</v>
      </c>
      <c r="D6" s="25">
        <v>0.58755294884327136</v>
      </c>
      <c r="E6" s="25">
        <v>0.64789105603894392</v>
      </c>
      <c r="F6" s="25">
        <v>0.51245678459471566</v>
      </c>
      <c r="G6" s="25">
        <v>5.3495345406405458E-2</v>
      </c>
      <c r="H6" s="25">
        <v>0</v>
      </c>
      <c r="I6" s="25">
        <v>4.714115026481637E-2</v>
      </c>
      <c r="J6" s="25">
        <v>9.4965275207160943E-2</v>
      </c>
      <c r="K6" s="25">
        <v>8.5327279750314913E-2</v>
      </c>
    </row>
    <row r="7" spans="1:11" x14ac:dyDescent="0.25">
      <c r="A7">
        <v>5</v>
      </c>
      <c r="B7" s="25">
        <v>0.46922710629187964</v>
      </c>
      <c r="C7" s="25">
        <v>0</v>
      </c>
      <c r="D7" s="25">
        <v>0.73699980953495303</v>
      </c>
      <c r="E7" s="25">
        <v>0.70805206698063849</v>
      </c>
      <c r="F7" s="25">
        <v>0.67560147493702316</v>
      </c>
      <c r="G7" s="25">
        <v>6.0749065025347722E-2</v>
      </c>
      <c r="H7" s="25">
        <v>0</v>
      </c>
      <c r="I7" s="25">
        <v>3.895155050320482E-2</v>
      </c>
      <c r="J7" s="25">
        <v>5.0717906901653162E-2</v>
      </c>
      <c r="K7" s="25">
        <v>3.7378477355449427E-2</v>
      </c>
    </row>
    <row r="8" spans="1:11" x14ac:dyDescent="0.25">
      <c r="A8">
        <v>6</v>
      </c>
      <c r="B8" s="25">
        <v>0.47426763195396732</v>
      </c>
      <c r="C8" s="25">
        <v>0</v>
      </c>
      <c r="D8" s="25">
        <v>0.59379626769185001</v>
      </c>
      <c r="E8" s="25">
        <v>0.60200602951595583</v>
      </c>
      <c r="F8" s="25">
        <v>0.50934340222575514</v>
      </c>
      <c r="G8" s="25">
        <v>4.7337686014202372E-2</v>
      </c>
      <c r="H8" s="25">
        <v>0</v>
      </c>
      <c r="I8" s="25">
        <v>4.3609364585461455E-2</v>
      </c>
      <c r="J8" s="25">
        <v>5.7990114228324736E-2</v>
      </c>
      <c r="K8" s="25">
        <v>4.8198151453180051E-2</v>
      </c>
    </row>
    <row r="9" spans="1:11" x14ac:dyDescent="0.25">
      <c r="A9">
        <v>7</v>
      </c>
      <c r="B9" s="25">
        <v>0.49611021190657151</v>
      </c>
      <c r="C9" s="25">
        <v>0</v>
      </c>
      <c r="D9" s="25">
        <v>0.5354359966104284</v>
      </c>
      <c r="E9" s="25">
        <v>0.58008611536561872</v>
      </c>
      <c r="F9" s="25">
        <v>0.33747185202720764</v>
      </c>
      <c r="G9" s="25">
        <v>3.5789322985293699E-2</v>
      </c>
      <c r="H9" s="25">
        <v>0</v>
      </c>
      <c r="I9" s="25">
        <v>3.7355939463322524E-2</v>
      </c>
      <c r="J9" s="25">
        <v>2.7702843559053773E-2</v>
      </c>
      <c r="K9" s="25">
        <v>5.7057856649796949E-2</v>
      </c>
    </row>
    <row r="10" spans="1:11" x14ac:dyDescent="0.25">
      <c r="A10">
        <v>8</v>
      </c>
      <c r="B10" s="25">
        <v>0.42683150183150181</v>
      </c>
      <c r="C10" s="25">
        <v>0</v>
      </c>
      <c r="D10" s="25">
        <v>0.63432911392405056</v>
      </c>
      <c r="E10" s="25">
        <v>0.66173058469625978</v>
      </c>
      <c r="F10" s="25">
        <v>0.55465993213396181</v>
      </c>
      <c r="G10" s="25">
        <v>7.1797616659048907E-2</v>
      </c>
      <c r="H10" s="25">
        <v>0</v>
      </c>
      <c r="I10" s="25">
        <v>3.5942948259186668E-2</v>
      </c>
      <c r="J10" s="25">
        <v>6.1208874988349128E-2</v>
      </c>
      <c r="K10" s="25">
        <v>1.5628634717258647E-2</v>
      </c>
    </row>
    <row r="11" spans="1:11" x14ac:dyDescent="0.25">
      <c r="A11">
        <v>9</v>
      </c>
      <c r="B11" s="25">
        <v>0.34781461027484351</v>
      </c>
      <c r="C11" s="25">
        <v>0</v>
      </c>
      <c r="D11" s="25">
        <v>0.38682539682539679</v>
      </c>
      <c r="E11" s="25">
        <v>0.40282681282681282</v>
      </c>
      <c r="F11" s="25">
        <v>0.12374384236453199</v>
      </c>
      <c r="G11" s="25">
        <v>3.4634336281343242E-2</v>
      </c>
      <c r="H11" s="25">
        <v>0</v>
      </c>
      <c r="I11" s="25">
        <v>3.3255767652191681E-2</v>
      </c>
      <c r="J11" s="25">
        <v>5.1196356656521447E-2</v>
      </c>
      <c r="K11" s="25">
        <v>5.4063225865485981E-2</v>
      </c>
    </row>
    <row r="12" spans="1:11" x14ac:dyDescent="0.25">
      <c r="A12">
        <v>10</v>
      </c>
      <c r="B12" s="25">
        <v>0.41738683841266333</v>
      </c>
      <c r="C12" s="25">
        <v>0</v>
      </c>
      <c r="D12" s="25">
        <v>0.46669789580237342</v>
      </c>
      <c r="E12" s="25">
        <v>0.46889540566959925</v>
      </c>
      <c r="F12" s="25">
        <v>0.12234817813765182</v>
      </c>
      <c r="G12" s="25">
        <v>6.7676572243732552E-2</v>
      </c>
      <c r="H12" s="25">
        <v>0</v>
      </c>
      <c r="I12" s="25">
        <v>8.2910310976305163E-2</v>
      </c>
      <c r="J12" s="25">
        <v>9.045933167656392E-2</v>
      </c>
      <c r="K12" s="25">
        <v>5.6288700237496367E-2</v>
      </c>
    </row>
    <row r="13" spans="1:11" x14ac:dyDescent="0.25">
      <c r="A13">
        <v>11</v>
      </c>
      <c r="B13" s="25">
        <v>0.21412952671533908</v>
      </c>
      <c r="C13" s="25">
        <v>0</v>
      </c>
      <c r="D13" s="25">
        <v>0.53238848108413328</v>
      </c>
      <c r="E13" s="25">
        <v>0.37618962153892832</v>
      </c>
      <c r="F13" s="25">
        <v>0.05</v>
      </c>
      <c r="G13" s="25">
        <v>4.3233725654047803E-2</v>
      </c>
      <c r="H13" s="25">
        <v>0</v>
      </c>
      <c r="I13" s="25">
        <v>0.13447385815461116</v>
      </c>
      <c r="J13" s="25">
        <v>0.17597631357561469</v>
      </c>
      <c r="K13" s="25">
        <v>6.8465319688145773E-2</v>
      </c>
    </row>
    <row r="14" spans="1:11" x14ac:dyDescent="0.25">
      <c r="A14">
        <v>12</v>
      </c>
      <c r="B14" s="25">
        <v>0.1484027359231149</v>
      </c>
      <c r="C14" s="25">
        <v>0</v>
      </c>
      <c r="D14" s="25">
        <v>0.39580419580419574</v>
      </c>
      <c r="E14" s="25">
        <v>0.28848484848484846</v>
      </c>
      <c r="F14" s="25">
        <v>0</v>
      </c>
      <c r="G14" s="25">
        <v>4.9713551364022279E-2</v>
      </c>
      <c r="H14" s="25">
        <v>0</v>
      </c>
      <c r="I14" s="25">
        <v>0.12344852779909037</v>
      </c>
      <c r="J14" s="25">
        <v>9.0158517680674469E-2</v>
      </c>
      <c r="K14" s="25">
        <v>0</v>
      </c>
    </row>
    <row r="15" spans="1:11" x14ac:dyDescent="0.25">
      <c r="A15">
        <v>13</v>
      </c>
      <c r="B15" s="25">
        <v>0.47734550144504773</v>
      </c>
      <c r="C15" s="25">
        <v>0</v>
      </c>
      <c r="D15" s="25">
        <v>0.57951550143528496</v>
      </c>
      <c r="E15" s="25">
        <v>0.55253524898151052</v>
      </c>
      <c r="F15" s="25">
        <v>0.33201702854944543</v>
      </c>
      <c r="G15" s="25">
        <v>4.8071106280006978E-2</v>
      </c>
      <c r="H15" s="25">
        <v>0</v>
      </c>
      <c r="I15" s="25">
        <v>3.3130017169708773E-2</v>
      </c>
      <c r="J15" s="25">
        <v>3.7139066290653E-2</v>
      </c>
      <c r="K15" s="25">
        <v>0.10043890360420814</v>
      </c>
    </row>
    <row r="16" spans="1:11" x14ac:dyDescent="0.25">
      <c r="A16">
        <v>14</v>
      </c>
      <c r="B16" s="25">
        <v>0.52373045272997709</v>
      </c>
      <c r="C16" s="25">
        <v>0</v>
      </c>
      <c r="D16" s="25">
        <v>0.45033039985770068</v>
      </c>
      <c r="E16" s="25">
        <v>0.48849567809075234</v>
      </c>
      <c r="F16" s="25">
        <v>0.16162034044386986</v>
      </c>
      <c r="G16" s="25">
        <v>7.0291733646986057E-2</v>
      </c>
      <c r="H16" s="25">
        <v>0</v>
      </c>
      <c r="I16" s="25">
        <v>2.5849015997356176E-2</v>
      </c>
      <c r="J16" s="25">
        <v>8.9566738065027254E-2</v>
      </c>
      <c r="K16" s="25">
        <v>6.2126769216556167E-2</v>
      </c>
    </row>
    <row r="17" spans="1:11" x14ac:dyDescent="0.25">
      <c r="A17">
        <v>15</v>
      </c>
      <c r="B17" s="25">
        <v>0.48842732582934145</v>
      </c>
      <c r="C17" s="25">
        <v>0</v>
      </c>
      <c r="D17" s="25">
        <v>0.53773929713672897</v>
      </c>
      <c r="E17" s="25">
        <v>0.56851280744233468</v>
      </c>
      <c r="F17" s="25">
        <v>0.36767346719040861</v>
      </c>
      <c r="G17" s="25">
        <v>8.3826066231544857E-2</v>
      </c>
      <c r="H17" s="25">
        <v>0</v>
      </c>
      <c r="I17" s="25">
        <v>4.2148210880643681E-2</v>
      </c>
      <c r="J17" s="25">
        <v>6.2736413591364074E-2</v>
      </c>
      <c r="K17" s="25">
        <v>4.3500648740779461E-2</v>
      </c>
    </row>
    <row r="18" spans="1:11" x14ac:dyDescent="0.25">
      <c r="A18">
        <v>16</v>
      </c>
      <c r="B18" s="25">
        <v>0.27100859339665312</v>
      </c>
      <c r="C18" s="25">
        <v>0</v>
      </c>
      <c r="D18" s="25">
        <v>0.20897816879241024</v>
      </c>
      <c r="E18" s="25">
        <v>0.29404712404712402</v>
      </c>
      <c r="F18" s="25">
        <v>0</v>
      </c>
      <c r="G18" s="25">
        <v>4.7251669652285458E-2</v>
      </c>
      <c r="H18" s="25">
        <v>0</v>
      </c>
      <c r="I18" s="25">
        <v>7.4122491310416525E-2</v>
      </c>
      <c r="J18" s="25">
        <v>4.5791462224506745E-2</v>
      </c>
      <c r="K18" s="25">
        <v>0</v>
      </c>
    </row>
    <row r="19" spans="1:11" x14ac:dyDescent="0.25">
      <c r="A19">
        <v>17</v>
      </c>
      <c r="B19" s="25">
        <v>0.58571262345973607</v>
      </c>
      <c r="C19" s="25">
        <v>0.7804878048780487</v>
      </c>
      <c r="D19" s="25">
        <v>0.69122746061035756</v>
      </c>
      <c r="E19" s="25">
        <v>0.78716512484223944</v>
      </c>
      <c r="F19" s="25">
        <v>0.81018981018981007</v>
      </c>
      <c r="G19" s="25">
        <v>3.3361953558870755E-2</v>
      </c>
      <c r="H19" s="25">
        <v>0</v>
      </c>
      <c r="I19" s="25">
        <v>3.5002919900312325E-2</v>
      </c>
      <c r="J19" s="25">
        <v>3.9514063294154224E-2</v>
      </c>
      <c r="K19" s="25">
        <v>1.1699832944621289E-2</v>
      </c>
    </row>
    <row r="20" spans="1:11" x14ac:dyDescent="0.25">
      <c r="A20">
        <v>18</v>
      </c>
      <c r="B20" s="25">
        <v>0.32882334496258542</v>
      </c>
      <c r="C20" s="25">
        <v>0</v>
      </c>
      <c r="D20" s="25">
        <v>0.3688819588819589</v>
      </c>
      <c r="E20" s="25">
        <v>0.59145696661014069</v>
      </c>
      <c r="F20" s="25">
        <v>0.23369707676780896</v>
      </c>
      <c r="G20" s="25">
        <v>5.1420586604578093E-2</v>
      </c>
      <c r="H20" s="25">
        <v>0</v>
      </c>
      <c r="I20" s="25">
        <v>0.10556327668147726</v>
      </c>
      <c r="J20" s="25">
        <v>4.058840499487569E-2</v>
      </c>
      <c r="K20" s="25">
        <v>0.10959064840363658</v>
      </c>
    </row>
    <row r="21" spans="1:11" x14ac:dyDescent="0.25">
      <c r="A21">
        <v>19</v>
      </c>
      <c r="B21" s="25">
        <v>0.5526054792765811</v>
      </c>
      <c r="C21" s="25">
        <v>0.81656804733727806</v>
      </c>
      <c r="D21" s="25">
        <v>0.83351088046076427</v>
      </c>
      <c r="E21" s="25">
        <v>0.84448276087258256</v>
      </c>
      <c r="F21" s="25">
        <v>0.84483005831010272</v>
      </c>
      <c r="G21" s="25">
        <v>8.1531627945579194E-2</v>
      </c>
      <c r="H21" s="25">
        <v>0</v>
      </c>
      <c r="I21" s="25">
        <v>2.028538141736809E-2</v>
      </c>
      <c r="J21" s="25">
        <v>2.0573776835048411E-2</v>
      </c>
      <c r="K21" s="25">
        <v>1.8371647483539189E-2</v>
      </c>
    </row>
    <row r="22" spans="1:11" x14ac:dyDescent="0.25">
      <c r="A22">
        <v>20</v>
      </c>
      <c r="B22" s="25">
        <v>0.42149397317110748</v>
      </c>
      <c r="C22" s="25">
        <v>0</v>
      </c>
      <c r="D22" s="25">
        <v>0.57654382654382652</v>
      </c>
      <c r="E22" s="25">
        <v>0.60187022557937409</v>
      </c>
      <c r="F22" s="25">
        <v>0.45438233264320232</v>
      </c>
      <c r="G22" s="25">
        <v>5.8222108059587628E-2</v>
      </c>
      <c r="H22" s="25">
        <v>0</v>
      </c>
      <c r="I22" s="25">
        <v>6.1637919181051652E-2</v>
      </c>
      <c r="J22" s="25">
        <v>9.1309718086517305E-2</v>
      </c>
      <c r="K22" s="25">
        <v>8.5323487412553023E-2</v>
      </c>
    </row>
    <row r="23" spans="1:11" x14ac:dyDescent="0.25">
      <c r="A23">
        <v>21</v>
      </c>
      <c r="B23" s="25">
        <v>0.29259562142622747</v>
      </c>
      <c r="C23" s="25">
        <v>0</v>
      </c>
      <c r="D23" s="25">
        <v>0.78251936146672985</v>
      </c>
      <c r="E23" s="25">
        <v>0.75418460066953608</v>
      </c>
      <c r="F23" s="25">
        <v>0.62333333333333341</v>
      </c>
      <c r="G23" s="25">
        <v>5.2324846917833137E-2</v>
      </c>
      <c r="H23" s="25">
        <v>0</v>
      </c>
      <c r="I23" s="25">
        <v>1.9732243562343519E-2</v>
      </c>
      <c r="J23" s="25">
        <v>3.3571749402085974E-2</v>
      </c>
      <c r="K23" s="25">
        <v>5.4454364175681835E-2</v>
      </c>
    </row>
    <row r="24" spans="1:11" x14ac:dyDescent="0.25">
      <c r="A24">
        <v>22</v>
      </c>
      <c r="B24" s="25">
        <v>0.20949052960269526</v>
      </c>
      <c r="C24" s="25">
        <v>0</v>
      </c>
      <c r="D24" s="25">
        <v>0.45669074647402824</v>
      </c>
      <c r="E24" s="25">
        <v>0.15897435897435896</v>
      </c>
      <c r="F24" s="25">
        <v>6.1538461538461542E-2</v>
      </c>
      <c r="G24" s="25">
        <v>5.6532191581943649E-2</v>
      </c>
      <c r="H24" s="25">
        <v>0</v>
      </c>
      <c r="I24" s="25">
        <v>0.11407479873754699</v>
      </c>
      <c r="J24" s="25">
        <v>0.11806014803303937</v>
      </c>
      <c r="K24" s="25">
        <v>8.4265008846948639E-2</v>
      </c>
    </row>
    <row r="25" spans="1:11" x14ac:dyDescent="0.25">
      <c r="A25">
        <v>23</v>
      </c>
      <c r="B25" s="25">
        <v>0.16386665238031589</v>
      </c>
      <c r="C25" s="25">
        <v>0</v>
      </c>
      <c r="D25" s="25">
        <v>0.61547619047619051</v>
      </c>
      <c r="E25" s="25">
        <v>0.56709150326797386</v>
      </c>
      <c r="F25" s="25">
        <v>0.45008991008991001</v>
      </c>
      <c r="G25" s="25">
        <v>4.9837011212654707E-2</v>
      </c>
      <c r="H25" s="25">
        <v>0</v>
      </c>
      <c r="I25" s="25">
        <v>8.3290805474818139E-2</v>
      </c>
      <c r="J25" s="25">
        <v>3.9410531744552765E-2</v>
      </c>
      <c r="K25" s="25">
        <v>0.16923032103610294</v>
      </c>
    </row>
    <row r="26" spans="1:11" x14ac:dyDescent="0.25">
      <c r="A26">
        <v>24</v>
      </c>
      <c r="B26" s="25">
        <v>0.49877616604384983</v>
      </c>
      <c r="C26" s="25">
        <v>0</v>
      </c>
      <c r="D26" s="25">
        <v>0.43040213650477971</v>
      </c>
      <c r="E26" s="25">
        <v>0.47609141936620603</v>
      </c>
      <c r="F26" s="25">
        <v>0.20224211562376029</v>
      </c>
      <c r="G26" s="25">
        <v>4.9216615959172545E-2</v>
      </c>
      <c r="H26" s="25">
        <v>0</v>
      </c>
      <c r="I26" s="25">
        <v>9.0177155770579484E-2</v>
      </c>
      <c r="J26" s="25">
        <v>9.9131638606840239E-2</v>
      </c>
      <c r="K26" s="25">
        <v>0.1161067255999817</v>
      </c>
    </row>
    <row r="27" spans="1:11" x14ac:dyDescent="0.25">
      <c r="A27">
        <v>25</v>
      </c>
      <c r="B27" s="25">
        <v>0.51546723946215167</v>
      </c>
      <c r="C27" s="25">
        <v>0</v>
      </c>
      <c r="D27" s="25">
        <v>0.46322228496141538</v>
      </c>
      <c r="E27" s="25">
        <v>0.45995021374199474</v>
      </c>
      <c r="F27" s="25">
        <v>0.4027917037265884</v>
      </c>
      <c r="G27" s="25">
        <v>2.722720252211849E-2</v>
      </c>
      <c r="H27" s="25">
        <v>0</v>
      </c>
      <c r="I27" s="25">
        <v>6.5953576501185635E-2</v>
      </c>
      <c r="J27" s="25">
        <v>8.4488744824080794E-2</v>
      </c>
      <c r="K27" s="25">
        <v>6.7882977646991541E-2</v>
      </c>
    </row>
    <row r="29" spans="1:11" x14ac:dyDescent="0.25">
      <c r="D29">
        <f>AVERAGE(mean_and_std_errorF[lda])</f>
        <v>0.53789102465633942</v>
      </c>
      <c r="E29">
        <f>AVERAGE(mean_and_std_errorF[cnn])</f>
        <v>0.54287234127175998</v>
      </c>
      <c r="F29">
        <f>AVERAGE(mean_and_std_errorF[unet])</f>
        <v>0.34532609814394777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6E44-3F40-4F9F-B867-B48FAE7A85DC}">
  <sheetPr>
    <tabColor theme="9" tint="-0.249977111117893"/>
  </sheetPr>
  <dimension ref="A1:K29"/>
  <sheetViews>
    <sheetView workbookViewId="0">
      <selection activeCell="B2" sqref="B2:K27"/>
    </sheetView>
  </sheetViews>
  <sheetFormatPr defaultRowHeight="15" x14ac:dyDescent="0.25"/>
  <cols>
    <col min="1" max="1" width="9.7109375" bestFit="1" customWidth="1"/>
    <col min="2" max="3" width="9" bestFit="1" customWidth="1"/>
    <col min="4" max="6" width="12" bestFit="1" customWidth="1"/>
    <col min="7" max="7" width="9.85546875" bestFit="1" customWidth="1"/>
    <col min="8" max="8" width="11.7109375" bestFit="1" customWidth="1"/>
    <col min="9" max="9" width="9.7109375" bestFit="1" customWidth="1"/>
    <col min="10" max="10" width="10.140625" bestFit="1" customWidth="1"/>
    <col min="11" max="11" width="11.140625" bestFit="1" customWidth="1"/>
  </cols>
  <sheetData>
    <row r="1" spans="1:11" x14ac:dyDescent="0.25">
      <c r="A1" t="s">
        <v>0</v>
      </c>
      <c r="B1" t="s">
        <v>39</v>
      </c>
      <c r="C1" t="s">
        <v>40</v>
      </c>
      <c r="D1" t="s">
        <v>1</v>
      </c>
      <c r="E1" t="s">
        <v>41</v>
      </c>
      <c r="F1" t="s">
        <v>2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0</v>
      </c>
      <c r="B2" s="25">
        <v>0.5060918607222693</v>
      </c>
      <c r="C2" s="25">
        <v>0.71794871794871795</v>
      </c>
      <c r="D2" s="25">
        <v>0.82047785110804727</v>
      </c>
      <c r="E2" s="25">
        <v>0.79662001756837308</v>
      </c>
      <c r="F2" s="25">
        <v>0.79232590706248562</v>
      </c>
      <c r="G2" s="25">
        <v>7.5808826892027184E-2</v>
      </c>
      <c r="H2" s="25">
        <v>0</v>
      </c>
      <c r="I2" s="25">
        <v>2.5578370796509538E-2</v>
      </c>
      <c r="J2" s="25">
        <v>1.6188883089233295E-2</v>
      </c>
      <c r="K2" s="25">
        <v>1.7456781483973602E-2</v>
      </c>
    </row>
    <row r="3" spans="1:11" x14ac:dyDescent="0.25">
      <c r="A3">
        <v>1</v>
      </c>
      <c r="B3" s="25">
        <v>0.65778932165554949</v>
      </c>
      <c r="C3" s="25">
        <v>0.94179894179894175</v>
      </c>
      <c r="D3" s="25">
        <v>0.92118784983199442</v>
      </c>
      <c r="E3" s="25">
        <v>0.9346129051526797</v>
      </c>
      <c r="F3" s="25">
        <v>0.94179894179894175</v>
      </c>
      <c r="G3" s="25">
        <v>4.7739417059706628E-2</v>
      </c>
      <c r="H3" s="25">
        <v>0</v>
      </c>
      <c r="I3" s="25">
        <v>7.7886202557013277E-3</v>
      </c>
      <c r="J3" s="25">
        <v>1.5263278975725068E-2</v>
      </c>
      <c r="K3" s="25">
        <v>0</v>
      </c>
    </row>
    <row r="4" spans="1:11" x14ac:dyDescent="0.25">
      <c r="A4">
        <v>2</v>
      </c>
      <c r="B4" s="25">
        <v>0.62576052758404666</v>
      </c>
      <c r="C4" s="25">
        <v>0.93617021276595747</v>
      </c>
      <c r="D4" s="25">
        <v>0.96686577185788869</v>
      </c>
      <c r="E4" s="25">
        <v>0.96622317364323307</v>
      </c>
      <c r="F4" s="25">
        <v>0.94828247602441151</v>
      </c>
      <c r="G4" s="25">
        <v>5.2088454253231525E-2</v>
      </c>
      <c r="H4" s="25">
        <v>0</v>
      </c>
      <c r="I4" s="25">
        <v>7.880802154866787E-3</v>
      </c>
      <c r="J4" s="25">
        <v>7.3713547973470435E-3</v>
      </c>
      <c r="K4" s="25">
        <v>2.8014870712267195E-3</v>
      </c>
    </row>
    <row r="5" spans="1:11" x14ac:dyDescent="0.25">
      <c r="A5">
        <v>3</v>
      </c>
      <c r="B5" s="25">
        <v>0.60128583436164318</v>
      </c>
      <c r="C5" s="25">
        <v>0.71794871794871795</v>
      </c>
      <c r="D5" s="25">
        <v>0.70663032783066226</v>
      </c>
      <c r="E5" s="25">
        <v>0.72518876484510619</v>
      </c>
      <c r="F5" s="25">
        <v>0.73872342916407963</v>
      </c>
      <c r="G5" s="25">
        <v>5.1736790843087875E-2</v>
      </c>
      <c r="H5" s="25">
        <v>0</v>
      </c>
      <c r="I5" s="25">
        <v>4.4501115485408659E-2</v>
      </c>
      <c r="J5" s="25">
        <v>2.1258880478110788E-2</v>
      </c>
      <c r="K5" s="25">
        <v>8.2153840879792377E-3</v>
      </c>
    </row>
    <row r="6" spans="1:11" x14ac:dyDescent="0.25">
      <c r="A6">
        <v>4</v>
      </c>
      <c r="B6" s="25">
        <v>0.41836368108600419</v>
      </c>
      <c r="C6" s="25">
        <v>0.58156028368794321</v>
      </c>
      <c r="D6" s="25">
        <v>0.61482372536319052</v>
      </c>
      <c r="E6" s="25">
        <v>0.6455396891347952</v>
      </c>
      <c r="F6" s="25">
        <v>0.66507839859478846</v>
      </c>
      <c r="G6" s="25">
        <v>5.5872650702543894E-2</v>
      </c>
      <c r="H6" s="25">
        <v>0</v>
      </c>
      <c r="I6" s="25">
        <v>4.45062461016612E-2</v>
      </c>
      <c r="J6" s="25">
        <v>6.4595690768430622E-2</v>
      </c>
      <c r="K6" s="25">
        <v>2.1115614136703688E-2</v>
      </c>
    </row>
    <row r="7" spans="1:11" x14ac:dyDescent="0.25">
      <c r="A7">
        <v>5</v>
      </c>
      <c r="B7" s="25">
        <v>0.49666817965756815</v>
      </c>
      <c r="C7" s="25">
        <v>0.66666666666666663</v>
      </c>
      <c r="D7" s="25">
        <v>0.77560840101096618</v>
      </c>
      <c r="E7" s="25">
        <v>0.72642699987546178</v>
      </c>
      <c r="F7" s="25">
        <v>0.7198814629666449</v>
      </c>
      <c r="G7" s="25">
        <v>5.717390049259332E-2</v>
      </c>
      <c r="H7" s="25">
        <v>0</v>
      </c>
      <c r="I7" s="25">
        <v>4.2059962236762047E-2</v>
      </c>
      <c r="J7" s="25">
        <v>3.779114265971633E-2</v>
      </c>
      <c r="K7" s="25">
        <v>2.6282290257390001E-2</v>
      </c>
    </row>
    <row r="8" spans="1:11" x14ac:dyDescent="0.25">
      <c r="A8">
        <v>6</v>
      </c>
      <c r="B8" s="25">
        <v>0.47641282227770282</v>
      </c>
      <c r="C8" s="25">
        <v>0.66666666666666663</v>
      </c>
      <c r="D8" s="25">
        <v>0.71887754621986288</v>
      </c>
      <c r="E8" s="25">
        <v>0.71127591704716564</v>
      </c>
      <c r="F8" s="25">
        <v>0.70992265512265518</v>
      </c>
      <c r="G8" s="25">
        <v>9.1797891299228815E-2</v>
      </c>
      <c r="H8" s="25">
        <v>0</v>
      </c>
      <c r="I8" s="25">
        <v>1.5362828863534557E-2</v>
      </c>
      <c r="J8" s="25">
        <v>3.7572470055287792E-2</v>
      </c>
      <c r="K8" s="25">
        <v>2.3884907067207355E-2</v>
      </c>
    </row>
    <row r="9" spans="1:11" x14ac:dyDescent="0.25">
      <c r="A9">
        <v>7</v>
      </c>
      <c r="B9" s="25">
        <v>0.49894515357939789</v>
      </c>
      <c r="C9" s="25">
        <v>0.69281045751633985</v>
      </c>
      <c r="D9" s="25">
        <v>0.65685594590940954</v>
      </c>
      <c r="E9" s="25">
        <v>0.59420895225264636</v>
      </c>
      <c r="F9" s="25">
        <v>0.69634927684401471</v>
      </c>
      <c r="G9" s="25">
        <v>1.5806350571634573E-2</v>
      </c>
      <c r="H9" s="25">
        <v>0</v>
      </c>
      <c r="I9" s="25">
        <v>2.7232404432587527E-2</v>
      </c>
      <c r="J9" s="25">
        <v>9.3516656735771864E-2</v>
      </c>
      <c r="K9" s="25">
        <v>3.4556786970077955E-2</v>
      </c>
    </row>
    <row r="10" spans="1:11" x14ac:dyDescent="0.25">
      <c r="A10">
        <v>8</v>
      </c>
      <c r="B10" s="25">
        <v>0.53483051009941229</v>
      </c>
      <c r="C10" s="25">
        <v>0.74213836477987427</v>
      </c>
      <c r="D10" s="25">
        <v>0.76506446280991747</v>
      </c>
      <c r="E10" s="25">
        <v>0.78151016697263742</v>
      </c>
      <c r="F10" s="25">
        <v>0.79995453430296815</v>
      </c>
      <c r="G10" s="25">
        <v>4.3131612952057287E-2</v>
      </c>
      <c r="H10" s="25">
        <v>0</v>
      </c>
      <c r="I10" s="25">
        <v>2.5660457264117899E-2</v>
      </c>
      <c r="J10" s="25">
        <v>4.3636207272642301E-2</v>
      </c>
      <c r="K10" s="25">
        <v>7.6528872730512411E-3</v>
      </c>
    </row>
    <row r="11" spans="1:11" x14ac:dyDescent="0.25">
      <c r="A11">
        <v>9</v>
      </c>
      <c r="B11" s="25">
        <v>0.59238652785450863</v>
      </c>
      <c r="C11" s="25">
        <v>0.8439306358381502</v>
      </c>
      <c r="D11" s="25">
        <v>0.83486218864842798</v>
      </c>
      <c r="E11" s="25">
        <v>0.84067722821323798</v>
      </c>
      <c r="F11" s="25">
        <v>0.85282005743954037</v>
      </c>
      <c r="G11" s="25">
        <v>4.680975778567506E-2</v>
      </c>
      <c r="H11" s="25">
        <v>1.2412670766236366E-16</v>
      </c>
      <c r="I11" s="25">
        <v>1.5617193794202551E-2</v>
      </c>
      <c r="J11" s="25">
        <v>2.5968910630348226E-2</v>
      </c>
      <c r="K11" s="25">
        <v>4.174116565082894E-3</v>
      </c>
    </row>
    <row r="12" spans="1:11" x14ac:dyDescent="0.25">
      <c r="A12">
        <v>10</v>
      </c>
      <c r="B12" s="25">
        <v>0.54745191080404443</v>
      </c>
      <c r="C12" s="25">
        <v>0.7804878048780487</v>
      </c>
      <c r="D12" s="25">
        <v>0.77269246507492817</v>
      </c>
      <c r="E12" s="25">
        <v>0.75414305055310793</v>
      </c>
      <c r="F12" s="25">
        <v>0.78758645809370464</v>
      </c>
      <c r="G12" s="25">
        <v>3.5826900266387164E-2</v>
      </c>
      <c r="H12" s="25">
        <v>0</v>
      </c>
      <c r="I12" s="25">
        <v>1.3441489790602933E-2</v>
      </c>
      <c r="J12" s="25">
        <v>4.5308028734655829E-2</v>
      </c>
      <c r="K12" s="25">
        <v>1.0846468992676408E-2</v>
      </c>
    </row>
    <row r="13" spans="1:11" x14ac:dyDescent="0.25">
      <c r="A13">
        <v>11</v>
      </c>
      <c r="B13" s="25">
        <v>0.63887366881739205</v>
      </c>
      <c r="C13" s="25">
        <v>0.91891891891891897</v>
      </c>
      <c r="D13" s="25">
        <v>0.94399436789610947</v>
      </c>
      <c r="E13" s="25">
        <v>0.92329966410987208</v>
      </c>
      <c r="F13" s="25">
        <v>0.92091656874265548</v>
      </c>
      <c r="G13" s="25">
        <v>2.5394374450017337E-2</v>
      </c>
      <c r="H13" s="25">
        <v>1.2412670766236366E-16</v>
      </c>
      <c r="I13" s="25">
        <v>1.2804468354228472E-2</v>
      </c>
      <c r="J13" s="25">
        <v>1.2036295895748686E-2</v>
      </c>
      <c r="K13" s="25">
        <v>2.7353946761421643E-3</v>
      </c>
    </row>
    <row r="14" spans="1:11" x14ac:dyDescent="0.25">
      <c r="A14">
        <v>12</v>
      </c>
      <c r="B14" s="25">
        <v>0.66549457129319278</v>
      </c>
      <c r="C14" s="25">
        <v>0.95287958115183247</v>
      </c>
      <c r="D14" s="25">
        <v>0.96171308411608791</v>
      </c>
      <c r="E14" s="25">
        <v>0.95872968473192421</v>
      </c>
      <c r="F14" s="25">
        <v>0.95287958115183247</v>
      </c>
      <c r="G14" s="25">
        <v>2.4696315487699114E-2</v>
      </c>
      <c r="H14" s="25">
        <v>0</v>
      </c>
      <c r="I14" s="25">
        <v>6.8837438752185594E-3</v>
      </c>
      <c r="J14" s="25">
        <v>4.4297460707388003E-3</v>
      </c>
      <c r="K14" s="25">
        <v>0</v>
      </c>
    </row>
    <row r="15" spans="1:11" x14ac:dyDescent="0.25">
      <c r="A15">
        <v>13</v>
      </c>
      <c r="B15" s="25">
        <v>0.60606202937095921</v>
      </c>
      <c r="C15" s="25">
        <v>0.75776397515527949</v>
      </c>
      <c r="D15" s="25">
        <v>0.69418598873211435</v>
      </c>
      <c r="E15" s="25">
        <v>0.63872092851987694</v>
      </c>
      <c r="F15" s="25">
        <v>0.77074148151198685</v>
      </c>
      <c r="G15" s="25">
        <v>3.5525832551502927E-2</v>
      </c>
      <c r="H15" s="25">
        <v>0</v>
      </c>
      <c r="I15" s="25">
        <v>2.5405185594514389E-2</v>
      </c>
      <c r="J15" s="25">
        <v>2.8577850730761398E-2</v>
      </c>
      <c r="K15" s="25">
        <v>1.05133085848863E-2</v>
      </c>
    </row>
    <row r="16" spans="1:11" x14ac:dyDescent="0.25">
      <c r="A16">
        <v>14</v>
      </c>
      <c r="B16" s="25">
        <v>0.50703176927862048</v>
      </c>
      <c r="C16" s="25">
        <v>0.67549668874172186</v>
      </c>
      <c r="D16" s="25">
        <v>0.68553265870835911</v>
      </c>
      <c r="E16" s="25">
        <v>0.72265149362955916</v>
      </c>
      <c r="F16" s="25">
        <v>0.69226016805975144</v>
      </c>
      <c r="G16" s="25">
        <v>4.3636617046450964E-2</v>
      </c>
      <c r="H16" s="25">
        <v>0</v>
      </c>
      <c r="I16" s="25">
        <v>1.2160082930876065E-2</v>
      </c>
      <c r="J16" s="25">
        <v>7.0411201576639658E-3</v>
      </c>
      <c r="K16" s="25">
        <v>7.1658295904227509E-3</v>
      </c>
    </row>
    <row r="17" spans="1:11" x14ac:dyDescent="0.25">
      <c r="A17">
        <v>15</v>
      </c>
      <c r="B17" s="25">
        <v>0.40300184225619679</v>
      </c>
      <c r="C17" s="25">
        <v>0.57142857142857151</v>
      </c>
      <c r="D17" s="25">
        <v>0.54106905890511969</v>
      </c>
      <c r="E17" s="25">
        <v>0.53240101688942587</v>
      </c>
      <c r="F17" s="25">
        <v>0.57737214092529821</v>
      </c>
      <c r="G17" s="25">
        <v>5.9305777267239672E-2</v>
      </c>
      <c r="H17" s="25">
        <v>0</v>
      </c>
      <c r="I17" s="25">
        <v>4.6972652468780574E-2</v>
      </c>
      <c r="J17" s="25">
        <v>4.6708986511262721E-2</v>
      </c>
      <c r="K17" s="25">
        <v>1.8408633459086311E-2</v>
      </c>
    </row>
    <row r="18" spans="1:11" x14ac:dyDescent="0.25">
      <c r="A18">
        <v>16</v>
      </c>
      <c r="B18" s="25">
        <v>0.63772864998316681</v>
      </c>
      <c r="C18" s="25">
        <v>0.88888888888888895</v>
      </c>
      <c r="D18" s="25">
        <v>0.82686119558782745</v>
      </c>
      <c r="E18" s="25">
        <v>0.85068663688468182</v>
      </c>
      <c r="F18" s="25">
        <v>0.88141220122891073</v>
      </c>
      <c r="G18" s="25">
        <v>2.2638230729248913E-2</v>
      </c>
      <c r="H18" s="25">
        <v>0</v>
      </c>
      <c r="I18" s="25">
        <v>1.0323749155427411E-2</v>
      </c>
      <c r="J18" s="25">
        <v>1.3752610684313032E-2</v>
      </c>
      <c r="K18" s="25">
        <v>5.2267982319713748E-3</v>
      </c>
    </row>
    <row r="19" spans="1:11" x14ac:dyDescent="0.25">
      <c r="A19">
        <v>17</v>
      </c>
      <c r="B19" s="25">
        <v>0.43880291561536311</v>
      </c>
      <c r="C19" s="25">
        <v>0</v>
      </c>
      <c r="D19" s="25">
        <v>0.48241679819800132</v>
      </c>
      <c r="E19" s="25">
        <v>0.58578926296256895</v>
      </c>
      <c r="F19" s="25">
        <v>0.55411605937921737</v>
      </c>
      <c r="G19" s="25">
        <v>7.7466021697839074E-2</v>
      </c>
      <c r="H19" s="25">
        <v>0</v>
      </c>
      <c r="I19" s="25">
        <v>2.6705782132382033E-2</v>
      </c>
      <c r="J19" s="25">
        <v>4.3735694298622667E-2</v>
      </c>
      <c r="K19" s="25">
        <v>3.5401894590163754E-2</v>
      </c>
    </row>
    <row r="20" spans="1:11" x14ac:dyDescent="0.25">
      <c r="A20">
        <v>18</v>
      </c>
      <c r="B20" s="25">
        <v>0.56194778333313289</v>
      </c>
      <c r="C20" s="25">
        <v>0.83720930232558133</v>
      </c>
      <c r="D20" s="25">
        <v>0.84694549193486179</v>
      </c>
      <c r="E20" s="25">
        <v>0.86862648809159604</v>
      </c>
      <c r="F20" s="25">
        <v>0.85621289096755615</v>
      </c>
      <c r="G20" s="25">
        <v>3.1668539434035345E-2</v>
      </c>
      <c r="H20" s="25">
        <v>0</v>
      </c>
      <c r="I20" s="25">
        <v>1.2054704991685679E-2</v>
      </c>
      <c r="J20" s="25">
        <v>2.1776531597902968E-2</v>
      </c>
      <c r="K20" s="25">
        <v>9.7534559725171843E-3</v>
      </c>
    </row>
    <row r="21" spans="1:11" x14ac:dyDescent="0.25">
      <c r="A21">
        <v>19</v>
      </c>
      <c r="B21" s="25">
        <v>0.38362208001944637</v>
      </c>
      <c r="C21" s="25">
        <v>0</v>
      </c>
      <c r="D21" s="25">
        <v>0.65676348951491259</v>
      </c>
      <c r="E21" s="25">
        <v>0.70234012238544874</v>
      </c>
      <c r="F21" s="25">
        <v>0.68085210183471878</v>
      </c>
      <c r="G21" s="25">
        <v>3.3962507266610549E-2</v>
      </c>
      <c r="H21" s="25">
        <v>0</v>
      </c>
      <c r="I21" s="25">
        <v>2.5474756282316074E-2</v>
      </c>
      <c r="J21" s="25">
        <v>1.2998836421257241E-2</v>
      </c>
      <c r="K21" s="25">
        <v>4.210522959093619E-2</v>
      </c>
    </row>
    <row r="22" spans="1:11" x14ac:dyDescent="0.25">
      <c r="A22">
        <v>20</v>
      </c>
      <c r="B22" s="25">
        <v>0.57150927936745166</v>
      </c>
      <c r="C22" s="25">
        <v>0.78787878787878796</v>
      </c>
      <c r="D22" s="25">
        <v>0.83814915698477344</v>
      </c>
      <c r="E22" s="25">
        <v>0.8376666643025128</v>
      </c>
      <c r="F22" s="25">
        <v>0.84105743228780339</v>
      </c>
      <c r="G22" s="25">
        <v>3.1831778153476722E-2</v>
      </c>
      <c r="H22" s="25">
        <v>0</v>
      </c>
      <c r="I22" s="25">
        <v>2.1557013582197148E-2</v>
      </c>
      <c r="J22" s="25">
        <v>2.0085108035373389E-2</v>
      </c>
      <c r="K22" s="25">
        <v>1.3686841825902251E-2</v>
      </c>
    </row>
    <row r="23" spans="1:11" x14ac:dyDescent="0.25">
      <c r="A23">
        <v>21</v>
      </c>
      <c r="B23" s="25">
        <v>0.58721940121646399</v>
      </c>
      <c r="C23" s="25">
        <v>0.88268156424581012</v>
      </c>
      <c r="D23" s="25">
        <v>0.95097935982768134</v>
      </c>
      <c r="E23" s="25">
        <v>0.94484703655856739</v>
      </c>
      <c r="F23" s="25">
        <v>0.92861067780405582</v>
      </c>
      <c r="G23" s="25">
        <v>5.1654845315265291E-2</v>
      </c>
      <c r="H23" s="25">
        <v>0</v>
      </c>
      <c r="I23" s="25">
        <v>4.34537488407165E-3</v>
      </c>
      <c r="J23" s="25">
        <v>9.280865978260314E-3</v>
      </c>
      <c r="K23" s="25">
        <v>6.7299368681639155E-3</v>
      </c>
    </row>
    <row r="24" spans="1:11" x14ac:dyDescent="0.25">
      <c r="A24">
        <v>22</v>
      </c>
      <c r="B24" s="25">
        <v>0.66936965113224112</v>
      </c>
      <c r="C24" s="25">
        <v>0.93617021276595747</v>
      </c>
      <c r="D24" s="25">
        <v>0.94492077979080968</v>
      </c>
      <c r="E24" s="25">
        <v>0.93761532585062002</v>
      </c>
      <c r="F24" s="25">
        <v>0.93817271589486873</v>
      </c>
      <c r="G24" s="25">
        <v>2.4695014767787331E-2</v>
      </c>
      <c r="H24" s="25">
        <v>0</v>
      </c>
      <c r="I24" s="25">
        <v>1.2417031680306997E-2</v>
      </c>
      <c r="J24" s="25">
        <v>5.0383032593999217E-3</v>
      </c>
      <c r="K24" s="25">
        <v>2.7420403379482482E-3</v>
      </c>
    </row>
    <row r="25" spans="1:11" x14ac:dyDescent="0.25">
      <c r="A25">
        <v>23</v>
      </c>
      <c r="B25" s="25">
        <v>0.65476738873642037</v>
      </c>
      <c r="C25" s="25">
        <v>0.95287958115183247</v>
      </c>
      <c r="D25" s="25">
        <v>0.96862451511820369</v>
      </c>
      <c r="E25" s="25">
        <v>0.96190164371917763</v>
      </c>
      <c r="F25" s="25">
        <v>0.96598935475149583</v>
      </c>
      <c r="G25" s="25">
        <v>3.4188836321499223E-2</v>
      </c>
      <c r="H25" s="25">
        <v>0</v>
      </c>
      <c r="I25" s="25">
        <v>8.1410237452994236E-3</v>
      </c>
      <c r="J25" s="25">
        <v>4.0189560350729512E-3</v>
      </c>
      <c r="K25" s="25">
        <v>5.8102804598081223E-3</v>
      </c>
    </row>
    <row r="26" spans="1:11" x14ac:dyDescent="0.25">
      <c r="A26">
        <v>24</v>
      </c>
      <c r="B26" s="25">
        <v>0.51754507116089887</v>
      </c>
      <c r="C26" s="25">
        <v>0.70129870129870131</v>
      </c>
      <c r="D26" s="25">
        <v>0.68358799187026587</v>
      </c>
      <c r="E26" s="25">
        <v>0.66116635921031763</v>
      </c>
      <c r="F26" s="25">
        <v>0.70079267779546162</v>
      </c>
      <c r="G26" s="25">
        <v>7.5879945075916014E-2</v>
      </c>
      <c r="H26" s="25">
        <v>0</v>
      </c>
      <c r="I26" s="25">
        <v>2.3188479780773139E-2</v>
      </c>
      <c r="J26" s="25">
        <v>3.1299468387760217E-2</v>
      </c>
      <c r="K26" s="25">
        <v>7.284708841428976E-3</v>
      </c>
    </row>
    <row r="27" spans="1:11" x14ac:dyDescent="0.25">
      <c r="A27">
        <v>25</v>
      </c>
      <c r="B27" s="25">
        <v>0.55037458666040773</v>
      </c>
      <c r="C27" s="25">
        <v>0.70129870129870131</v>
      </c>
      <c r="D27" s="25">
        <v>0.60501166475669588</v>
      </c>
      <c r="E27" s="25">
        <v>0.65611230694000411</v>
      </c>
      <c r="F27" s="25">
        <v>0.65068937399209648</v>
      </c>
      <c r="G27" s="25">
        <v>3.5764335409750582E-2</v>
      </c>
      <c r="H27" s="25">
        <v>0</v>
      </c>
      <c r="I27" s="25">
        <v>3.0156682221529195E-2</v>
      </c>
      <c r="J27" s="25">
        <v>4.3715045201502489E-2</v>
      </c>
      <c r="K27" s="25">
        <v>2.3006762690819565E-2</v>
      </c>
    </row>
    <row r="29" spans="1:11" x14ac:dyDescent="0.25">
      <c r="D29">
        <f>AVERAGE(mean_and_std_nonerrorF[lda])</f>
        <v>0.77633469760027374</v>
      </c>
      <c r="E29">
        <f>AVERAGE(mean_and_std_nonerrorF[cnn])</f>
        <v>0.77919159615556122</v>
      </c>
      <c r="F29">
        <f>AVERAGE(mean_and_std_nonerrorF[unet])</f>
        <v>0.79095380860545939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d 4 3 e 9 d - c 6 2 a - 4 5 9 2 - a 6 c 9 - 6 4 b f c 4 5 0 3 1 8 7 "   x m l n s = " h t t p : / / s c h e m a s . m i c r o s o f t . c o m / D a t a M a s h u p " > A A A A A L I G A A B Q S w M E F A A C A A g A 2 H C x U r q i h 8 O k A A A A 9 Q A A A B I A H A B D b 2 5 m a W c v U G F j a 2 F n Z S 5 4 b W w g o h g A K K A U A A A A A A A A A A A A A A A A A A A A A A A A A A A A h Y + x D o I w G I R f h X S n L c i g 5 K c M u i m J i Y l x b U o t j V A M L Z Z 3 c / C R f A U x i r q Z 3 H J 3 3 3 B 3 v 9 4 g H 5 o 6 u M j O 6 t Z k K M I U B d K I t t R G Z a h 3 x 3 C O c g Z b L k 5 c y W C E j U 0 H W 2 a o c u 6 c E u K 9 x 3 6 G 2 0 6 R m N K I H I r N T l S y 4 e g D 6 / 9 w q I 1 1 3 A i J G O x f Y 1 i M F 6 O S B F M g U w a F N t 8 + H u c + 2 5 8 Q l n 3 t + k 6 y k o e r N Z D J A n l f Y A 9 Q S w M E F A A C A A g A 2 H C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w s V L k e r p 7 r A M A A G h J A A A T A B w A R m 9 y b X V s Y X M v U 2 V j d G l v b j E u b S C i G A A o o B Q A A A A A A A A A A A A A A A A A A A A A A A A A A A D t m l F P 2 z A Q x 9 8 r 9 T t Y 4 a V I U b U y 2 M O m P r A W N D R p Y r S b N N E p M s l B M y V O Z T u w C v H d Z 8 d J m o a w h Y 2 U h h 0 v M W c 3 9 p 3 z + 9 s 5 R 4 A r / Y i R i b k O 3 n U 7 3 Y 6 Y U w 4 e 2 b F C o I x Q 5 h E h P Y f G r k W G J A D Z 7 R D 1 N 4 l i 7 o K y j M R 1 f x y 5 c Q h M 9 o 7 9 A P q j i E n 1 j + h Z 4 7 e z 0 W Q 2 P v n 4 x X l / 6 M g 5 C F / M R p E H h I O I A y l m 5 T 7 6 r r i 2 d u 3 z M Q R + 6 E v g Q 8 u 2 b D K K g j h k Y j g Y 2 O S I u Z H n s 6 v h Y O 9 g z y a f 4 0 j C R C 4 D G K 6 K / U 8 R g + + 7 t h n r j n X K o 1 D V e e Q D U A + 4 0 K 5 M 6 Y V q m N a k 9 p 5 x y y b n q f 0 w C C Y u D S g X Q 8 n j 4 i 3 P Y B F Q V 9 3 y K w 1 i W N 0 w t S f W X k X P t t X X L l l 2 2 p B n v 5 j C T 2 n f W j H z l c N W G A l 5 q Q u B R / X F Z U x f Y g b S X H 1 n k L d z 9 t K W z u u 0 r b O f t X Y O r L v V q E d z y q 7 U a K b L R W H M U 0 6 Z u I x 4 a O K s K 0 X v n o v 2 7 a 2 l 7 n r C 5 J v 9 v m 5 z Z 5 N s v F L 9 S 1 g c X g B P r N n w y 3 b j T d l q n C t b U 1 / v m 4 3 r l V 0 m k a j o N A l M R b d J n K o 6 V m F b r 7 g r T j 2 j o Q p L + l Q W 5 1 5 X p O Z e K d o 6 f P m 0 6 Y J 6 5 K 3 S y N O i j t 3 a y J N C 3 j 6 f X 1 3 I r f m o T S m 3 a 4 u I L 3 4 o x i 3 l R b f j s 4 c c + Q 3 / w P m C L D h k K t C Y C B x x f p p 0 9 M R S 8 P R K 0 E o h Q B 3 4 d x 1 4 C T K g V O D x I s D U X m F j Q q C 4 R T F A M U A x 2 F I x E G D c b H w z o P C n Q Y A K g A q A C r B d C r D Y 4 C 4 A V Q B V A F V g C 1 V g G c U e s K Z 1 4 J v q J W K I P + K P + D 8 v / l K C k D p X 3 8 R x A G X s Z u 5 L B s s 6 p w G v X v x p g J 7 c l G 5 d z A g 3 Z T 8 r 5 n q g Z z 1 r Y 8 p + V s z b J I 9 A W p G U T U 2 j h w Q r N 6 r 4 e w D m l Z N V N Q + p S C E E 1 V V V N y w G q J L 4 6 p 8 V w l c W h G K a f S 2 e 6 y u p g a n R n F o B q d r p t E e C 1 b p 1 d K N Y I V V P R t V q h f o j U 4 3 n q g t c P S p V j W w h W y 1 l y 5 C l E 7 8 b W K f q J X y Q J q S p 3 T Q t w N 3 Q 6 o R E I V H / A V E m I d k s U / X S k Y h S s y g N / o Y l J C c L 3 n 1 0 Q r f p r J 7 q A b N 6 m N V r K U k 1 s 3 p r J 1 f q i W / 8 y / k a V O G X 8 / j l P H 4 5 / z x f z k f 8 u H E J S N 7 w L l E F U A V Q B b Z Q B Z g C a j N C k K d 7 U A x Q D F A M t k I M 8 m N + J Q A N v 2 D X Q x / f s f E d u 8 3 v 2 P k Z / 0 a Y q r + k I l f I V Z u 5 K u 1 a b 8 C / m s v m 9 6 y m H / A c 3 L P i n h X 3 r F u 0 Z 0 0 V o O E F t j 7 / u M D i A t u 6 B f Y X U E s B A i 0 A F A A C A A g A 2 H C x U r q i h 8 O k A A A A 9 Q A A A B I A A A A A A A A A A A A A A A A A A A A A A E N v b m Z p Z y 9 Q Y W N r Y W d l L n h t b F B L A Q I t A B Q A A g A I A N h w s V I P y u m r p A A A A O k A A A A T A A A A A A A A A A A A A A A A A P A A A A B b Q 2 9 u d G V u d F 9 U e X B l c 1 0 u e G 1 s U E s B A i 0 A F A A C A A g A 2 H C x U u R 6 u n u s A w A A a E k A A B M A A A A A A A A A A A A A A A A A 4 Q E A A E Z v c m 1 1 b G F z L 1 N l Y 3 R p b 2 4 x L m 1 Q S w U G A A A A A A M A A w D C A A A A 2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c B A A A A A A D 1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Y X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Y W 5 f Y W 5 k X 3 N 0 Z F 9 h d W M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E y O j A 2 O j Q 4 L j Y x M z g 1 M j Z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W J q Z W N 0 J n F 1 b 3 Q 7 L C Z x d W 9 0 O 3 V u a S Z x d W 9 0 O y w m c X V v d D t t b 3 N 0 Z i Z x d W 9 0 O y w m c X V v d D t s Z G E m c X V v d D s s J n F 1 b 3 Q 7 Y 2 5 u J n F 1 b 3 Q 7 L C Z x d W 9 0 O 3 V u Z X Q m c X V v d D s s J n F 1 b 3 Q 7 d W 5 p X 3 N 0 Z C Z x d W 9 0 O y w m c X V v d D t t b 3 N 0 Z l 9 z d G Y m c X V v d D s s J n F 1 b 3 Q 7 b G R h X 3 N 0 Z C Z x d W 9 0 O y w m c X V v d D t j b m 5 f c 3 R k J n F 1 b 3 Q 7 L C Z x d W 9 0 O 3 V u Z X R f c 3 R k J n F 1 b 3 Q 7 X S I g L z 4 8 R W 5 0 c n k g V H l w Z T 0 i U m V j b 3 Z l c n l U Y X J n Z X R T a G V l d C I g V m F s d W U 9 I n N t Z W F u I G F u Z C B z d G R f Y X V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g 2 M 2 I 2 M z A z L W F i M z E t N G F h N i 1 i M m F m L T F h O G M 0 M z U z Y 2 M 0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i B h b m Q g c 3 R k X 2 F 1 Y y 9 B d X R v U m V t b 3 Z l Z E N v b H V t b n M x L n t z d W J q Z W N 0 L D B 9 J n F 1 b 3 Q 7 L C Z x d W 9 0 O 1 N l Y 3 R p b 2 4 x L 2 1 l Y W 4 g Y W 5 k I H N 0 Z F 9 h d W M v Q X V 0 b 1 J l b W 9 2 Z W R D b 2 x 1 b W 5 z M S 5 7 d W 5 p L D F 9 J n F 1 b 3 Q 7 L C Z x d W 9 0 O 1 N l Y 3 R p b 2 4 x L 2 1 l Y W 4 g Y W 5 k I H N 0 Z F 9 h d W M v Q X V 0 b 1 J l b W 9 2 Z W R D b 2 x 1 b W 5 z M S 5 7 b W 9 z d G Y s M n 0 m c X V v d D s s J n F 1 b 3 Q 7 U 2 V j d G l v b j E v b W V h b i B h b m Q g c 3 R k X 2 F 1 Y y 9 B d X R v U m V t b 3 Z l Z E N v b H V t b n M x L n t s Z G E s M 3 0 m c X V v d D s s J n F 1 b 3 Q 7 U 2 V j d G l v b j E v b W V h b i B h b m Q g c 3 R k X 2 F 1 Y y 9 B d X R v U m V t b 3 Z l Z E N v b H V t b n M x L n t j b m 4 s N H 0 m c X V v d D s s J n F 1 b 3 Q 7 U 2 V j d G l v b j E v b W V h b i B h b m Q g c 3 R k X 2 F 1 Y y 9 B d X R v U m V t b 3 Z l Z E N v b H V t b n M x L n t 1 b m V 0 L D V 9 J n F 1 b 3 Q 7 L C Z x d W 9 0 O 1 N l Y 3 R p b 2 4 x L 2 1 l Y W 4 g Y W 5 k I H N 0 Z F 9 h d W M v Q X V 0 b 1 J l b W 9 2 Z W R D b 2 x 1 b W 5 z M S 5 7 d W 5 p X 3 N 0 Z C w 2 f S Z x d W 9 0 O y w m c X V v d D t T Z W N 0 a W 9 u M S 9 t Z W F u I G F u Z C B z d G R f Y X V j L 0 F 1 d G 9 S Z W 1 v d m V k Q 2 9 s d W 1 u c z E u e 2 1 v c 3 R m X 3 N 0 Z i w 3 f S Z x d W 9 0 O y w m c X V v d D t T Z W N 0 a W 9 u M S 9 t Z W F u I G F u Z C B z d G R f Y X V j L 0 F 1 d G 9 S Z W 1 v d m V k Q 2 9 s d W 1 u c z E u e 2 x k Y V 9 z d G Q s O H 0 m c X V v d D s s J n F 1 b 3 Q 7 U 2 V j d G l v b j E v b W V h b i B h b m Q g c 3 R k X 2 F 1 Y y 9 B d X R v U m V t b 3 Z l Z E N v b H V t b n M x L n t j b m 5 f c 3 R k L D l 9 J n F 1 b 3 Q 7 L C Z x d W 9 0 O 1 N l Y 3 R p b 2 4 x L 2 1 l Y W 4 g Y W 5 k I H N 0 Z F 9 h d W M v Q X V 0 b 1 J l b W 9 2 Z W R D b 2 x 1 b W 5 z M S 5 7 d W 5 l d F 9 z d G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I G F u Z C B z d G R f Y X V j L 0 F 1 d G 9 S Z W 1 v d m V k Q 2 9 s d W 1 u c z E u e 3 N 1 Y m p l Y 3 Q s M H 0 m c X V v d D s s J n F 1 b 3 Q 7 U 2 V j d G l v b j E v b W V h b i B h b m Q g c 3 R k X 2 F 1 Y y 9 B d X R v U m V t b 3 Z l Z E N v b H V t b n M x L n t 1 b m k s M X 0 m c X V v d D s s J n F 1 b 3 Q 7 U 2 V j d G l v b j E v b W V h b i B h b m Q g c 3 R k X 2 F 1 Y y 9 B d X R v U m V t b 3 Z l Z E N v b H V t b n M x L n t t b 3 N 0 Z i w y f S Z x d W 9 0 O y w m c X V v d D t T Z W N 0 a W 9 u M S 9 t Z W F u I G F u Z C B z d G R f Y X V j L 0 F 1 d G 9 S Z W 1 v d m V k Q 2 9 s d W 1 u c z E u e 2 x k Y S w z f S Z x d W 9 0 O y w m c X V v d D t T Z W N 0 a W 9 u M S 9 t Z W F u I G F u Z C B z d G R f Y X V j L 0 F 1 d G 9 S Z W 1 v d m V k Q 2 9 s d W 1 u c z E u e 2 N u b i w 0 f S Z x d W 9 0 O y w m c X V v d D t T Z W N 0 a W 9 u M S 9 t Z W F u I G F u Z C B z d G R f Y X V j L 0 F 1 d G 9 S Z W 1 v d m V k Q 2 9 s d W 1 u c z E u e 3 V u Z X Q s N X 0 m c X V v d D s s J n F 1 b 3 Q 7 U 2 V j d G l v b j E v b W V h b i B h b m Q g c 3 R k X 2 F 1 Y y 9 B d X R v U m V t b 3 Z l Z E N v b H V t b n M x L n t 1 b m l f c 3 R k L D Z 9 J n F 1 b 3 Q 7 L C Z x d W 9 0 O 1 N l Y 3 R p b 2 4 x L 2 1 l Y W 4 g Y W 5 k I H N 0 Z F 9 h d W M v Q X V 0 b 1 J l b W 9 2 Z W R D b 2 x 1 b W 5 z M S 5 7 b W 9 z d G Z f c 3 R m L D d 9 J n F 1 b 3 Q 7 L C Z x d W 9 0 O 1 N l Y 3 R p b 2 4 x L 2 1 l Y W 4 g Y W 5 k I H N 0 Z F 9 h d W M v Q X V 0 b 1 J l b W 9 2 Z W R D b 2 x 1 b W 5 z M S 5 7 b G R h X 3 N 0 Z C w 4 f S Z x d W 9 0 O y w m c X V v d D t T Z W N 0 a W 9 u M S 9 t Z W F u I G F u Z C B z d G R f Y X V j L 0 F 1 d G 9 S Z W 1 v d m V k Q 2 9 s d W 1 u c z E u e 2 N u b l 9 z d G Q s O X 0 m c X V v d D s s J n F 1 b 3 Q 7 U 2 V j d G l v b j E v b W V h b i B h b m Q g c 3 R k X 2 F 1 Y y 9 B d X R v U m V t b 3 Z l Z E N v b H V t b n M x L n t 1 b m V 0 X 3 N 0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4 l M j B h b m Q l M j B z d G R f Y X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Y X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Y X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h d W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Y X V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l c n J w J T I w c H J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u X 2 F u Z F 9 z d G R f Z X J y c F 9 w c m V j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3 V i a m V j d C Z x d W 9 0 O y w m c X V v d D t 1 b m k m c X V v d D s s J n F 1 b 3 Q 7 b W 9 z d G Y m c X V v d D s s J n F 1 b 3 Q 7 b G R h J n F 1 b 3 Q 7 L C Z x d W 9 0 O 2 N u b i Z x d W 9 0 O y w m c X V v d D t 1 b m V 0 J n F 1 b 3 Q 7 L C Z x d W 9 0 O 3 V u a V 9 z d G Q m c X V v d D s s J n F 1 b 3 Q 7 b W 9 z d G Z f c 3 R m J n F 1 b 3 Q 7 L C Z x d W 9 0 O 2 x k Y V 9 z d G Q m c X V v d D s s J n F 1 b 3 Q 7 Y 2 5 u X 3 N 0 Z C Z x d W 9 0 O y w m c X V v d D t 1 b m V 0 X 3 N 0 Z C Z x d W 9 0 O 1 0 i I C 8 + P E V u d H J 5 I F R 5 c G U 9 I k Z p b G x D b 2 x 1 b W 5 U e X B l c y I g V m F s d W U 9 I n N B d 1 V G Q l F V R k J R V U Z C U V U 9 I i A v P j x F b n R y e S B U e X B l P S J G a W x s T G F z d F V w Z G F 0 Z W Q i I F Z h b H V l P S J k M j A y M S 0 w N S 0 x N 1 Q x M j o w N j o 0 O C 4 0 M z I 4 N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l F 1 Z X J 5 S U Q i I F Z h b H V l P S J z M j I 5 Y 2 V l M j U t Y T U w Y i 0 0 M D V j L W F k Y z A t M G U 0 O T g z N z V h N z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I G F u Z C B z d G R f Z X J y c C B w c m V j L 0 F 1 d G 9 S Z W 1 v d m V k Q 2 9 s d W 1 u c z E u e 3 N 1 Y m p l Y 3 Q s M H 0 m c X V v d D s s J n F 1 b 3 Q 7 U 2 V j d G l v b j E v b W V h b i B h b m Q g c 3 R k X 2 V y c n A g c H J l Y y 9 B d X R v U m V t b 3 Z l Z E N v b H V t b n M x L n t 1 b m k s M X 0 m c X V v d D s s J n F 1 b 3 Q 7 U 2 V j d G l v b j E v b W V h b i B h b m Q g c 3 R k X 2 V y c n A g c H J l Y y 9 B d X R v U m V t b 3 Z l Z E N v b H V t b n M x L n t t b 3 N 0 Z i w y f S Z x d W 9 0 O y w m c X V v d D t T Z W N 0 a W 9 u M S 9 t Z W F u I G F u Z C B z d G R f Z X J y c C B w c m V j L 0 F 1 d G 9 S Z W 1 v d m V k Q 2 9 s d W 1 u c z E u e 2 x k Y S w z f S Z x d W 9 0 O y w m c X V v d D t T Z W N 0 a W 9 u M S 9 t Z W F u I G F u Z C B z d G R f Z X J y c C B w c m V j L 0 F 1 d G 9 S Z W 1 v d m V k Q 2 9 s d W 1 u c z E u e 2 N u b i w 0 f S Z x d W 9 0 O y w m c X V v d D t T Z W N 0 a W 9 u M S 9 t Z W F u I G F u Z C B z d G R f Z X J y c C B w c m V j L 0 F 1 d G 9 S Z W 1 v d m V k Q 2 9 s d W 1 u c z E u e 3 V u Z X Q s N X 0 m c X V v d D s s J n F 1 b 3 Q 7 U 2 V j d G l v b j E v b W V h b i B h b m Q g c 3 R k X 2 V y c n A g c H J l Y y 9 B d X R v U m V t b 3 Z l Z E N v b H V t b n M x L n t 1 b m l f c 3 R k L D Z 9 J n F 1 b 3 Q 7 L C Z x d W 9 0 O 1 N l Y 3 R p b 2 4 x L 2 1 l Y W 4 g Y W 5 k I H N 0 Z F 9 l c n J w I H B y Z W M v Q X V 0 b 1 J l b W 9 2 Z W R D b 2 x 1 b W 5 z M S 5 7 b W 9 z d G Z f c 3 R m L D d 9 J n F 1 b 3 Q 7 L C Z x d W 9 0 O 1 N l Y 3 R p b 2 4 x L 2 1 l Y W 4 g Y W 5 k I H N 0 Z F 9 l c n J w I H B y Z W M v Q X V 0 b 1 J l b W 9 2 Z W R D b 2 x 1 b W 5 z M S 5 7 b G R h X 3 N 0 Z C w 4 f S Z x d W 9 0 O y w m c X V v d D t T Z W N 0 a W 9 u M S 9 t Z W F u I G F u Z C B z d G R f Z X J y c C B w c m V j L 0 F 1 d G 9 S Z W 1 v d m V k Q 2 9 s d W 1 u c z E u e 2 N u b l 9 z d G Q s O X 0 m c X V v d D s s J n F 1 b 3 Q 7 U 2 V j d G l v b j E v b W V h b i B h b m Q g c 3 R k X 2 V y c n A g c H J l Y y 9 B d X R v U m V t b 3 Z l Z E N v b H V t b n M x L n t 1 b m V 0 X 3 N 0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4 g Y W 5 k I H N 0 Z F 9 l c n J w I H B y Z W M v Q X V 0 b 1 J l b W 9 2 Z W R D b 2 x 1 b W 5 z M S 5 7 c 3 V i a m V j d C w w f S Z x d W 9 0 O y w m c X V v d D t T Z W N 0 a W 9 u M S 9 t Z W F u I G F u Z C B z d G R f Z X J y c C B w c m V j L 0 F 1 d G 9 S Z W 1 v d m V k Q 2 9 s d W 1 u c z E u e 3 V u a S w x f S Z x d W 9 0 O y w m c X V v d D t T Z W N 0 a W 9 u M S 9 t Z W F u I G F u Z C B z d G R f Z X J y c C B w c m V j L 0 F 1 d G 9 S Z W 1 v d m V k Q 2 9 s d W 1 u c z E u e 2 1 v c 3 R m L D J 9 J n F 1 b 3 Q 7 L C Z x d W 9 0 O 1 N l Y 3 R p b 2 4 x L 2 1 l Y W 4 g Y W 5 k I H N 0 Z F 9 l c n J w I H B y Z W M v Q X V 0 b 1 J l b W 9 2 Z W R D b 2 x 1 b W 5 z M S 5 7 b G R h L D N 9 J n F 1 b 3 Q 7 L C Z x d W 9 0 O 1 N l Y 3 R p b 2 4 x L 2 1 l Y W 4 g Y W 5 k I H N 0 Z F 9 l c n J w I H B y Z W M v Q X V 0 b 1 J l b W 9 2 Z W R D b 2 x 1 b W 5 z M S 5 7 Y 2 5 u L D R 9 J n F 1 b 3 Q 7 L C Z x d W 9 0 O 1 N l Y 3 R p b 2 4 x L 2 1 l Y W 4 g Y W 5 k I H N 0 Z F 9 l c n J w I H B y Z W M v Q X V 0 b 1 J l b W 9 2 Z W R D b 2 x 1 b W 5 z M S 5 7 d W 5 l d C w 1 f S Z x d W 9 0 O y w m c X V v d D t T Z W N 0 a W 9 u M S 9 t Z W F u I G F u Z C B z d G R f Z X J y c C B w c m V j L 0 F 1 d G 9 S Z W 1 v d m V k Q 2 9 s d W 1 u c z E u e 3 V u a V 9 z d G Q s N n 0 m c X V v d D s s J n F 1 b 3 Q 7 U 2 V j d G l v b j E v b W V h b i B h b m Q g c 3 R k X 2 V y c n A g c H J l Y y 9 B d X R v U m V t b 3 Z l Z E N v b H V t b n M x L n t t b 3 N 0 Z l 9 z d G Y s N 3 0 m c X V v d D s s J n F 1 b 3 Q 7 U 2 V j d G l v b j E v b W V h b i B h b m Q g c 3 R k X 2 V y c n A g c H J l Y y 9 B d X R v U m V t b 3 Z l Z E N v b H V t b n M x L n t s Z G F f c 3 R k L D h 9 J n F 1 b 3 Q 7 L C Z x d W 9 0 O 1 N l Y 3 R p b 2 4 x L 2 1 l Y W 4 g Y W 5 k I H N 0 Z F 9 l c n J w I H B y Z W M v Q X V 0 b 1 J l b W 9 2 Z W R D b 2 x 1 b W 5 z M S 5 7 Y 2 5 u X 3 N 0 Z C w 5 f S Z x d W 9 0 O y w m c X V v d D t T Z W N 0 a W 9 u M S 9 t Z W F u I G F u Z C B z d G R f Z X J y c C B w c m V j L 0 F 1 d G 9 S Z W 1 v d m V k Q 2 9 s d W 1 u c z E u e 3 V u Z X R f c 3 R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i U y M G F u Z C U y M H N 0 Z F 9 l c n J w J T I w c H J l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2 V y c n A l M j B w c m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Z X J y c C U y M H B y Z W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Z X J y c C U y M H B y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2 V y c n A l M j B w c m V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4 l M j B l c n J w J T I w c H J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u X 2 F u Z F 9 z d G R f b m 9 u X 2 V y c n B f c H J l Y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1 Y m p l Y 3 Q m c X V v d D s s J n F 1 b 3 Q 7 d W 5 p J n F 1 b 3 Q 7 L C Z x d W 9 0 O 2 1 v c 3 R m J n F 1 b 3 Q 7 L C Z x d W 9 0 O 2 x k Y S Z x d W 9 0 O y w m c X V v d D t j b m 4 m c X V v d D s s J n F 1 b 3 Q 7 d W 5 l d C Z x d W 9 0 O y w m c X V v d D t 1 b m l f c 3 R k J n F 1 b 3 Q 7 L C Z x d W 9 0 O 2 1 v c 3 R m X 3 N 0 Z i Z x d W 9 0 O y w m c X V v d D t s Z G F f c 3 R k J n F 1 b 3 Q 7 L C Z x d W 9 0 O 2 N u b l 9 z d G Q m c X V v d D s s J n F 1 b 3 Q 7 d W 5 l d F 9 z d G Q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E t M D U t M T d U M T I 6 M D Y 6 N D g u M z c 2 O D Q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R d W V y e U l E I i B W Y W x 1 Z T 0 i c z J m M G M 5 O D Z j L W E 4 O W Q t N D g x O C 0 4 M j c x L T M 3 Z D U 5 N G M z N 2 M 5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i B h b m Q g c 3 R k X 2 5 v b i B l c n J w I H B y Z W M v Q X V 0 b 1 J l b W 9 2 Z W R D b 2 x 1 b W 5 z M S 5 7 c 3 V i a m V j d C w w f S Z x d W 9 0 O y w m c X V v d D t T Z W N 0 a W 9 u M S 9 t Z W F u I G F u Z C B z d G R f b m 9 u I G V y c n A g c H J l Y y 9 B d X R v U m V t b 3 Z l Z E N v b H V t b n M x L n t 1 b m k s M X 0 m c X V v d D s s J n F 1 b 3 Q 7 U 2 V j d G l v b j E v b W V h b i B h b m Q g c 3 R k X 2 5 v b i B l c n J w I H B y Z W M v Q X V 0 b 1 J l b W 9 2 Z W R D b 2 x 1 b W 5 z M S 5 7 b W 9 z d G Y s M n 0 m c X V v d D s s J n F 1 b 3 Q 7 U 2 V j d G l v b j E v b W V h b i B h b m Q g c 3 R k X 2 5 v b i B l c n J w I H B y Z W M v Q X V 0 b 1 J l b W 9 2 Z W R D b 2 x 1 b W 5 z M S 5 7 b G R h L D N 9 J n F 1 b 3 Q 7 L C Z x d W 9 0 O 1 N l Y 3 R p b 2 4 x L 2 1 l Y W 4 g Y W 5 k I H N 0 Z F 9 u b 2 4 g Z X J y c C B w c m V j L 0 F 1 d G 9 S Z W 1 v d m V k Q 2 9 s d W 1 u c z E u e 2 N u b i w 0 f S Z x d W 9 0 O y w m c X V v d D t T Z W N 0 a W 9 u M S 9 t Z W F u I G F u Z C B z d G R f b m 9 u I G V y c n A g c H J l Y y 9 B d X R v U m V t b 3 Z l Z E N v b H V t b n M x L n t 1 b m V 0 L D V 9 J n F 1 b 3 Q 7 L C Z x d W 9 0 O 1 N l Y 3 R p b 2 4 x L 2 1 l Y W 4 g Y W 5 k I H N 0 Z F 9 u b 2 4 g Z X J y c C B w c m V j L 0 F 1 d G 9 S Z W 1 v d m V k Q 2 9 s d W 1 u c z E u e 3 V u a V 9 z d G Q s N n 0 m c X V v d D s s J n F 1 b 3 Q 7 U 2 V j d G l v b j E v b W V h b i B h b m Q g c 3 R k X 2 5 v b i B l c n J w I H B y Z W M v Q X V 0 b 1 J l b W 9 2 Z W R D b 2 x 1 b W 5 z M S 5 7 b W 9 z d G Z f c 3 R m L D d 9 J n F 1 b 3 Q 7 L C Z x d W 9 0 O 1 N l Y 3 R p b 2 4 x L 2 1 l Y W 4 g Y W 5 k I H N 0 Z F 9 u b 2 4 g Z X J y c C B w c m V j L 0 F 1 d G 9 S Z W 1 v d m V k Q 2 9 s d W 1 u c z E u e 2 x k Y V 9 z d G Q s O H 0 m c X V v d D s s J n F 1 b 3 Q 7 U 2 V j d G l v b j E v b W V h b i B h b m Q g c 3 R k X 2 5 v b i B l c n J w I H B y Z W M v Q X V 0 b 1 J l b W 9 2 Z W R D b 2 x 1 b W 5 z M S 5 7 Y 2 5 u X 3 N 0 Z C w 5 f S Z x d W 9 0 O y w m c X V v d D t T Z W N 0 a W 9 u M S 9 t Z W F u I G F u Z C B z d G R f b m 9 u I G V y c n A g c H J l Y y 9 B d X R v U m V t b 3 Z l Z E N v b H V t b n M x L n t 1 b m V 0 X 3 N 0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4 g Y W 5 k I H N 0 Z F 9 u b 2 4 g Z X J y c C B w c m V j L 0 F 1 d G 9 S Z W 1 v d m V k Q 2 9 s d W 1 u c z E u e 3 N 1 Y m p l Y 3 Q s M H 0 m c X V v d D s s J n F 1 b 3 Q 7 U 2 V j d G l v b j E v b W V h b i B h b m Q g c 3 R k X 2 5 v b i B l c n J w I H B y Z W M v Q X V 0 b 1 J l b W 9 2 Z W R D b 2 x 1 b W 5 z M S 5 7 d W 5 p L D F 9 J n F 1 b 3 Q 7 L C Z x d W 9 0 O 1 N l Y 3 R p b 2 4 x L 2 1 l Y W 4 g Y W 5 k I H N 0 Z F 9 u b 2 4 g Z X J y c C B w c m V j L 0 F 1 d G 9 S Z W 1 v d m V k Q 2 9 s d W 1 u c z E u e 2 1 v c 3 R m L D J 9 J n F 1 b 3 Q 7 L C Z x d W 9 0 O 1 N l Y 3 R p b 2 4 x L 2 1 l Y W 4 g Y W 5 k I H N 0 Z F 9 u b 2 4 g Z X J y c C B w c m V j L 0 F 1 d G 9 S Z W 1 v d m V k Q 2 9 s d W 1 u c z E u e 2 x k Y S w z f S Z x d W 9 0 O y w m c X V v d D t T Z W N 0 a W 9 u M S 9 t Z W F u I G F u Z C B z d G R f b m 9 u I G V y c n A g c H J l Y y 9 B d X R v U m V t b 3 Z l Z E N v b H V t b n M x L n t j b m 4 s N H 0 m c X V v d D s s J n F 1 b 3 Q 7 U 2 V j d G l v b j E v b W V h b i B h b m Q g c 3 R k X 2 5 v b i B l c n J w I H B y Z W M v Q X V 0 b 1 J l b W 9 2 Z W R D b 2 x 1 b W 5 z M S 5 7 d W 5 l d C w 1 f S Z x d W 9 0 O y w m c X V v d D t T Z W N 0 a W 9 u M S 9 t Z W F u I G F u Z C B z d G R f b m 9 u I G V y c n A g c H J l Y y 9 B d X R v U m V t b 3 Z l Z E N v b H V t b n M x L n t 1 b m l f c 3 R k L D Z 9 J n F 1 b 3 Q 7 L C Z x d W 9 0 O 1 N l Y 3 R p b 2 4 x L 2 1 l Y W 4 g Y W 5 k I H N 0 Z F 9 u b 2 4 g Z X J y c C B w c m V j L 0 F 1 d G 9 S Z W 1 v d m V k Q 2 9 s d W 1 u c z E u e 2 1 v c 3 R m X 3 N 0 Z i w 3 f S Z x d W 9 0 O y w m c X V v d D t T Z W N 0 a W 9 u M S 9 t Z W F u I G F u Z C B z d G R f b m 9 u I G V y c n A g c H J l Y y 9 B d X R v U m V t b 3 Z l Z E N v b H V t b n M x L n t s Z G F f c 3 R k L D h 9 J n F 1 b 3 Q 7 L C Z x d W 9 0 O 1 N l Y 3 R p b 2 4 x L 2 1 l Y W 4 g Y W 5 k I H N 0 Z F 9 u b 2 4 g Z X J y c C B w c m V j L 0 F 1 d G 9 S Z W 1 v d m V k Q 2 9 s d W 1 u c z E u e 2 N u b l 9 z d G Q s O X 0 m c X V v d D s s J n F 1 b 3 Q 7 U 2 V j d G l v b j E v b W V h b i B h b m Q g c 3 R k X 2 5 v b i B l c n J w I H B y Z W M v Q X V 0 b 1 J l b W 9 2 Z W R D b 2 x 1 b W 5 z M S 5 7 d W 5 l d F 9 z d G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J T I w Y W 5 k J T I w c 3 R k X 2 5 v b i U y M G V y c n A l M j B w c m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m 9 u J T I w Z X J y c C U y M H B y Z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4 l M j B l c n J w J T I w c H J l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4 l M j B l c n J w J T I w c H J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m 9 u J T I w Z X J y c C U y M H B y Z W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3 N l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h b l 9 h b m R f c 3 R k X 3 N l b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d W J q Z W N 0 J n F 1 b 3 Q 7 L C Z x d W 9 0 O 3 V u a S Z x d W 9 0 O y w m c X V v d D t t b 3 N 0 Z i Z x d W 9 0 O y w m c X V v d D t s Z G E m c X V v d D s s J n F 1 b 3 Q 7 Y 2 5 u J n F 1 b 3 Q 7 L C Z x d W 9 0 O 3 V u Z X Q m c X V v d D s s J n F 1 b 3 Q 7 d W 5 p X 3 N 0 Z C Z x d W 9 0 O y w m c X V v d D t t b 3 N 0 Z l 9 z d G Y m c X V v d D s s J n F 1 b 3 Q 7 b G R h X 3 N 0 Z C Z x d W 9 0 O y w m c X V v d D t j b m 5 f c 3 R k J n F 1 b 3 Q 7 L C Z x d W 9 0 O 3 V u Z X R f c 3 R k J n F 1 b 3 Q 7 X S I g L z 4 8 R W 5 0 c n k g V H l w Z T 0 i R m l s b E N v b H V t b l R 5 c G V z I i B W Y W x 1 Z T 0 i c 0 F 3 V U Z C U V V G Q l F V R k J R V T 0 i I C 8 + P E V u d H J 5 I F R 5 c G U 9 I k Z p b G x M Y X N 0 V X B k Y X R l Z C I g V m F s d W U 9 I m Q y M D I x L T A 1 L T E 3 V D E y O j A 2 O j Q 4 L j Q 0 O D g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U X V l c n l J R C I g V m F s d W U 9 I n M 3 N T g 5 M z d m N i 0 3 Y T F h L T R m Z W I t Y W Q 3 O C 1 h N D k 3 Y z Z k Z G E 2 M G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4 g Y W 5 k I H N 0 Z F 9 z Z W 5 z L 0 F 1 d G 9 S Z W 1 v d m V k Q 2 9 s d W 1 u c z E u e 3 N 1 Y m p l Y 3 Q s M H 0 m c X V v d D s s J n F 1 b 3 Q 7 U 2 V j d G l v b j E v b W V h b i B h b m Q g c 3 R k X 3 N l b n M v Q X V 0 b 1 J l b W 9 2 Z W R D b 2 x 1 b W 5 z M S 5 7 d W 5 p L D F 9 J n F 1 b 3 Q 7 L C Z x d W 9 0 O 1 N l Y 3 R p b 2 4 x L 2 1 l Y W 4 g Y W 5 k I H N 0 Z F 9 z Z W 5 z L 0 F 1 d G 9 S Z W 1 v d m V k Q 2 9 s d W 1 u c z E u e 2 1 v c 3 R m L D J 9 J n F 1 b 3 Q 7 L C Z x d W 9 0 O 1 N l Y 3 R p b 2 4 x L 2 1 l Y W 4 g Y W 5 k I H N 0 Z F 9 z Z W 5 z L 0 F 1 d G 9 S Z W 1 v d m V k Q 2 9 s d W 1 u c z E u e 2 x k Y S w z f S Z x d W 9 0 O y w m c X V v d D t T Z W N 0 a W 9 u M S 9 t Z W F u I G F u Z C B z d G R f c 2 V u c y 9 B d X R v U m V t b 3 Z l Z E N v b H V t b n M x L n t j b m 4 s N H 0 m c X V v d D s s J n F 1 b 3 Q 7 U 2 V j d G l v b j E v b W V h b i B h b m Q g c 3 R k X 3 N l b n M v Q X V 0 b 1 J l b W 9 2 Z W R D b 2 x 1 b W 5 z M S 5 7 d W 5 l d C w 1 f S Z x d W 9 0 O y w m c X V v d D t T Z W N 0 a W 9 u M S 9 t Z W F u I G F u Z C B z d G R f c 2 V u c y 9 B d X R v U m V t b 3 Z l Z E N v b H V t b n M x L n t 1 b m l f c 3 R k L D Z 9 J n F 1 b 3 Q 7 L C Z x d W 9 0 O 1 N l Y 3 R p b 2 4 x L 2 1 l Y W 4 g Y W 5 k I H N 0 Z F 9 z Z W 5 z L 0 F 1 d G 9 S Z W 1 v d m V k Q 2 9 s d W 1 u c z E u e 2 1 v c 3 R m X 3 N 0 Z i w 3 f S Z x d W 9 0 O y w m c X V v d D t T Z W N 0 a W 9 u M S 9 t Z W F u I G F u Z C B z d G R f c 2 V u c y 9 B d X R v U m V t b 3 Z l Z E N v b H V t b n M x L n t s Z G F f c 3 R k L D h 9 J n F 1 b 3 Q 7 L C Z x d W 9 0 O 1 N l Y 3 R p b 2 4 x L 2 1 l Y W 4 g Y W 5 k I H N 0 Z F 9 z Z W 5 z L 0 F 1 d G 9 S Z W 1 v d m V k Q 2 9 s d W 1 u c z E u e 2 N u b l 9 z d G Q s O X 0 m c X V v d D s s J n F 1 b 3 Q 7 U 2 V j d G l v b j E v b W V h b i B h b m Q g c 3 R k X 3 N l b n M v Q X V 0 b 1 J l b W 9 2 Z W R D b 2 x 1 b W 5 z M S 5 7 d W 5 l d F 9 z d G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I G F u Z C B z d G R f c 2 V u c y 9 B d X R v U m V t b 3 Z l Z E N v b H V t b n M x L n t z d W J q Z W N 0 L D B 9 J n F 1 b 3 Q 7 L C Z x d W 9 0 O 1 N l Y 3 R p b 2 4 x L 2 1 l Y W 4 g Y W 5 k I H N 0 Z F 9 z Z W 5 z L 0 F 1 d G 9 S Z W 1 v d m V k Q 2 9 s d W 1 u c z E u e 3 V u a S w x f S Z x d W 9 0 O y w m c X V v d D t T Z W N 0 a W 9 u M S 9 t Z W F u I G F u Z C B z d G R f c 2 V u c y 9 B d X R v U m V t b 3 Z l Z E N v b H V t b n M x L n t t b 3 N 0 Z i w y f S Z x d W 9 0 O y w m c X V v d D t T Z W N 0 a W 9 u M S 9 t Z W F u I G F u Z C B z d G R f c 2 V u c y 9 B d X R v U m V t b 3 Z l Z E N v b H V t b n M x L n t s Z G E s M 3 0 m c X V v d D s s J n F 1 b 3 Q 7 U 2 V j d G l v b j E v b W V h b i B h b m Q g c 3 R k X 3 N l b n M v Q X V 0 b 1 J l b W 9 2 Z W R D b 2 x 1 b W 5 z M S 5 7 Y 2 5 u L D R 9 J n F 1 b 3 Q 7 L C Z x d W 9 0 O 1 N l Y 3 R p b 2 4 x L 2 1 l Y W 4 g Y W 5 k I H N 0 Z F 9 z Z W 5 z L 0 F 1 d G 9 S Z W 1 v d m V k Q 2 9 s d W 1 u c z E u e 3 V u Z X Q s N X 0 m c X V v d D s s J n F 1 b 3 Q 7 U 2 V j d G l v b j E v b W V h b i B h b m Q g c 3 R k X 3 N l b n M v Q X V 0 b 1 J l b W 9 2 Z W R D b 2 x 1 b W 5 z M S 5 7 d W 5 p X 3 N 0 Z C w 2 f S Z x d W 9 0 O y w m c X V v d D t T Z W N 0 a W 9 u M S 9 t Z W F u I G F u Z C B z d G R f c 2 V u c y 9 B d X R v U m V t b 3 Z l Z E N v b H V t b n M x L n t t b 3 N 0 Z l 9 z d G Y s N 3 0 m c X V v d D s s J n F 1 b 3 Q 7 U 2 V j d G l v b j E v b W V h b i B h b m Q g c 3 R k X 3 N l b n M v Q X V 0 b 1 J l b W 9 2 Z W R D b 2 x 1 b W 5 z M S 5 7 b G R h X 3 N 0 Z C w 4 f S Z x d W 9 0 O y w m c X V v d D t T Z W N 0 a W 9 u M S 9 t Z W F u I G F u Z C B z d G R f c 2 V u c y 9 B d X R v U m V t b 3 Z l Z E N v b H V t b n M x L n t j b m 5 f c 3 R k L D l 9 J n F 1 b 3 Q 7 L C Z x d W 9 0 O 1 N l Y 3 R p b 2 4 x L 2 1 l Y W 4 g Y W 5 k I H N 0 Z F 9 z Z W 5 z L 0 F 1 d G 9 S Z W 1 v d m V k Q 2 9 s d W 1 u c z E u e 3 V u Z X R f c 3 R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i U y M G F u Z C U y M H N 0 Z F 9 z Z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c 2 V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3 N l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c 2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c 2 V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c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u X 2 F u Z F 9 z d G R f c 3 B l Y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1 Y m p l Y 3 Q m c X V v d D s s J n F 1 b 3 Q 7 d W 5 p J n F 1 b 3 Q 7 L C Z x d W 9 0 O 2 1 v c 3 R m J n F 1 b 3 Q 7 L C Z x d W 9 0 O 2 x k Y S Z x d W 9 0 O y w m c X V v d D t j b m 4 m c X V v d D s s J n F 1 b 3 Q 7 d W 5 l d C Z x d W 9 0 O y w m c X V v d D t 1 b m l f c 3 R k J n F 1 b 3 Q 7 L C Z x d W 9 0 O 2 1 v c 3 R m X 3 N 0 Z i Z x d W 9 0 O y w m c X V v d D t s Z G F f c 3 R k J n F 1 b 3 Q 7 L C Z x d W 9 0 O 2 N u b l 9 z d G Q m c X V v d D s s J n F 1 b 3 Q 7 d W 5 l d F 9 z d G Q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E t M D U t M T d U M T I 6 M D Y 6 N D g u N T U x O D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R d W V y e U l E I i B W Y W x 1 Z T 0 i c z c y Y 2 Q 0 Z D k w L T Y w N z U t N G M 5 Z i 1 h Z T g 3 L T E 4 O T R j Y j l j O G Q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i B h b m Q g c 3 R k X 3 N w Z W M v Q X V 0 b 1 J l b W 9 2 Z W R D b 2 x 1 b W 5 z M S 5 7 c 3 V i a m V j d C w w f S Z x d W 9 0 O y w m c X V v d D t T Z W N 0 a W 9 u M S 9 t Z W F u I G F u Z C B z d G R f c 3 B l Y y 9 B d X R v U m V t b 3 Z l Z E N v b H V t b n M x L n t 1 b m k s M X 0 m c X V v d D s s J n F 1 b 3 Q 7 U 2 V j d G l v b j E v b W V h b i B h b m Q g c 3 R k X 3 N w Z W M v Q X V 0 b 1 J l b W 9 2 Z W R D b 2 x 1 b W 5 z M S 5 7 b W 9 z d G Y s M n 0 m c X V v d D s s J n F 1 b 3 Q 7 U 2 V j d G l v b j E v b W V h b i B h b m Q g c 3 R k X 3 N w Z W M v Q X V 0 b 1 J l b W 9 2 Z W R D b 2 x 1 b W 5 z M S 5 7 b G R h L D N 9 J n F 1 b 3 Q 7 L C Z x d W 9 0 O 1 N l Y 3 R p b 2 4 x L 2 1 l Y W 4 g Y W 5 k I H N 0 Z F 9 z c G V j L 0 F 1 d G 9 S Z W 1 v d m V k Q 2 9 s d W 1 u c z E u e 2 N u b i w 0 f S Z x d W 9 0 O y w m c X V v d D t T Z W N 0 a W 9 u M S 9 t Z W F u I G F u Z C B z d G R f c 3 B l Y y 9 B d X R v U m V t b 3 Z l Z E N v b H V t b n M x L n t 1 b m V 0 L D V 9 J n F 1 b 3 Q 7 L C Z x d W 9 0 O 1 N l Y 3 R p b 2 4 x L 2 1 l Y W 4 g Y W 5 k I H N 0 Z F 9 z c G V j L 0 F 1 d G 9 S Z W 1 v d m V k Q 2 9 s d W 1 u c z E u e 3 V u a V 9 z d G Q s N n 0 m c X V v d D s s J n F 1 b 3 Q 7 U 2 V j d G l v b j E v b W V h b i B h b m Q g c 3 R k X 3 N w Z W M v Q X V 0 b 1 J l b W 9 2 Z W R D b 2 x 1 b W 5 z M S 5 7 b W 9 z d G Z f c 3 R m L D d 9 J n F 1 b 3 Q 7 L C Z x d W 9 0 O 1 N l Y 3 R p b 2 4 x L 2 1 l Y W 4 g Y W 5 k I H N 0 Z F 9 z c G V j L 0 F 1 d G 9 S Z W 1 v d m V k Q 2 9 s d W 1 u c z E u e 2 x k Y V 9 z d G Q s O H 0 m c X V v d D s s J n F 1 b 3 Q 7 U 2 V j d G l v b j E v b W V h b i B h b m Q g c 3 R k X 3 N w Z W M v Q X V 0 b 1 J l b W 9 2 Z W R D b 2 x 1 b W 5 z M S 5 7 Y 2 5 u X 3 N 0 Z C w 5 f S Z x d W 9 0 O y w m c X V v d D t T Z W N 0 a W 9 u M S 9 t Z W F u I G F u Z C B z d G R f c 3 B l Y y 9 B d X R v U m V t b 3 Z l Z E N v b H V t b n M x L n t 1 b m V 0 X 3 N 0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4 g Y W 5 k I H N 0 Z F 9 z c G V j L 0 F 1 d G 9 S Z W 1 v d m V k Q 2 9 s d W 1 u c z E u e 3 N 1 Y m p l Y 3 Q s M H 0 m c X V v d D s s J n F 1 b 3 Q 7 U 2 V j d G l v b j E v b W V h b i B h b m Q g c 3 R k X 3 N w Z W M v Q X V 0 b 1 J l b W 9 2 Z W R D b 2 x 1 b W 5 z M S 5 7 d W 5 p L D F 9 J n F 1 b 3 Q 7 L C Z x d W 9 0 O 1 N l Y 3 R p b 2 4 x L 2 1 l Y W 4 g Y W 5 k I H N 0 Z F 9 z c G V j L 0 F 1 d G 9 S Z W 1 v d m V k Q 2 9 s d W 1 u c z E u e 2 1 v c 3 R m L D J 9 J n F 1 b 3 Q 7 L C Z x d W 9 0 O 1 N l Y 3 R p b 2 4 x L 2 1 l Y W 4 g Y W 5 k I H N 0 Z F 9 z c G V j L 0 F 1 d G 9 S Z W 1 v d m V k Q 2 9 s d W 1 u c z E u e 2 x k Y S w z f S Z x d W 9 0 O y w m c X V v d D t T Z W N 0 a W 9 u M S 9 t Z W F u I G F u Z C B z d G R f c 3 B l Y y 9 B d X R v U m V t b 3 Z l Z E N v b H V t b n M x L n t j b m 4 s N H 0 m c X V v d D s s J n F 1 b 3 Q 7 U 2 V j d G l v b j E v b W V h b i B h b m Q g c 3 R k X 3 N w Z W M v Q X V 0 b 1 J l b W 9 2 Z W R D b 2 x 1 b W 5 z M S 5 7 d W 5 l d C w 1 f S Z x d W 9 0 O y w m c X V v d D t T Z W N 0 a W 9 u M S 9 t Z W F u I G F u Z C B z d G R f c 3 B l Y y 9 B d X R v U m V t b 3 Z l Z E N v b H V t b n M x L n t 1 b m l f c 3 R k L D Z 9 J n F 1 b 3 Q 7 L C Z x d W 9 0 O 1 N l Y 3 R p b 2 4 x L 2 1 l Y W 4 g Y W 5 k I H N 0 Z F 9 z c G V j L 0 F 1 d G 9 S Z W 1 v d m V k Q 2 9 s d W 1 u c z E u e 2 1 v c 3 R m X 3 N 0 Z i w 3 f S Z x d W 9 0 O y w m c X V v d D t T Z W N 0 a W 9 u M S 9 t Z W F u I G F u Z C B z d G R f c 3 B l Y y 9 B d X R v U m V t b 3 Z l Z E N v b H V t b n M x L n t s Z G F f c 3 R k L D h 9 J n F 1 b 3 Q 7 L C Z x d W 9 0 O 1 N l Y 3 R p b 2 4 x L 2 1 l Y W 4 g Y W 5 k I H N 0 Z F 9 z c G V j L 0 F 1 d G 9 S Z W 1 v d m V k Q 2 9 s d W 1 u c z E u e 2 N u b l 9 z d G Q s O X 0 m c X V v d D s s J n F 1 b 3 Q 7 U 2 V j d G l v b j E v b W V h b i B h b m Q g c 3 R k X 3 N w Z W M v Q X V 0 b 1 J l b W 9 2 Z W R D b 2 x 1 b W 5 z M S 5 7 d W 5 l d F 9 z d G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J T I w Y W 5 k J T I w c 3 R k X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z c G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c 3 B l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z c G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z c G V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5 b 3 V k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h b l 9 h b m R f c 3 R k X 3 l v d W R l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1 Y m p l Y 3 Q m c X V v d D s s J n F 1 b 3 Q 7 d W 5 p J n F 1 b 3 Q 7 L C Z x d W 9 0 O 2 1 v c 3 R m J n F 1 b 3 Q 7 L C Z x d W 9 0 O 2 x k Y S Z x d W 9 0 O y w m c X V v d D t j b m 4 m c X V v d D s s J n F 1 b 3 Q 7 d W 5 l d C Z x d W 9 0 O y w m c X V v d D t 1 b m l f c 3 R k J n F 1 b 3 Q 7 L C Z x d W 9 0 O 2 1 v c 3 R m X 3 N 0 Z i Z x d W 9 0 O y w m c X V v d D t s Z G F f c 3 R k J n F 1 b 3 Q 7 L C Z x d W 9 0 O 2 N u b l 9 z d G Q m c X V v d D s s J n F 1 b 3 Q 7 d W 5 l d F 9 z d G Q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E t M D U t M T d U M T I 6 M D Y 6 N D g u N D c 4 O D U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R d W V y e U l E I i B W Y W x 1 Z T 0 i c z N i Y z h i O G I 2 L T B i Z D Q t N G V j M S 1 i Y m V i L W Z m M D g 0 M T Q 2 N D R l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i B h b m Q g c 3 R k X 3 l v d W R l b i 9 B d X R v U m V t b 3 Z l Z E N v b H V t b n M x L n t z d W J q Z W N 0 L D B 9 J n F 1 b 3 Q 7 L C Z x d W 9 0 O 1 N l Y 3 R p b 2 4 x L 2 1 l Y W 4 g Y W 5 k I H N 0 Z F 9 5 b 3 V k Z W 4 v Q X V 0 b 1 J l b W 9 2 Z W R D b 2 x 1 b W 5 z M S 5 7 d W 5 p L D F 9 J n F 1 b 3 Q 7 L C Z x d W 9 0 O 1 N l Y 3 R p b 2 4 x L 2 1 l Y W 4 g Y W 5 k I H N 0 Z F 9 5 b 3 V k Z W 4 v Q X V 0 b 1 J l b W 9 2 Z W R D b 2 x 1 b W 5 z M S 5 7 b W 9 z d G Y s M n 0 m c X V v d D s s J n F 1 b 3 Q 7 U 2 V j d G l v b j E v b W V h b i B h b m Q g c 3 R k X 3 l v d W R l b i 9 B d X R v U m V t b 3 Z l Z E N v b H V t b n M x L n t s Z G E s M 3 0 m c X V v d D s s J n F 1 b 3 Q 7 U 2 V j d G l v b j E v b W V h b i B h b m Q g c 3 R k X 3 l v d W R l b i 9 B d X R v U m V t b 3 Z l Z E N v b H V t b n M x L n t j b m 4 s N H 0 m c X V v d D s s J n F 1 b 3 Q 7 U 2 V j d G l v b j E v b W V h b i B h b m Q g c 3 R k X 3 l v d W R l b i 9 B d X R v U m V t b 3 Z l Z E N v b H V t b n M x L n t 1 b m V 0 L D V 9 J n F 1 b 3 Q 7 L C Z x d W 9 0 O 1 N l Y 3 R p b 2 4 x L 2 1 l Y W 4 g Y W 5 k I H N 0 Z F 9 5 b 3 V k Z W 4 v Q X V 0 b 1 J l b W 9 2 Z W R D b 2 x 1 b W 5 z M S 5 7 d W 5 p X 3 N 0 Z C w 2 f S Z x d W 9 0 O y w m c X V v d D t T Z W N 0 a W 9 u M S 9 t Z W F u I G F u Z C B z d G R f e W 9 1 Z G V u L 0 F 1 d G 9 S Z W 1 v d m V k Q 2 9 s d W 1 u c z E u e 2 1 v c 3 R m X 3 N 0 Z i w 3 f S Z x d W 9 0 O y w m c X V v d D t T Z W N 0 a W 9 u M S 9 t Z W F u I G F u Z C B z d G R f e W 9 1 Z G V u L 0 F 1 d G 9 S Z W 1 v d m V k Q 2 9 s d W 1 u c z E u e 2 x k Y V 9 z d G Q s O H 0 m c X V v d D s s J n F 1 b 3 Q 7 U 2 V j d G l v b j E v b W V h b i B h b m Q g c 3 R k X 3 l v d W R l b i 9 B d X R v U m V t b 3 Z l Z E N v b H V t b n M x L n t j b m 5 f c 3 R k L D l 9 J n F 1 b 3 Q 7 L C Z x d W 9 0 O 1 N l Y 3 R p b 2 4 x L 2 1 l Y W 4 g Y W 5 k I H N 0 Z F 9 5 b 3 V k Z W 4 v Q X V 0 b 1 J l b W 9 2 Z W R D b 2 x 1 b W 5 z M S 5 7 d W 5 l d F 9 z d G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I G F u Z C B z d G R f e W 9 1 Z G V u L 0 F 1 d G 9 S Z W 1 v d m V k Q 2 9 s d W 1 u c z E u e 3 N 1 Y m p l Y 3 Q s M H 0 m c X V v d D s s J n F 1 b 3 Q 7 U 2 V j d G l v b j E v b W V h b i B h b m Q g c 3 R k X 3 l v d W R l b i 9 B d X R v U m V t b 3 Z l Z E N v b H V t b n M x L n t 1 b m k s M X 0 m c X V v d D s s J n F 1 b 3 Q 7 U 2 V j d G l v b j E v b W V h b i B h b m Q g c 3 R k X 3 l v d W R l b i 9 B d X R v U m V t b 3 Z l Z E N v b H V t b n M x L n t t b 3 N 0 Z i w y f S Z x d W 9 0 O y w m c X V v d D t T Z W N 0 a W 9 u M S 9 t Z W F u I G F u Z C B z d G R f e W 9 1 Z G V u L 0 F 1 d G 9 S Z W 1 v d m V k Q 2 9 s d W 1 u c z E u e 2 x k Y S w z f S Z x d W 9 0 O y w m c X V v d D t T Z W N 0 a W 9 u M S 9 t Z W F u I G F u Z C B z d G R f e W 9 1 Z G V u L 0 F 1 d G 9 S Z W 1 v d m V k Q 2 9 s d W 1 u c z E u e 2 N u b i w 0 f S Z x d W 9 0 O y w m c X V v d D t T Z W N 0 a W 9 u M S 9 t Z W F u I G F u Z C B z d G R f e W 9 1 Z G V u L 0 F 1 d G 9 S Z W 1 v d m V k Q 2 9 s d W 1 u c z E u e 3 V u Z X Q s N X 0 m c X V v d D s s J n F 1 b 3 Q 7 U 2 V j d G l v b j E v b W V h b i B h b m Q g c 3 R k X 3 l v d W R l b i 9 B d X R v U m V t b 3 Z l Z E N v b H V t b n M x L n t 1 b m l f c 3 R k L D Z 9 J n F 1 b 3 Q 7 L C Z x d W 9 0 O 1 N l Y 3 R p b 2 4 x L 2 1 l Y W 4 g Y W 5 k I H N 0 Z F 9 5 b 3 V k Z W 4 v Q X V 0 b 1 J l b W 9 2 Z W R D b 2 x 1 b W 5 z M S 5 7 b W 9 z d G Z f c 3 R m L D d 9 J n F 1 b 3 Q 7 L C Z x d W 9 0 O 1 N l Y 3 R p b 2 4 x L 2 1 l Y W 4 g Y W 5 k I H N 0 Z F 9 5 b 3 V k Z W 4 v Q X V 0 b 1 J l b W 9 2 Z W R D b 2 x 1 b W 5 z M S 5 7 b G R h X 3 N 0 Z C w 4 f S Z x d W 9 0 O y w m c X V v d D t T Z W N 0 a W 9 u M S 9 t Z W F u I G F u Z C B z d G R f e W 9 1 Z G V u L 0 F 1 d G 9 S Z W 1 v d m V k Q 2 9 s d W 1 u c z E u e 2 N u b l 9 z d G Q s O X 0 m c X V v d D s s J n F 1 b 3 Q 7 U 2 V j d G l v b j E v b W V h b i B h b m Q g c 3 R k X 3 l v d W R l b i 9 B d X R v U m V t b 3 Z l Z E N v b H V t b n M x L n t 1 b m V 0 X 3 N 0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4 l M j B h b m Q l M j B z d G R f e W 9 1 Z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e W 9 1 Z G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e W 9 1 Z G V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3 l v d W R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e W 9 1 Z G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Y X V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0 Z X N 0 X 2 F 1 Y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E y O j A 2 O j Q 5 L j A 0 O T g 1 M j l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D b 2 x 1 b W 4 x J n F 1 b 3 Q 7 L C Z x d W 9 0 O 2 x k Y V 9 j b m 4 m c X V v d D s s J n F 1 b 3 Q 7 b G R h X 3 V u Z X Q m c X V v d D s s J n F 1 b 3 Q 7 b G R h X 3 V u a S Z x d W 9 0 O y w m c X V v d D t s Z G F f b W 9 z d G Y m c X V v d D s s J n F 1 b 3 Q 7 Y 2 5 u X 3 V u Z X Q m c X V v d D s s J n F 1 b 3 Q 7 Y 2 5 u X 3 V u a S Z x d W 9 0 O y w m c X V v d D t j b m 5 f b W 9 z d G Y m c X V v d D s s J n F 1 b 3 Q 7 d W 5 l d F 9 1 b m k m c X V v d D s s J n F 1 b 3 Q 7 d W 5 l d F 9 t b 3 N 0 Z i Z x d W 9 0 O 1 0 i I C 8 + P E V u d H J 5 I F R 5 c G U 9 I k Z p b G x T d G F 0 d X M i I F Z h b H V l P S J z Q 2 9 t c G x l d G U i I C 8 + P E V u d H J 5 I F R 5 c G U 9 I l F 1 Z X J 5 S U Q i I F Z h b H V l P S J z O D A 1 Z G I 1 N z M t Z D d i Z S 0 0 M D U 0 L T h h N T c t Z D h i N m E y N D k 2 N j g w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X 2 F 1 Y y 9 B d X R v U m V t b 3 Z l Z E N v b H V t b n M x L n t D b 2 x 1 b W 4 x L D B 9 J n F 1 b 3 Q 7 L C Z x d W 9 0 O 1 N l Y 3 R p b 2 4 x L 3 R 0 Z X N 0 X 2 F 1 Y y 9 B d X R v U m V t b 3 Z l Z E N v b H V t b n M x L n t s Z G F f Y 2 5 u L D F 9 J n F 1 b 3 Q 7 L C Z x d W 9 0 O 1 N l Y 3 R p b 2 4 x L 3 R 0 Z X N 0 X 2 F 1 Y y 9 B d X R v U m V t b 3 Z l Z E N v b H V t b n M x L n t s Z G F f d W 5 l d C w y f S Z x d W 9 0 O y w m c X V v d D t T Z W N 0 a W 9 u M S 9 0 d G V z d F 9 h d W M v Q X V 0 b 1 J l b W 9 2 Z W R D b 2 x 1 b W 5 z M S 5 7 b G R h X 3 V u a S w z f S Z x d W 9 0 O y w m c X V v d D t T Z W N 0 a W 9 u M S 9 0 d G V z d F 9 h d W M v Q X V 0 b 1 J l b W 9 2 Z W R D b 2 x 1 b W 5 z M S 5 7 b G R h X 2 1 v c 3 R m L D R 9 J n F 1 b 3 Q 7 L C Z x d W 9 0 O 1 N l Y 3 R p b 2 4 x L 3 R 0 Z X N 0 X 2 F 1 Y y 9 B d X R v U m V t b 3 Z l Z E N v b H V t b n M x L n t j b m 5 f d W 5 l d C w 1 f S Z x d W 9 0 O y w m c X V v d D t T Z W N 0 a W 9 u M S 9 0 d G V z d F 9 h d W M v Q X V 0 b 1 J l b W 9 2 Z W R D b 2 x 1 b W 5 z M S 5 7 Y 2 5 u X 3 V u a S w 2 f S Z x d W 9 0 O y w m c X V v d D t T Z W N 0 a W 9 u M S 9 0 d G V z d F 9 h d W M v Q X V 0 b 1 J l b W 9 2 Z W R D b 2 x 1 b W 5 z M S 5 7 Y 2 5 u X 2 1 v c 3 R m L D d 9 J n F 1 b 3 Q 7 L C Z x d W 9 0 O 1 N l Y 3 R p b 2 4 x L 3 R 0 Z X N 0 X 2 F 1 Y y 9 B d X R v U m V t b 3 Z l Z E N v b H V t b n M x L n t 1 b m V 0 X 3 V u a S w 4 f S Z x d W 9 0 O y w m c X V v d D t T Z W N 0 a W 9 u M S 9 0 d G V z d F 9 h d W M v Q X V 0 b 1 J l b W 9 2 Z W R D b 2 x 1 b W 5 z M S 5 7 d W 5 l d F 9 t b 3 N 0 Z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H R l c 3 R f Y X V j L 0 F 1 d G 9 S Z W 1 v d m V k Q 2 9 s d W 1 u c z E u e 0 N v b H V t b j E s M H 0 m c X V v d D s s J n F 1 b 3 Q 7 U 2 V j d G l v b j E v d H R l c 3 R f Y X V j L 0 F 1 d G 9 S Z W 1 v d m V k Q 2 9 s d W 1 u c z E u e 2 x k Y V 9 j b m 4 s M X 0 m c X V v d D s s J n F 1 b 3 Q 7 U 2 V j d G l v b j E v d H R l c 3 R f Y X V j L 0 F 1 d G 9 S Z W 1 v d m V k Q 2 9 s d W 1 u c z E u e 2 x k Y V 9 1 b m V 0 L D J 9 J n F 1 b 3 Q 7 L C Z x d W 9 0 O 1 N l Y 3 R p b 2 4 x L 3 R 0 Z X N 0 X 2 F 1 Y y 9 B d X R v U m V t b 3 Z l Z E N v b H V t b n M x L n t s Z G F f d W 5 p L D N 9 J n F 1 b 3 Q 7 L C Z x d W 9 0 O 1 N l Y 3 R p b 2 4 x L 3 R 0 Z X N 0 X 2 F 1 Y y 9 B d X R v U m V t b 3 Z l Z E N v b H V t b n M x L n t s Z G F f b W 9 z d G Y s N H 0 m c X V v d D s s J n F 1 b 3 Q 7 U 2 V j d G l v b j E v d H R l c 3 R f Y X V j L 0 F 1 d G 9 S Z W 1 v d m V k Q 2 9 s d W 1 u c z E u e 2 N u b l 9 1 b m V 0 L D V 9 J n F 1 b 3 Q 7 L C Z x d W 9 0 O 1 N l Y 3 R p b 2 4 x L 3 R 0 Z X N 0 X 2 F 1 Y y 9 B d X R v U m V t b 3 Z l Z E N v b H V t b n M x L n t j b m 5 f d W 5 p L D Z 9 J n F 1 b 3 Q 7 L C Z x d W 9 0 O 1 N l Y 3 R p b 2 4 x L 3 R 0 Z X N 0 X 2 F 1 Y y 9 B d X R v U m V t b 3 Z l Z E N v b H V t b n M x L n t j b m 5 f b W 9 z d G Y s N 3 0 m c X V v d D s s J n F 1 b 3 Q 7 U 2 V j d G l v b j E v d H R l c 3 R f Y X V j L 0 F 1 d G 9 S Z W 1 v d m V k Q 2 9 s d W 1 u c z E u e 3 V u Z X R f d W 5 p L D h 9 J n F 1 b 3 Q 7 L C Z x d W 9 0 O 1 N l Y 3 R p b 2 4 x L 3 R 0 Z X N 0 X 2 F 1 Y y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h d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Y X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F 1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F 1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Z X J y c C U y M H B y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R l c 3 R f Z X J y c F 9 w c m V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d U M T I 6 M D Y 6 N D k u M D E y O D U w N V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0 N v b H V t b j E m c X V v d D s s J n F 1 b 3 Q 7 b G R h X 2 N u b i Z x d W 9 0 O y w m c X V v d D t s Z G F f d W 5 l d C Z x d W 9 0 O y w m c X V v d D t s Z G F f d W 5 p J n F 1 b 3 Q 7 L C Z x d W 9 0 O 2 x k Y V 9 t b 3 N 0 Z i Z x d W 9 0 O y w m c X V v d D t j b m 5 f d W 5 l d C Z x d W 9 0 O y w m c X V v d D t j b m 5 f d W 5 p J n F 1 b 3 Q 7 L C Z x d W 9 0 O 2 N u b l 9 t b 3 N 0 Z i Z x d W 9 0 O y w m c X V v d D t 1 b m V 0 X 3 V u a S Z x d W 9 0 O y w m c X V v d D t 1 b m V 0 X 2 1 v c 3 R m J n F 1 b 3 Q 7 X S I g L z 4 8 R W 5 0 c n k g V H l w Z T 0 i R m l s b F N 0 Y X R 1 c y I g V m F s d W U 9 I n N D b 2 1 w b G V 0 Z S I g L z 4 8 R W 5 0 c n k g V H l w Z T 0 i U X V l c n l J R C I g V m F s d W U 9 I n N i Y z V j M D U x O S 0 3 Y T N l L T Q z M j g t Y T Y 0 Z S 0 y Z T J m Z j E z N D M 4 M 2 Q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R l c 3 R f Z X J y c C B w c m V j L 0 F 1 d G 9 S Z W 1 v d m V k Q 2 9 s d W 1 u c z E u e 0 N v b H V t b j E s M H 0 m c X V v d D s s J n F 1 b 3 Q 7 U 2 V j d G l v b j E v d H R l c 3 R f Z X J y c C B w c m V j L 0 F 1 d G 9 S Z W 1 v d m V k Q 2 9 s d W 1 u c z E u e 2 x k Y V 9 j b m 4 s M X 0 m c X V v d D s s J n F 1 b 3 Q 7 U 2 V j d G l v b j E v d H R l c 3 R f Z X J y c C B w c m V j L 0 F 1 d G 9 S Z W 1 v d m V k Q 2 9 s d W 1 u c z E u e 2 x k Y V 9 1 b m V 0 L D J 9 J n F 1 b 3 Q 7 L C Z x d W 9 0 O 1 N l Y 3 R p b 2 4 x L 3 R 0 Z X N 0 X 2 V y c n A g c H J l Y y 9 B d X R v U m V t b 3 Z l Z E N v b H V t b n M x L n t s Z G F f d W 5 p L D N 9 J n F 1 b 3 Q 7 L C Z x d W 9 0 O 1 N l Y 3 R p b 2 4 x L 3 R 0 Z X N 0 X 2 V y c n A g c H J l Y y 9 B d X R v U m V t b 3 Z l Z E N v b H V t b n M x L n t s Z G F f b W 9 z d G Y s N H 0 m c X V v d D s s J n F 1 b 3 Q 7 U 2 V j d G l v b j E v d H R l c 3 R f Z X J y c C B w c m V j L 0 F 1 d G 9 S Z W 1 v d m V k Q 2 9 s d W 1 u c z E u e 2 N u b l 9 1 b m V 0 L D V 9 J n F 1 b 3 Q 7 L C Z x d W 9 0 O 1 N l Y 3 R p b 2 4 x L 3 R 0 Z X N 0 X 2 V y c n A g c H J l Y y 9 B d X R v U m V t b 3 Z l Z E N v b H V t b n M x L n t j b m 5 f d W 5 p L D Z 9 J n F 1 b 3 Q 7 L C Z x d W 9 0 O 1 N l Y 3 R p b 2 4 x L 3 R 0 Z X N 0 X 2 V y c n A g c H J l Y y 9 B d X R v U m V t b 3 Z l Z E N v b H V t b n M x L n t j b m 5 f b W 9 z d G Y s N 3 0 m c X V v d D s s J n F 1 b 3 Q 7 U 2 V j d G l v b j E v d H R l c 3 R f Z X J y c C B w c m V j L 0 F 1 d G 9 S Z W 1 v d m V k Q 2 9 s d W 1 u c z E u e 3 V u Z X R f d W 5 p L D h 9 J n F 1 b 3 Q 7 L C Z x d W 9 0 O 1 N l Y 3 R p b 2 4 x L 3 R 0 Z X N 0 X 2 V y c n A g c H J l Y y 9 B d X R v U m V t b 3 Z l Z E N v b H V t b n M x L n t 1 b m V 0 X 2 1 v c 3 R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d G V z d F 9 l c n J w I H B y Z W M v Q X V 0 b 1 J l b W 9 2 Z W R D b 2 x 1 b W 5 z M S 5 7 Q 2 9 s d W 1 u M S w w f S Z x d W 9 0 O y w m c X V v d D t T Z W N 0 a W 9 u M S 9 0 d G V z d F 9 l c n J w I H B y Z W M v Q X V 0 b 1 J l b W 9 2 Z W R D b 2 x 1 b W 5 z M S 5 7 b G R h X 2 N u b i w x f S Z x d W 9 0 O y w m c X V v d D t T Z W N 0 a W 9 u M S 9 0 d G V z d F 9 l c n J w I H B y Z W M v Q X V 0 b 1 J l b W 9 2 Z W R D b 2 x 1 b W 5 z M S 5 7 b G R h X 3 V u Z X Q s M n 0 m c X V v d D s s J n F 1 b 3 Q 7 U 2 V j d G l v b j E v d H R l c 3 R f Z X J y c C B w c m V j L 0 F 1 d G 9 S Z W 1 v d m V k Q 2 9 s d W 1 u c z E u e 2 x k Y V 9 1 b m k s M 3 0 m c X V v d D s s J n F 1 b 3 Q 7 U 2 V j d G l v b j E v d H R l c 3 R f Z X J y c C B w c m V j L 0 F 1 d G 9 S Z W 1 v d m V k Q 2 9 s d W 1 u c z E u e 2 x k Y V 9 t b 3 N 0 Z i w 0 f S Z x d W 9 0 O y w m c X V v d D t T Z W N 0 a W 9 u M S 9 0 d G V z d F 9 l c n J w I H B y Z W M v Q X V 0 b 1 J l b W 9 2 Z W R D b 2 x 1 b W 5 z M S 5 7 Y 2 5 u X 3 V u Z X Q s N X 0 m c X V v d D s s J n F 1 b 3 Q 7 U 2 V j d G l v b j E v d H R l c 3 R f Z X J y c C B w c m V j L 0 F 1 d G 9 S Z W 1 v d m V k Q 2 9 s d W 1 u c z E u e 2 N u b l 9 1 b m k s N n 0 m c X V v d D s s J n F 1 b 3 Q 7 U 2 V j d G l v b j E v d H R l c 3 R f Z X J y c C B w c m V j L 0 F 1 d G 9 S Z W 1 v d m V k Q 2 9 s d W 1 u c z E u e 2 N u b l 9 t b 3 N 0 Z i w 3 f S Z x d W 9 0 O y w m c X V v d D t T Z W N 0 a W 9 u M S 9 0 d G V z d F 9 l c n J w I H B y Z W M v Q X V 0 b 1 J l b W 9 2 Z W R D b 2 x 1 b W 5 z M S 5 7 d W 5 l d F 9 1 b m k s O H 0 m c X V v d D s s J n F 1 b 3 Q 7 U 2 V j d G l v b j E v d H R l c 3 R f Z X J y c C B w c m V j L 0 F 1 d G 9 S Z W 1 v d m V k Q 2 9 s d W 1 u c z E u e 3 V u Z X R f b W 9 z d G Y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0 Z X N 0 X 2 V y c n A l M j B w c m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V y c n A l M j B w c m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V y c n A l M j B w c m V j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l c n J w J T I w c H J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5 v b i U y M G V y c n A l M j B w c m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0 Z X N 0 X 2 5 v b l 9 l c n J w X 3 B y Z W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x M j o w N j o 0 O C 4 5 N D I 4 N T Y w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s Z G F f Y 2 5 u J n F 1 b 3 Q 7 L C Z x d W 9 0 O 2 x k Y V 9 1 b m V 0 J n F 1 b 3 Q 7 L C Z x d W 9 0 O 2 x k Y V 9 1 b m k m c X V v d D s s J n F 1 b 3 Q 7 b G R h X 2 1 v c 3 R m J n F 1 b 3 Q 7 L C Z x d W 9 0 O 2 N u b l 9 1 b m V 0 J n F 1 b 3 Q 7 L C Z x d W 9 0 O 2 N u b l 9 1 b m k m c X V v d D s s J n F 1 b 3 Q 7 Y 2 5 u X 2 1 v c 3 R m J n F 1 b 3 Q 7 L C Z x d W 9 0 O 3 V u Z X R f d W 5 p J n F 1 b 3 Q 7 L C Z x d W 9 0 O 3 V u Z X R f b W 9 z d G Y m c X V v d D t d I i A v P j x F b n R y e S B U e X B l P S J G a W x s U 3 R h d H V z I i B W Y W x 1 Z T 0 i c 0 N v b X B s Z X R l I i A v P j x F b n R y e S B U e X B l P S J R d W V y e U l E I i B W Y W x 1 Z T 0 i c 2 Y x M D A w Y j I 0 L T V j Z T Y t N D M 1 Z S 0 4 N m V i L T U 0 N T B l Z m Q z Z D B j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G V z d F 9 u b 2 4 g Z X J y c C B w c m V j L 0 F 1 d G 9 S Z W 1 v d m V k Q 2 9 s d W 1 u c z E u e 0 N v b H V t b j E s M H 0 m c X V v d D s s J n F 1 b 3 Q 7 U 2 V j d G l v b j E v d H R l c 3 R f b m 9 u I G V y c n A g c H J l Y y 9 B d X R v U m V t b 3 Z l Z E N v b H V t b n M x L n t s Z G F f Y 2 5 u L D F 9 J n F 1 b 3 Q 7 L C Z x d W 9 0 O 1 N l Y 3 R p b 2 4 x L 3 R 0 Z X N 0 X 2 5 v b i B l c n J w I H B y Z W M v Q X V 0 b 1 J l b W 9 2 Z W R D b 2 x 1 b W 5 z M S 5 7 b G R h X 3 V u Z X Q s M n 0 m c X V v d D s s J n F 1 b 3 Q 7 U 2 V j d G l v b j E v d H R l c 3 R f b m 9 u I G V y c n A g c H J l Y y 9 B d X R v U m V t b 3 Z l Z E N v b H V t b n M x L n t s Z G F f d W 5 p L D N 9 J n F 1 b 3 Q 7 L C Z x d W 9 0 O 1 N l Y 3 R p b 2 4 x L 3 R 0 Z X N 0 X 2 5 v b i B l c n J w I H B y Z W M v Q X V 0 b 1 J l b W 9 2 Z W R D b 2 x 1 b W 5 z M S 5 7 b G R h X 2 1 v c 3 R m L D R 9 J n F 1 b 3 Q 7 L C Z x d W 9 0 O 1 N l Y 3 R p b 2 4 x L 3 R 0 Z X N 0 X 2 5 v b i B l c n J w I H B y Z W M v Q X V 0 b 1 J l b W 9 2 Z W R D b 2 x 1 b W 5 z M S 5 7 Y 2 5 u X 3 V u Z X Q s N X 0 m c X V v d D s s J n F 1 b 3 Q 7 U 2 V j d G l v b j E v d H R l c 3 R f b m 9 u I G V y c n A g c H J l Y y 9 B d X R v U m V t b 3 Z l Z E N v b H V t b n M x L n t j b m 5 f d W 5 p L D Z 9 J n F 1 b 3 Q 7 L C Z x d W 9 0 O 1 N l Y 3 R p b 2 4 x L 3 R 0 Z X N 0 X 2 5 v b i B l c n J w I H B y Z W M v Q X V 0 b 1 J l b W 9 2 Z W R D b 2 x 1 b W 5 z M S 5 7 Y 2 5 u X 2 1 v c 3 R m L D d 9 J n F 1 b 3 Q 7 L C Z x d W 9 0 O 1 N l Y 3 R p b 2 4 x L 3 R 0 Z X N 0 X 2 5 v b i B l c n J w I H B y Z W M v Q X V 0 b 1 J l b W 9 2 Z W R D b 2 x 1 b W 5 z M S 5 7 d W 5 l d F 9 1 b m k s O H 0 m c X V v d D s s J n F 1 b 3 Q 7 U 2 V j d G l v b j E v d H R l c 3 R f b m 9 u I G V y c n A g c H J l Y y 9 B d X R v U m V t b 3 Z l Z E N v b H V t b n M x L n t 1 b m V 0 X 2 1 v c 3 R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d G V z d F 9 u b 2 4 g Z X J y c C B w c m V j L 0 F 1 d G 9 S Z W 1 v d m V k Q 2 9 s d W 1 u c z E u e 0 N v b H V t b j E s M H 0 m c X V v d D s s J n F 1 b 3 Q 7 U 2 V j d G l v b j E v d H R l c 3 R f b m 9 u I G V y c n A g c H J l Y y 9 B d X R v U m V t b 3 Z l Z E N v b H V t b n M x L n t s Z G F f Y 2 5 u L D F 9 J n F 1 b 3 Q 7 L C Z x d W 9 0 O 1 N l Y 3 R p b 2 4 x L 3 R 0 Z X N 0 X 2 5 v b i B l c n J w I H B y Z W M v Q X V 0 b 1 J l b W 9 2 Z W R D b 2 x 1 b W 5 z M S 5 7 b G R h X 3 V u Z X Q s M n 0 m c X V v d D s s J n F 1 b 3 Q 7 U 2 V j d G l v b j E v d H R l c 3 R f b m 9 u I G V y c n A g c H J l Y y 9 B d X R v U m V t b 3 Z l Z E N v b H V t b n M x L n t s Z G F f d W 5 p L D N 9 J n F 1 b 3 Q 7 L C Z x d W 9 0 O 1 N l Y 3 R p b 2 4 x L 3 R 0 Z X N 0 X 2 5 v b i B l c n J w I H B y Z W M v Q X V 0 b 1 J l b W 9 2 Z W R D b 2 x 1 b W 5 z M S 5 7 b G R h X 2 1 v c 3 R m L D R 9 J n F 1 b 3 Q 7 L C Z x d W 9 0 O 1 N l Y 3 R p b 2 4 x L 3 R 0 Z X N 0 X 2 5 v b i B l c n J w I H B y Z W M v Q X V 0 b 1 J l b W 9 2 Z W R D b 2 x 1 b W 5 z M S 5 7 Y 2 5 u X 3 V u Z X Q s N X 0 m c X V v d D s s J n F 1 b 3 Q 7 U 2 V j d G l v b j E v d H R l c 3 R f b m 9 u I G V y c n A g c H J l Y y 9 B d X R v U m V t b 3 Z l Z E N v b H V t b n M x L n t j b m 5 f d W 5 p L D Z 9 J n F 1 b 3 Q 7 L C Z x d W 9 0 O 1 N l Y 3 R p b 2 4 x L 3 R 0 Z X N 0 X 2 5 v b i B l c n J w I H B y Z W M v Q X V 0 b 1 J l b W 9 2 Z W R D b 2 x 1 b W 5 z M S 5 7 Y 2 5 u X 2 1 v c 3 R m L D d 9 J n F 1 b 3 Q 7 L C Z x d W 9 0 O 1 N l Y 3 R p b 2 4 x L 3 R 0 Z X N 0 X 2 5 v b i B l c n J w I H B y Z W M v Q X V 0 b 1 J l b W 9 2 Z W R D b 2 x 1 b W 5 z M S 5 7 d W 5 l d F 9 1 b m k s O H 0 m c X V v d D s s J n F 1 b 3 Q 7 U 2 V j d G l v b j E v d H R l c 3 R f b m 9 u I G V y c n A g c H J l Y y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u b 2 4 l M j B l c n J w J T I w c H J l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u b 2 4 l M j B l c n J w J T I w c H J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u b 2 4 l M j B l c n J w J T I w c H J l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b m 9 u J T I w Z X J y c C U y M H B y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z Z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0 Z X N 0 X 3 N l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x M j o w N j o 0 O C 4 4 N j g 4 N T A x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s Z G F f Y 2 5 u J n F 1 b 3 Q 7 L C Z x d W 9 0 O 2 x k Y V 9 1 b m V 0 J n F 1 b 3 Q 7 L C Z x d W 9 0 O 2 x k Y V 9 1 b m k m c X V v d D s s J n F 1 b 3 Q 7 b G R h X 2 1 v c 3 R m J n F 1 b 3 Q 7 L C Z x d W 9 0 O 2 N u b l 9 1 b m V 0 J n F 1 b 3 Q 7 L C Z x d W 9 0 O 2 N u b l 9 1 b m k m c X V v d D s s J n F 1 b 3 Q 7 Y 2 5 u X 2 1 v c 3 R m J n F 1 b 3 Q 7 L C Z x d W 9 0 O 3 V u Z X R f d W 5 p J n F 1 b 3 Q 7 L C Z x d W 9 0 O 3 V u Z X R f b W 9 z d G Y m c X V v d D t d I i A v P j x F b n R y e S B U e X B l P S J G a W x s U 3 R h d H V z I i B W Y W x 1 Z T 0 i c 0 N v b X B s Z X R l I i A v P j x F b n R y e S B U e X B l P S J R d W V y e U l E I i B W Y W x 1 Z T 0 i c 2 I z Z G Q 2 N j M 3 L T E 0 M z k t N D E y Z S 1 i M 2 J j L T J l O G N i Y T g 4 Y m E 1 M C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G V z d F 9 z Z W 5 z L 0 F 1 d G 9 S Z W 1 v d m V k Q 2 9 s d W 1 u c z E u e 0 N v b H V t b j E s M H 0 m c X V v d D s s J n F 1 b 3 Q 7 U 2 V j d G l v b j E v d H R l c 3 R f c 2 V u c y 9 B d X R v U m V t b 3 Z l Z E N v b H V t b n M x L n t s Z G F f Y 2 5 u L D F 9 J n F 1 b 3 Q 7 L C Z x d W 9 0 O 1 N l Y 3 R p b 2 4 x L 3 R 0 Z X N 0 X 3 N l b n M v Q X V 0 b 1 J l b W 9 2 Z W R D b 2 x 1 b W 5 z M S 5 7 b G R h X 3 V u Z X Q s M n 0 m c X V v d D s s J n F 1 b 3 Q 7 U 2 V j d G l v b j E v d H R l c 3 R f c 2 V u c y 9 B d X R v U m V t b 3 Z l Z E N v b H V t b n M x L n t s Z G F f d W 5 p L D N 9 J n F 1 b 3 Q 7 L C Z x d W 9 0 O 1 N l Y 3 R p b 2 4 x L 3 R 0 Z X N 0 X 3 N l b n M v Q X V 0 b 1 J l b W 9 2 Z W R D b 2 x 1 b W 5 z M S 5 7 b G R h X 2 1 v c 3 R m L D R 9 J n F 1 b 3 Q 7 L C Z x d W 9 0 O 1 N l Y 3 R p b 2 4 x L 3 R 0 Z X N 0 X 3 N l b n M v Q X V 0 b 1 J l b W 9 2 Z W R D b 2 x 1 b W 5 z M S 5 7 Y 2 5 u X 3 V u Z X Q s N X 0 m c X V v d D s s J n F 1 b 3 Q 7 U 2 V j d G l v b j E v d H R l c 3 R f c 2 V u c y 9 B d X R v U m V t b 3 Z l Z E N v b H V t b n M x L n t j b m 5 f d W 5 p L D Z 9 J n F 1 b 3 Q 7 L C Z x d W 9 0 O 1 N l Y 3 R p b 2 4 x L 3 R 0 Z X N 0 X 3 N l b n M v Q X V 0 b 1 J l b W 9 2 Z W R D b 2 x 1 b W 5 z M S 5 7 Y 2 5 u X 2 1 v c 3 R m L D d 9 J n F 1 b 3 Q 7 L C Z x d W 9 0 O 1 N l Y 3 R p b 2 4 x L 3 R 0 Z X N 0 X 3 N l b n M v Q X V 0 b 1 J l b W 9 2 Z W R D b 2 x 1 b W 5 z M S 5 7 d W 5 l d F 9 1 b m k s O H 0 m c X V v d D s s J n F 1 b 3 Q 7 U 2 V j d G l v b j E v d H R l c 3 R f c 2 V u c y 9 B d X R v U m V t b 3 Z l Z E N v b H V t b n M x L n t 1 b m V 0 X 2 1 v c 3 R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d G V z d F 9 z Z W 5 z L 0 F 1 d G 9 S Z W 1 v d m V k Q 2 9 s d W 1 u c z E u e 0 N v b H V t b j E s M H 0 m c X V v d D s s J n F 1 b 3 Q 7 U 2 V j d G l v b j E v d H R l c 3 R f c 2 V u c y 9 B d X R v U m V t b 3 Z l Z E N v b H V t b n M x L n t s Z G F f Y 2 5 u L D F 9 J n F 1 b 3 Q 7 L C Z x d W 9 0 O 1 N l Y 3 R p b 2 4 x L 3 R 0 Z X N 0 X 3 N l b n M v Q X V 0 b 1 J l b W 9 2 Z W R D b 2 x 1 b W 5 z M S 5 7 b G R h X 3 V u Z X Q s M n 0 m c X V v d D s s J n F 1 b 3 Q 7 U 2 V j d G l v b j E v d H R l c 3 R f c 2 V u c y 9 B d X R v U m V t b 3 Z l Z E N v b H V t b n M x L n t s Z G F f d W 5 p L D N 9 J n F 1 b 3 Q 7 L C Z x d W 9 0 O 1 N l Y 3 R p b 2 4 x L 3 R 0 Z X N 0 X 3 N l b n M v Q X V 0 b 1 J l b W 9 2 Z W R D b 2 x 1 b W 5 z M S 5 7 b G R h X 2 1 v c 3 R m L D R 9 J n F 1 b 3 Q 7 L C Z x d W 9 0 O 1 N l Y 3 R p b 2 4 x L 3 R 0 Z X N 0 X 3 N l b n M v Q X V 0 b 1 J l b W 9 2 Z W R D b 2 x 1 b W 5 z M S 5 7 Y 2 5 u X 3 V u Z X Q s N X 0 m c X V v d D s s J n F 1 b 3 Q 7 U 2 V j d G l v b j E v d H R l c 3 R f c 2 V u c y 9 B d X R v U m V t b 3 Z l Z E N v b H V t b n M x L n t j b m 5 f d W 5 p L D Z 9 J n F 1 b 3 Q 7 L C Z x d W 9 0 O 1 N l Y 3 R p b 2 4 x L 3 R 0 Z X N 0 X 3 N l b n M v Q X V 0 b 1 J l b W 9 2 Z W R D b 2 x 1 b W 5 z M S 5 7 Y 2 5 u X 2 1 v c 3 R m L D d 9 J n F 1 b 3 Q 7 L C Z x d W 9 0 O 1 N l Y 3 R p b 2 4 x L 3 R 0 Z X N 0 X 3 N l b n M v Q X V 0 b 1 J l b W 9 2 Z W R D b 2 x 1 b W 5 z M S 5 7 d W 5 l d F 9 1 b m k s O H 0 m c X V v d D s s J n F 1 b 3 Q 7 U 2 V j d G l v b j E v d H R l c 3 R f c 2 V u c y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z Z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3 N l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c 2 V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c 2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3 N w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R l c 3 R f c 3 B l Y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E y O j A 2 O j Q 4 L j g z N D g 1 M D V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D b 2 x 1 b W 4 x J n F 1 b 3 Q 7 L C Z x d W 9 0 O 2 x k Y V 9 j b m 4 m c X V v d D s s J n F 1 b 3 Q 7 b G R h X 3 V u Z X Q m c X V v d D s s J n F 1 b 3 Q 7 b G R h X 3 V u a S Z x d W 9 0 O y w m c X V v d D t s Z G F f b W 9 z d G Y m c X V v d D s s J n F 1 b 3 Q 7 Y 2 5 u X 3 V u Z X Q m c X V v d D s s J n F 1 b 3 Q 7 Y 2 5 u X 3 V u a S Z x d W 9 0 O y w m c X V v d D t j b m 5 f b W 9 z d G Y m c X V v d D s s J n F 1 b 3 Q 7 d W 5 l d F 9 1 b m k m c X V v d D s s J n F 1 b 3 Q 7 d W 5 l d F 9 t b 3 N 0 Z i Z x d W 9 0 O 1 0 i I C 8 + P E V u d H J 5 I F R 5 c G U 9 I k Z p b G x T d G F 0 d X M i I F Z h b H V l P S J z Q 2 9 t c G x l d G U i I C 8 + P E V u d H J 5 I F R 5 c G U 9 I l F 1 Z X J 5 S U Q i I F Z h b H V l P S J z N D Z j M z g x M T I t Z j Y 2 N C 0 0 O W V l L W I 2 Y z k t N j F m N G V i Z j Q w N T c 5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X 3 N w Z W M v Q X V 0 b 1 J l b W 9 2 Z W R D b 2 x 1 b W 5 z M S 5 7 Q 2 9 s d W 1 u M S w w f S Z x d W 9 0 O y w m c X V v d D t T Z W N 0 a W 9 u M S 9 0 d G V z d F 9 z c G V j L 0 F 1 d G 9 S Z W 1 v d m V k Q 2 9 s d W 1 u c z E u e 2 x k Y V 9 j b m 4 s M X 0 m c X V v d D s s J n F 1 b 3 Q 7 U 2 V j d G l v b j E v d H R l c 3 R f c 3 B l Y y 9 B d X R v U m V t b 3 Z l Z E N v b H V t b n M x L n t s Z G F f d W 5 l d C w y f S Z x d W 9 0 O y w m c X V v d D t T Z W N 0 a W 9 u M S 9 0 d G V z d F 9 z c G V j L 0 F 1 d G 9 S Z W 1 v d m V k Q 2 9 s d W 1 u c z E u e 2 x k Y V 9 1 b m k s M 3 0 m c X V v d D s s J n F 1 b 3 Q 7 U 2 V j d G l v b j E v d H R l c 3 R f c 3 B l Y y 9 B d X R v U m V t b 3 Z l Z E N v b H V t b n M x L n t s Z G F f b W 9 z d G Y s N H 0 m c X V v d D s s J n F 1 b 3 Q 7 U 2 V j d G l v b j E v d H R l c 3 R f c 3 B l Y y 9 B d X R v U m V t b 3 Z l Z E N v b H V t b n M x L n t j b m 5 f d W 5 l d C w 1 f S Z x d W 9 0 O y w m c X V v d D t T Z W N 0 a W 9 u M S 9 0 d G V z d F 9 z c G V j L 0 F 1 d G 9 S Z W 1 v d m V k Q 2 9 s d W 1 u c z E u e 2 N u b l 9 1 b m k s N n 0 m c X V v d D s s J n F 1 b 3 Q 7 U 2 V j d G l v b j E v d H R l c 3 R f c 3 B l Y y 9 B d X R v U m V t b 3 Z l Z E N v b H V t b n M x L n t j b m 5 f b W 9 z d G Y s N 3 0 m c X V v d D s s J n F 1 b 3 Q 7 U 2 V j d G l v b j E v d H R l c 3 R f c 3 B l Y y 9 B d X R v U m V t b 3 Z l Z E N v b H V t b n M x L n t 1 b m V 0 X 3 V u a S w 4 f S Z x d W 9 0 O y w m c X V v d D t T Z W N 0 a W 9 u M S 9 0 d G V z d F 9 z c G V j L 0 F 1 d G 9 S Z W 1 v d m V k Q 2 9 s d W 1 u c z E u e 3 V u Z X R f b W 9 z d G Y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0 Z X N 0 X 3 N w Z W M v Q X V 0 b 1 J l b W 9 2 Z W R D b 2 x 1 b W 5 z M S 5 7 Q 2 9 s d W 1 u M S w w f S Z x d W 9 0 O y w m c X V v d D t T Z W N 0 a W 9 u M S 9 0 d G V z d F 9 z c G V j L 0 F 1 d G 9 S Z W 1 v d m V k Q 2 9 s d W 1 u c z E u e 2 x k Y V 9 j b m 4 s M X 0 m c X V v d D s s J n F 1 b 3 Q 7 U 2 V j d G l v b j E v d H R l c 3 R f c 3 B l Y y 9 B d X R v U m V t b 3 Z l Z E N v b H V t b n M x L n t s Z G F f d W 5 l d C w y f S Z x d W 9 0 O y w m c X V v d D t T Z W N 0 a W 9 u M S 9 0 d G V z d F 9 z c G V j L 0 F 1 d G 9 S Z W 1 v d m V k Q 2 9 s d W 1 u c z E u e 2 x k Y V 9 1 b m k s M 3 0 m c X V v d D s s J n F 1 b 3 Q 7 U 2 V j d G l v b j E v d H R l c 3 R f c 3 B l Y y 9 B d X R v U m V t b 3 Z l Z E N v b H V t b n M x L n t s Z G F f b W 9 z d G Y s N H 0 m c X V v d D s s J n F 1 b 3 Q 7 U 2 V j d G l v b j E v d H R l c 3 R f c 3 B l Y y 9 B d X R v U m V t b 3 Z l Z E N v b H V t b n M x L n t j b m 5 f d W 5 l d C w 1 f S Z x d W 9 0 O y w m c X V v d D t T Z W N 0 a W 9 u M S 9 0 d G V z d F 9 z c G V j L 0 F 1 d G 9 S Z W 1 v d m V k Q 2 9 s d W 1 u c z E u e 2 N u b l 9 1 b m k s N n 0 m c X V v d D s s J n F 1 b 3 Q 7 U 2 V j d G l v b j E v d H R l c 3 R f c 3 B l Y y 9 B d X R v U m V t b 3 Z l Z E N v b H V t b n M x L n t j b m 5 f b W 9 z d G Y s N 3 0 m c X V v d D s s J n F 1 b 3 Q 7 U 2 V j d G l v b j E v d H R l c 3 R f c 3 B l Y y 9 B d X R v U m V t b 3 Z l Z E N v b H V t b n M x L n t 1 b m V 0 X 3 V u a S w 4 f S Z x d W 9 0 O y w m c X V v d D t T Z W N 0 a W 9 u M S 9 0 d G V z d F 9 z c G V j L 0 F 1 d G 9 S Z W 1 v d m V k Q 2 9 s d W 1 u c z E u e 3 V u Z X R f b W 9 z d G Y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0 Z X N 0 X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c 3 B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z c G V j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z c G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e W 9 1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0 Z X N 0 X 3 l v d W R l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E y O j A 2 O j Q 4 L j g x N D g 1 M j R a I i A v P j x F b n R y e S B U e X B l P S J G a W x s Q 2 9 s d W 1 u V H l w Z X M i I F Z h b H V l P S J z Q m d V R k J R V U Z C U V V G Q l E 9 P S I g L z 4 8 R W 5 0 c n k g V H l w Z T 0 i R m l s b E N v b H V t b k 5 h b W V z I i B W Y W x 1 Z T 0 i c 1 s m c X V v d D t D b 2 x 1 b W 4 x J n F 1 b 3 Q 7 L C Z x d W 9 0 O 2 x k Y V 9 j b m 4 m c X V v d D s s J n F 1 b 3 Q 7 b G R h X 3 V u Z X Q m c X V v d D s s J n F 1 b 3 Q 7 b G R h X 3 V u a S Z x d W 9 0 O y w m c X V v d D t s Z G F f b W 9 z d G Y m c X V v d D s s J n F 1 b 3 Q 7 Y 2 5 u X 3 V u Z X Q m c X V v d D s s J n F 1 b 3 Q 7 Y 2 5 u X 3 V u a S Z x d W 9 0 O y w m c X V v d D t j b m 5 f b W 9 z d G Y m c X V v d D s s J n F 1 b 3 Q 7 d W 5 l d F 9 1 b m k m c X V v d D s s J n F 1 b 3 Q 7 d W 5 l d F 9 t b 3 N 0 Z i Z x d W 9 0 O 1 0 i I C 8 + P E V u d H J 5 I F R 5 c G U 9 I k Z p b G x T d G F 0 d X M i I F Z h b H V l P S J z Q 2 9 t c G x l d G U i I C 8 + P E V u d H J 5 I F R 5 c G U 9 I l F 1 Z X J 5 S U Q i I F Z h b H V l P S J z Y z k z N T k 0 M T Q t O D c z M y 0 0 O D l i L T g 4 M z g t Z D F l Z j F l N 2 F h M 2 Z h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X 3 l v d W R l b i 9 B d X R v U m V t b 3 Z l Z E N v b H V t b n M x L n t D b 2 x 1 b W 4 x L D B 9 J n F 1 b 3 Q 7 L C Z x d W 9 0 O 1 N l Y 3 R p b 2 4 x L 3 R 0 Z X N 0 X 3 l v d W R l b i 9 B d X R v U m V t b 3 Z l Z E N v b H V t b n M x L n t s Z G F f Y 2 5 u L D F 9 J n F 1 b 3 Q 7 L C Z x d W 9 0 O 1 N l Y 3 R p b 2 4 x L 3 R 0 Z X N 0 X 3 l v d W R l b i 9 B d X R v U m V t b 3 Z l Z E N v b H V t b n M x L n t s Z G F f d W 5 l d C w y f S Z x d W 9 0 O y w m c X V v d D t T Z W N 0 a W 9 u M S 9 0 d G V z d F 9 5 b 3 V k Z W 4 v Q X V 0 b 1 J l b W 9 2 Z W R D b 2 x 1 b W 5 z M S 5 7 b G R h X 3 V u a S w z f S Z x d W 9 0 O y w m c X V v d D t T Z W N 0 a W 9 u M S 9 0 d G V z d F 9 5 b 3 V k Z W 4 v Q X V 0 b 1 J l b W 9 2 Z W R D b 2 x 1 b W 5 z M S 5 7 b G R h X 2 1 v c 3 R m L D R 9 J n F 1 b 3 Q 7 L C Z x d W 9 0 O 1 N l Y 3 R p b 2 4 x L 3 R 0 Z X N 0 X 3 l v d W R l b i 9 B d X R v U m V t b 3 Z l Z E N v b H V t b n M x L n t j b m 5 f d W 5 l d C w 1 f S Z x d W 9 0 O y w m c X V v d D t T Z W N 0 a W 9 u M S 9 0 d G V z d F 9 5 b 3 V k Z W 4 v Q X V 0 b 1 J l b W 9 2 Z W R D b 2 x 1 b W 5 z M S 5 7 Y 2 5 u X 3 V u a S w 2 f S Z x d W 9 0 O y w m c X V v d D t T Z W N 0 a W 9 u M S 9 0 d G V z d F 9 5 b 3 V k Z W 4 v Q X V 0 b 1 J l b W 9 2 Z W R D b 2 x 1 b W 5 z M S 5 7 Y 2 5 u X 2 1 v c 3 R m L D d 9 J n F 1 b 3 Q 7 L C Z x d W 9 0 O 1 N l Y 3 R p b 2 4 x L 3 R 0 Z X N 0 X 3 l v d W R l b i 9 B d X R v U m V t b 3 Z l Z E N v b H V t b n M x L n t 1 b m V 0 X 3 V u a S w 4 f S Z x d W 9 0 O y w m c X V v d D t T Z W N 0 a W 9 u M S 9 0 d G V z d F 9 5 b 3 V k Z W 4 v Q X V 0 b 1 J l b W 9 2 Z W R D b 2 x 1 b W 5 z M S 5 7 d W 5 l d F 9 t b 3 N 0 Z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H R l c 3 R f e W 9 1 Z G V u L 0 F 1 d G 9 S Z W 1 v d m V k Q 2 9 s d W 1 u c z E u e 0 N v b H V t b j E s M H 0 m c X V v d D s s J n F 1 b 3 Q 7 U 2 V j d G l v b j E v d H R l c 3 R f e W 9 1 Z G V u L 0 F 1 d G 9 S Z W 1 v d m V k Q 2 9 s d W 1 u c z E u e 2 x k Y V 9 j b m 4 s M X 0 m c X V v d D s s J n F 1 b 3 Q 7 U 2 V j d G l v b j E v d H R l c 3 R f e W 9 1 Z G V u L 0 F 1 d G 9 S Z W 1 v d m V k Q 2 9 s d W 1 u c z E u e 2 x k Y V 9 1 b m V 0 L D J 9 J n F 1 b 3 Q 7 L C Z x d W 9 0 O 1 N l Y 3 R p b 2 4 x L 3 R 0 Z X N 0 X 3 l v d W R l b i 9 B d X R v U m V t b 3 Z l Z E N v b H V t b n M x L n t s Z G F f d W 5 p L D N 9 J n F 1 b 3 Q 7 L C Z x d W 9 0 O 1 N l Y 3 R p b 2 4 x L 3 R 0 Z X N 0 X 3 l v d W R l b i 9 B d X R v U m V t b 3 Z l Z E N v b H V t b n M x L n t s Z G F f b W 9 z d G Y s N H 0 m c X V v d D s s J n F 1 b 3 Q 7 U 2 V j d G l v b j E v d H R l c 3 R f e W 9 1 Z G V u L 0 F 1 d G 9 S Z W 1 v d m V k Q 2 9 s d W 1 u c z E u e 2 N u b l 9 1 b m V 0 L D V 9 J n F 1 b 3 Q 7 L C Z x d W 9 0 O 1 N l Y 3 R p b 2 4 x L 3 R 0 Z X N 0 X 3 l v d W R l b i 9 B d X R v U m V t b 3 Z l Z E N v b H V t b n M x L n t j b m 5 f d W 5 p L D Z 9 J n F 1 b 3 Q 7 L C Z x d W 9 0 O 1 N l Y 3 R p b 2 4 x L 3 R 0 Z X N 0 X 3 l v d W R l b i 9 B d X R v U m V t b 3 Z l Z E N v b H V t b n M x L n t j b m 5 f b W 9 z d G Y s N 3 0 m c X V v d D s s J n F 1 b 3 Q 7 U 2 V j d G l v b j E v d H R l c 3 R f e W 9 1 Z G V u L 0 F 1 d G 9 S Z W 1 v d m V k Q 2 9 s d W 1 u c z E u e 3 V u Z X R f d W 5 p L D h 9 J n F 1 b 3 Q 7 L C Z x d W 9 0 O 1 N l Y 3 R p b 2 4 x L 3 R 0 Z X N 0 X 3 l v d W R l b i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5 b 3 V k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e W 9 1 Z G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3 l v d W R l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e W 9 1 Z G V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W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Y W 5 f Y W 5 k X 3 N 0 Z F 9 t Y 2 M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V V G Q l F V R k J R V T 0 i I C 8 + P E V u d H J 5 I F R 5 c G U 9 I k Z p b G x M Y X N 0 V X B k Y X R l Z C I g V m F s d W U 9 I m Q y M D I x L T A 1 L T E 3 V D E y O j A 2 O j Q 4 L j Y 0 N j g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R m l s b E N v b H V t b k 5 h b W V z I i B W Y W x 1 Z T 0 i c 1 s m c X V v d D t z d W J q Z W N 0 J n F 1 b 3 Q 7 L C Z x d W 9 0 O 3 V u a S Z x d W 9 0 O y w m c X V v d D t t b 3 N 0 Z i Z x d W 9 0 O y w m c X V v d D t s Z G E m c X V v d D s s J n F 1 b 3 Q 7 Y 2 5 u J n F 1 b 3 Q 7 L C Z x d W 9 0 O 3 V u Z X Q m c X V v d D s s J n F 1 b 3 Q 7 d W 5 p X 3 N 0 Z C Z x d W 9 0 O y w m c X V v d D t t b 3 N 0 Z l 9 z d G Y m c X V v d D s s J n F 1 b 3 Q 7 b G R h X 3 N 0 Z C Z x d W 9 0 O y w m c X V v d D t j b m 5 f c 3 R k J n F 1 b 3 Q 7 L C Z x d W 9 0 O 3 V u Z X R f c 3 R k J n F 1 b 3 Q 7 X S I g L z 4 8 R W 5 0 c n k g V H l w Z T 0 i U X V l c n l J R C I g V m F s d W U 9 I n M y O G N l N z E 2 Y y 1 m M j U x L T R l M 2 I t O D c 1 Y y 0 1 Z j R m O G Y 1 Z m U 3 N T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I G F u Z C B z d G R f b W N j L 0 F 1 d G 9 S Z W 1 v d m V k Q 2 9 s d W 1 u c z E u e 3 N 1 Y m p l Y 3 Q s M H 0 m c X V v d D s s J n F 1 b 3 Q 7 U 2 V j d G l v b j E v b W V h b i B h b m Q g c 3 R k X 2 1 j Y y 9 B d X R v U m V t b 3 Z l Z E N v b H V t b n M x L n t 1 b m k s M X 0 m c X V v d D s s J n F 1 b 3 Q 7 U 2 V j d G l v b j E v b W V h b i B h b m Q g c 3 R k X 2 1 j Y y 9 B d X R v U m V t b 3 Z l Z E N v b H V t b n M x L n t t b 3 N 0 Z i w y f S Z x d W 9 0 O y w m c X V v d D t T Z W N 0 a W 9 u M S 9 t Z W F u I G F u Z C B z d G R f b W N j L 0 F 1 d G 9 S Z W 1 v d m V k Q 2 9 s d W 1 u c z E u e 2 x k Y S w z f S Z x d W 9 0 O y w m c X V v d D t T Z W N 0 a W 9 u M S 9 t Z W F u I G F u Z C B z d G R f b W N j L 0 F 1 d G 9 S Z W 1 v d m V k Q 2 9 s d W 1 u c z E u e 2 N u b i w 0 f S Z x d W 9 0 O y w m c X V v d D t T Z W N 0 a W 9 u M S 9 t Z W F u I G F u Z C B z d G R f b W N j L 0 F 1 d G 9 S Z W 1 v d m V k Q 2 9 s d W 1 u c z E u e 3 V u Z X Q s N X 0 m c X V v d D s s J n F 1 b 3 Q 7 U 2 V j d G l v b j E v b W V h b i B h b m Q g c 3 R k X 2 1 j Y y 9 B d X R v U m V t b 3 Z l Z E N v b H V t b n M x L n t 1 b m l f c 3 R k L D Z 9 J n F 1 b 3 Q 7 L C Z x d W 9 0 O 1 N l Y 3 R p b 2 4 x L 2 1 l Y W 4 g Y W 5 k I H N 0 Z F 9 t Y 2 M v Q X V 0 b 1 J l b W 9 2 Z W R D b 2 x 1 b W 5 z M S 5 7 b W 9 z d G Z f c 3 R m L D d 9 J n F 1 b 3 Q 7 L C Z x d W 9 0 O 1 N l Y 3 R p b 2 4 x L 2 1 l Y W 4 g Y W 5 k I H N 0 Z F 9 t Y 2 M v Q X V 0 b 1 J l b W 9 2 Z W R D b 2 x 1 b W 5 z M S 5 7 b G R h X 3 N 0 Z C w 4 f S Z x d W 9 0 O y w m c X V v d D t T Z W N 0 a W 9 u M S 9 t Z W F u I G F u Z C B z d G R f b W N j L 0 F 1 d G 9 S Z W 1 v d m V k Q 2 9 s d W 1 u c z E u e 2 N u b l 9 z d G Q s O X 0 m c X V v d D s s J n F 1 b 3 Q 7 U 2 V j d G l v b j E v b W V h b i B h b m Q g c 3 R k X 2 1 j Y y 9 B d X R v U m V t b 3 Z l Z E N v b H V t b n M x L n t 1 b m V 0 X 3 N 0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4 g Y W 5 k I H N 0 Z F 9 t Y 2 M v Q X V 0 b 1 J l b W 9 2 Z W R D b 2 x 1 b W 5 z M S 5 7 c 3 V i a m V j d C w w f S Z x d W 9 0 O y w m c X V v d D t T Z W N 0 a W 9 u M S 9 t Z W F u I G F u Z C B z d G R f b W N j L 0 F 1 d G 9 S Z W 1 v d m V k Q 2 9 s d W 1 u c z E u e 3 V u a S w x f S Z x d W 9 0 O y w m c X V v d D t T Z W N 0 a W 9 u M S 9 t Z W F u I G F u Z C B z d G R f b W N j L 0 F 1 d G 9 S Z W 1 v d m V k Q 2 9 s d W 1 u c z E u e 2 1 v c 3 R m L D J 9 J n F 1 b 3 Q 7 L C Z x d W 9 0 O 1 N l Y 3 R p b 2 4 x L 2 1 l Y W 4 g Y W 5 k I H N 0 Z F 9 t Y 2 M v Q X V 0 b 1 J l b W 9 2 Z W R D b 2 x 1 b W 5 z M S 5 7 b G R h L D N 9 J n F 1 b 3 Q 7 L C Z x d W 9 0 O 1 N l Y 3 R p b 2 4 x L 2 1 l Y W 4 g Y W 5 k I H N 0 Z F 9 t Y 2 M v Q X V 0 b 1 J l b W 9 2 Z W R D b 2 x 1 b W 5 z M S 5 7 Y 2 5 u L D R 9 J n F 1 b 3 Q 7 L C Z x d W 9 0 O 1 N l Y 3 R p b 2 4 x L 2 1 l Y W 4 g Y W 5 k I H N 0 Z F 9 t Y 2 M v Q X V 0 b 1 J l b W 9 2 Z W R D b 2 x 1 b W 5 z M S 5 7 d W 5 l d C w 1 f S Z x d W 9 0 O y w m c X V v d D t T Z W N 0 a W 9 u M S 9 t Z W F u I G F u Z C B z d G R f b W N j L 0 F 1 d G 9 S Z W 1 v d m V k Q 2 9 s d W 1 u c z E u e 3 V u a V 9 z d G Q s N n 0 m c X V v d D s s J n F 1 b 3 Q 7 U 2 V j d G l v b j E v b W V h b i B h b m Q g c 3 R k X 2 1 j Y y 9 B d X R v U m V t b 3 Z l Z E N v b H V t b n M x L n t t b 3 N 0 Z l 9 z d G Y s N 3 0 m c X V v d D s s J n F 1 b 3 Q 7 U 2 V j d G l v b j E v b W V h b i B h b m Q g c 3 R k X 2 1 j Y y 9 B d X R v U m V t b 3 Z l Z E N v b H V t b n M x L n t s Z G F f c 3 R k L D h 9 J n F 1 b 3 Q 7 L C Z x d W 9 0 O 1 N l Y 3 R p b 2 4 x L 2 1 l Y W 4 g Y W 5 k I H N 0 Z F 9 t Y 2 M v Q X V 0 b 1 J l b W 9 2 Z W R D b 2 x 1 b W 5 z M S 5 7 Y 2 5 u X 3 N 0 Z C w 5 f S Z x d W 9 0 O y w m c X V v d D t T Z W N 0 a W 9 u M S 9 t Z W F u I G F u Z C B z d G R f b W N j L 0 F 1 d G 9 S Z W 1 v d m V k Q 2 9 s d W 1 u c z E u e 3 V u Z X R f c 3 R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i U y M G F u Z C U y M H N 0 Z F 9 t Y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t Y 2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t Y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W N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t Y 2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t Y 2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H R l c 3 R f b W N j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1 L T E 3 V D E y O j A 2 O j Q 5 L j E w O D g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R m l s b E N v b H V t b k 5 h b W V z I i B W Y W x 1 Z T 0 i c 1 s m c X V v d D t D b 2 x 1 b W 4 x J n F 1 b 3 Q 7 L C Z x d W 9 0 O 2 x k Y V 9 j b m 4 m c X V v d D s s J n F 1 b 3 Q 7 b G R h X 3 V u Z X Q m c X V v d D s s J n F 1 b 3 Q 7 b G R h X 3 V u a S Z x d W 9 0 O y w m c X V v d D t s Z G F f b W 9 z d G Y m c X V v d D s s J n F 1 b 3 Q 7 Y 2 5 u X 3 V u Z X Q m c X V v d D s s J n F 1 b 3 Q 7 Y 2 5 u X 3 V u a S Z x d W 9 0 O y w m c X V v d D t j b m 5 f b W 9 z d G Y m c X V v d D s s J n F 1 b 3 Q 7 d W 5 l d F 9 1 b m k m c X V v d D s s J n F 1 b 3 Q 7 d W 5 l d F 9 t b 3 N 0 Z i Z x d W 9 0 O 1 0 i I C 8 + P E V u d H J 5 I F R 5 c G U 9 I k F k Z G V k V G 9 E Y X R h T W 9 k Z W w i I F Z h b H V l P S J s M C I g L z 4 8 R W 5 0 c n k g V H l w Z T 0 i U X V l c n l J R C I g V m F s d W U 9 I n M x N m U 2 N D Q z N C 0 3 N W Z j L T R k M T g t Y j E z Y i 0 5 M m M x N 2 U 5 M 2 Y 2 M m Y i I C 8 + P E V u d H J 5 I F R 5 c G U 9 I k Z p b G x D b 2 x 1 b W 5 U e X B l c y I g V m F s d W U 9 I n N B d 1 V G Q l F V R k J R V U Z C U T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X 2 1 j Y y 9 B d X R v U m V t b 3 Z l Z E N v b H V t b n M x L n t D b 2 x 1 b W 4 x L D B 9 J n F 1 b 3 Q 7 L C Z x d W 9 0 O 1 N l Y 3 R p b 2 4 x L 3 R 0 Z X N 0 X 2 1 j Y y 9 B d X R v U m V t b 3 Z l Z E N v b H V t b n M x L n t s Z G F f Y 2 5 u L D F 9 J n F 1 b 3 Q 7 L C Z x d W 9 0 O 1 N l Y 3 R p b 2 4 x L 3 R 0 Z X N 0 X 2 1 j Y y 9 B d X R v U m V t b 3 Z l Z E N v b H V t b n M x L n t s Z G F f d W 5 l d C w y f S Z x d W 9 0 O y w m c X V v d D t T Z W N 0 a W 9 u M S 9 0 d G V z d F 9 t Y 2 M v Q X V 0 b 1 J l b W 9 2 Z W R D b 2 x 1 b W 5 z M S 5 7 b G R h X 3 V u a S w z f S Z x d W 9 0 O y w m c X V v d D t T Z W N 0 a W 9 u M S 9 0 d G V z d F 9 t Y 2 M v Q X V 0 b 1 J l b W 9 2 Z W R D b 2 x 1 b W 5 z M S 5 7 b G R h X 2 1 v c 3 R m L D R 9 J n F 1 b 3 Q 7 L C Z x d W 9 0 O 1 N l Y 3 R p b 2 4 x L 3 R 0 Z X N 0 X 2 1 j Y y 9 B d X R v U m V t b 3 Z l Z E N v b H V t b n M x L n t j b m 5 f d W 5 l d C w 1 f S Z x d W 9 0 O y w m c X V v d D t T Z W N 0 a W 9 u M S 9 0 d G V z d F 9 t Y 2 M v Q X V 0 b 1 J l b W 9 2 Z W R D b 2 x 1 b W 5 z M S 5 7 Y 2 5 u X 3 V u a S w 2 f S Z x d W 9 0 O y w m c X V v d D t T Z W N 0 a W 9 u M S 9 0 d G V z d F 9 t Y 2 M v Q X V 0 b 1 J l b W 9 2 Z W R D b 2 x 1 b W 5 z M S 5 7 Y 2 5 u X 2 1 v c 3 R m L D d 9 J n F 1 b 3 Q 7 L C Z x d W 9 0 O 1 N l Y 3 R p b 2 4 x L 3 R 0 Z X N 0 X 2 1 j Y y 9 B d X R v U m V t b 3 Z l Z E N v b H V t b n M x L n t 1 b m V 0 X 3 V u a S w 4 f S Z x d W 9 0 O y w m c X V v d D t T Z W N 0 a W 9 u M S 9 0 d G V z d F 9 t Y 2 M v Q X V 0 b 1 J l b W 9 2 Z W R D b 2 x 1 b W 5 z M S 5 7 d W 5 l d F 9 t b 3 N 0 Z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H R l c 3 R f b W N j L 0 F 1 d G 9 S Z W 1 v d m V k Q 2 9 s d W 1 u c z E u e 0 N v b H V t b j E s M H 0 m c X V v d D s s J n F 1 b 3 Q 7 U 2 V j d G l v b j E v d H R l c 3 R f b W N j L 0 F 1 d G 9 S Z W 1 v d m V k Q 2 9 s d W 1 u c z E u e 2 x k Y V 9 j b m 4 s M X 0 m c X V v d D s s J n F 1 b 3 Q 7 U 2 V j d G l v b j E v d H R l c 3 R f b W N j L 0 F 1 d G 9 S Z W 1 v d m V k Q 2 9 s d W 1 u c z E u e 2 x k Y V 9 1 b m V 0 L D J 9 J n F 1 b 3 Q 7 L C Z x d W 9 0 O 1 N l Y 3 R p b 2 4 x L 3 R 0 Z X N 0 X 2 1 j Y y 9 B d X R v U m V t b 3 Z l Z E N v b H V t b n M x L n t s Z G F f d W 5 p L D N 9 J n F 1 b 3 Q 7 L C Z x d W 9 0 O 1 N l Y 3 R p b 2 4 x L 3 R 0 Z X N 0 X 2 1 j Y y 9 B d X R v U m V t b 3 Z l Z E N v b H V t b n M x L n t s Z G F f b W 9 z d G Y s N H 0 m c X V v d D s s J n F 1 b 3 Q 7 U 2 V j d G l v b j E v d H R l c 3 R f b W N j L 0 F 1 d G 9 S Z W 1 v d m V k Q 2 9 s d W 1 u c z E u e 2 N u b l 9 1 b m V 0 L D V 9 J n F 1 b 3 Q 7 L C Z x d W 9 0 O 1 N l Y 3 R p b 2 4 x L 3 R 0 Z X N 0 X 2 1 j Y y 9 B d X R v U m V t b 3 Z l Z E N v b H V t b n M x L n t j b m 5 f d W 5 p L D Z 9 J n F 1 b 3 Q 7 L C Z x d W 9 0 O 1 N l Y 3 R p b 2 4 x L 3 R 0 Z X N 0 X 2 1 j Y y 9 B d X R v U m V t b 3 Z l Z E N v b H V t b n M x L n t j b m 5 f b W 9 z d G Y s N 3 0 m c X V v d D s s J n F 1 b 3 Q 7 U 2 V j d G l v b j E v d H R l c 3 R f b W N j L 0 F 1 d G 9 S Z W 1 v d m V k Q 2 9 s d W 1 u c z E u e 3 V u Z X R f d W 5 p L D h 9 J n F 1 b 3 Q 7 L C Z x d W 9 0 O 1 N l Y 3 R p b 2 4 x L 3 R 0 Z X N 0 X 2 1 j Y y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t Y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b W N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1 j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b W N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l c n J v c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V h b l 9 h b m R f c 3 R k X 2 V y c m 9 y R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x M j o w N j o 0 O C 4 3 M D g 4 N T Y y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V i a m V j d C Z x d W 9 0 O y w m c X V v d D t 1 b m k m c X V v d D s s J n F 1 b 3 Q 7 b W 9 z d G Y m c X V v d D s s J n F 1 b 3 Q 7 b G R h J n F 1 b 3 Q 7 L C Z x d W 9 0 O 2 N u b i Z x d W 9 0 O y w m c X V v d D t 1 b m V 0 J n F 1 b 3 Q 7 L C Z x d W 9 0 O 3 V u a V 9 z d G Q m c X V v d D s s J n F 1 b 3 Q 7 b W 9 z d G Z f c 3 R m J n F 1 b 3 Q 7 L C Z x d W 9 0 O 2 x k Y V 9 z d G Q m c X V v d D s s J n F 1 b 3 Q 7 Y 2 5 u X 3 N 0 Z C Z x d W 9 0 O y w m c X V v d D t 1 b m V 0 X 3 N 0 Z C Z x d W 9 0 O 1 0 i I C 8 + P E V u d H J 5 I F R 5 c G U 9 I k Z p b G x D b 3 V u d C I g V m F s d W U 9 I m w y N i I g L z 4 8 R W 5 0 c n k g V H l w Z T 0 i R m l s b E V y c m 9 y Q 2 9 k Z S I g V m F s d W U 9 I n N V b m t u b 3 d u I i A v P j x F b n R y e S B U e X B l P S J R d W V y e U l E I i B W Y W x 1 Z T 0 i c z M 4 Z T N i Z j B m L T l m M j c t N G Q 4 N y 0 4 O W R m L T M w N T R i Y z E 4 M m V h M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4 g Y W 5 k I H N 0 Z F 9 l c n J v c k Y v Q X V 0 b 1 J l b W 9 2 Z W R D b 2 x 1 b W 5 z M S 5 7 c 3 V i a m V j d C w w f S Z x d W 9 0 O y w m c X V v d D t T Z W N 0 a W 9 u M S 9 t Z W F u I G F u Z C B z d G R f Z X J y b 3 J G L 0 F 1 d G 9 S Z W 1 v d m V k Q 2 9 s d W 1 u c z E u e 3 V u a S w x f S Z x d W 9 0 O y w m c X V v d D t T Z W N 0 a W 9 u M S 9 t Z W F u I G F u Z C B z d G R f Z X J y b 3 J G L 0 F 1 d G 9 S Z W 1 v d m V k Q 2 9 s d W 1 u c z E u e 2 1 v c 3 R m L D J 9 J n F 1 b 3 Q 7 L C Z x d W 9 0 O 1 N l Y 3 R p b 2 4 x L 2 1 l Y W 4 g Y W 5 k I H N 0 Z F 9 l c n J v c k Y v Q X V 0 b 1 J l b W 9 2 Z W R D b 2 x 1 b W 5 z M S 5 7 b G R h L D N 9 J n F 1 b 3 Q 7 L C Z x d W 9 0 O 1 N l Y 3 R p b 2 4 x L 2 1 l Y W 4 g Y W 5 k I H N 0 Z F 9 l c n J v c k Y v Q X V 0 b 1 J l b W 9 2 Z W R D b 2 x 1 b W 5 z M S 5 7 Y 2 5 u L D R 9 J n F 1 b 3 Q 7 L C Z x d W 9 0 O 1 N l Y 3 R p b 2 4 x L 2 1 l Y W 4 g Y W 5 k I H N 0 Z F 9 l c n J v c k Y v Q X V 0 b 1 J l b W 9 2 Z W R D b 2 x 1 b W 5 z M S 5 7 d W 5 l d C w 1 f S Z x d W 9 0 O y w m c X V v d D t T Z W N 0 a W 9 u M S 9 t Z W F u I G F u Z C B z d G R f Z X J y b 3 J G L 0 F 1 d G 9 S Z W 1 v d m V k Q 2 9 s d W 1 u c z E u e 3 V u a V 9 z d G Q s N n 0 m c X V v d D s s J n F 1 b 3 Q 7 U 2 V j d G l v b j E v b W V h b i B h b m Q g c 3 R k X 2 V y c m 9 y R i 9 B d X R v U m V t b 3 Z l Z E N v b H V t b n M x L n t t b 3 N 0 Z l 9 z d G Y s N 3 0 m c X V v d D s s J n F 1 b 3 Q 7 U 2 V j d G l v b j E v b W V h b i B h b m Q g c 3 R k X 2 V y c m 9 y R i 9 B d X R v U m V t b 3 Z l Z E N v b H V t b n M x L n t s Z G F f c 3 R k L D h 9 J n F 1 b 3 Q 7 L C Z x d W 9 0 O 1 N l Y 3 R p b 2 4 x L 2 1 l Y W 4 g Y W 5 k I H N 0 Z F 9 l c n J v c k Y v Q X V 0 b 1 J l b W 9 2 Z W R D b 2 x 1 b W 5 z M S 5 7 Y 2 5 u X 3 N 0 Z C w 5 f S Z x d W 9 0 O y w m c X V v d D t T Z W N 0 a W 9 u M S 9 t Z W F u I G F u Z C B z d G R f Z X J y b 3 J G L 0 F 1 d G 9 S Z W 1 v d m V k Q 2 9 s d W 1 u c z E u e 3 V u Z X R f c 3 R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V h b i B h b m Q g c 3 R k X 2 V y c m 9 y R i 9 B d X R v U m V t b 3 Z l Z E N v b H V t b n M x L n t z d W J q Z W N 0 L D B 9 J n F 1 b 3 Q 7 L C Z x d W 9 0 O 1 N l Y 3 R p b 2 4 x L 2 1 l Y W 4 g Y W 5 k I H N 0 Z F 9 l c n J v c k Y v Q X V 0 b 1 J l b W 9 2 Z W R D b 2 x 1 b W 5 z M S 5 7 d W 5 p L D F 9 J n F 1 b 3 Q 7 L C Z x d W 9 0 O 1 N l Y 3 R p b 2 4 x L 2 1 l Y W 4 g Y W 5 k I H N 0 Z F 9 l c n J v c k Y v Q X V 0 b 1 J l b W 9 2 Z W R D b 2 x 1 b W 5 z M S 5 7 b W 9 z d G Y s M n 0 m c X V v d D s s J n F 1 b 3 Q 7 U 2 V j d G l v b j E v b W V h b i B h b m Q g c 3 R k X 2 V y c m 9 y R i 9 B d X R v U m V t b 3 Z l Z E N v b H V t b n M x L n t s Z G E s M 3 0 m c X V v d D s s J n F 1 b 3 Q 7 U 2 V j d G l v b j E v b W V h b i B h b m Q g c 3 R k X 2 V y c m 9 y R i 9 B d X R v U m V t b 3 Z l Z E N v b H V t b n M x L n t j b m 4 s N H 0 m c X V v d D s s J n F 1 b 3 Q 7 U 2 V j d G l v b j E v b W V h b i B h b m Q g c 3 R k X 2 V y c m 9 y R i 9 B d X R v U m V t b 3 Z l Z E N v b H V t b n M x L n t 1 b m V 0 L D V 9 J n F 1 b 3 Q 7 L C Z x d W 9 0 O 1 N l Y 3 R p b 2 4 x L 2 1 l Y W 4 g Y W 5 k I H N 0 Z F 9 l c n J v c k Y v Q X V 0 b 1 J l b W 9 2 Z W R D b 2 x 1 b W 5 z M S 5 7 d W 5 p X 3 N 0 Z C w 2 f S Z x d W 9 0 O y w m c X V v d D t T Z W N 0 a W 9 u M S 9 t Z W F u I G F u Z C B z d G R f Z X J y b 3 J G L 0 F 1 d G 9 S Z W 1 v d m V k Q 2 9 s d W 1 u c z E u e 2 1 v c 3 R m X 3 N 0 Z i w 3 f S Z x d W 9 0 O y w m c X V v d D t T Z W N 0 a W 9 u M S 9 t Z W F u I G F u Z C B z d G R f Z X J y b 3 J G L 0 F 1 d G 9 S Z W 1 v d m V k Q 2 9 s d W 1 u c z E u e 2 x k Y V 9 z d G Q s O H 0 m c X V v d D s s J n F 1 b 3 Q 7 U 2 V j d G l v b j E v b W V h b i B h b m Q g c 3 R k X 2 V y c m 9 y R i 9 B d X R v U m V t b 3 Z l Z E N v b H V t b n M x L n t j b m 5 f c 3 R k L D l 9 J n F 1 b 3 Q 7 L C Z x d W 9 0 O 1 N l Y 3 R p b 2 4 x L 2 1 l Y W 4 g Y W 5 k I H N 0 Z F 9 l c n J v c k Y v Q X V 0 b 1 J l b W 9 2 Z W R D b 2 x 1 b W 5 z M S 5 7 d W 5 l d F 9 z d G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J T I w Y W 5 k J T I w c 3 R k X 2 V y c m 9 y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2 V y c m 9 y R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2 V y c m 9 y R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l c n J v c k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2 V y c m 9 y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m 9 u Z X J y b 3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Y W 5 f Y W 5 k X 3 N 0 Z F 9 u b 2 5 l c n J v c k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T d U M T I 6 M D Y 6 N D g u N z M 4 O D U w M 1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1 Y m p l Y 3 Q m c X V v d D s s J n F 1 b 3 Q 7 d W 5 p J n F 1 b 3 Q 7 L C Z x d W 9 0 O 2 1 v c 3 R m J n F 1 b 3 Q 7 L C Z x d W 9 0 O 2 x k Y S Z x d W 9 0 O y w m c X V v d D t j b m 4 m c X V v d D s s J n F 1 b 3 Q 7 d W 5 l d C Z x d W 9 0 O y w m c X V v d D t 1 b m l f c 3 R k J n F 1 b 3 Q 7 L C Z x d W 9 0 O 2 1 v c 3 R m X 3 N 0 Z i Z x d W 9 0 O y w m c X V v d D t s Z G F f c 3 R k J n F 1 b 3 Q 7 L C Z x d W 9 0 O 2 N u b l 9 z d G Q m c X V v d D s s J n F 1 b 3 Q 7 d W 5 l d F 9 z d G Q m c X V v d D t d I i A v P j x F b n R y e S B U e X B l P S J G a W x s Q 2 9 1 b n Q i I F Z h b H V l P S J s M j Y i I C 8 + P E V u d H J 5 I F R 5 c G U 9 I k Z p b G x F c n J v c k N v Z G U i I F Z h b H V l P S J z V W 5 r b m 9 3 b i I g L z 4 8 R W 5 0 c n k g V H l w Z T 0 i U X V l c n l J R C I g V m F s d W U 9 I n M 1 Y m U y Z W U 3 Y S 1 j Z G U 3 L T Q 0 N G U t O W I 1 N i 0 2 O T J i N z U 4 N D k 0 M j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I G F u Z C B z d G R f b m 9 u Z X J y b 3 J G L 0 F 1 d G 9 S Z W 1 v d m V k Q 2 9 s d W 1 u c z E u e 3 N 1 Y m p l Y 3 Q s M H 0 m c X V v d D s s J n F 1 b 3 Q 7 U 2 V j d G l v b j E v b W V h b i B h b m Q g c 3 R k X 2 5 v b m V y c m 9 y R i 9 B d X R v U m V t b 3 Z l Z E N v b H V t b n M x L n t 1 b m k s M X 0 m c X V v d D s s J n F 1 b 3 Q 7 U 2 V j d G l v b j E v b W V h b i B h b m Q g c 3 R k X 2 5 v b m V y c m 9 y R i 9 B d X R v U m V t b 3 Z l Z E N v b H V t b n M x L n t t b 3 N 0 Z i w y f S Z x d W 9 0 O y w m c X V v d D t T Z W N 0 a W 9 u M S 9 t Z W F u I G F u Z C B z d G R f b m 9 u Z X J y b 3 J G L 0 F 1 d G 9 S Z W 1 v d m V k Q 2 9 s d W 1 u c z E u e 2 x k Y S w z f S Z x d W 9 0 O y w m c X V v d D t T Z W N 0 a W 9 u M S 9 t Z W F u I G F u Z C B z d G R f b m 9 u Z X J y b 3 J G L 0 F 1 d G 9 S Z W 1 v d m V k Q 2 9 s d W 1 u c z E u e 2 N u b i w 0 f S Z x d W 9 0 O y w m c X V v d D t T Z W N 0 a W 9 u M S 9 t Z W F u I G F u Z C B z d G R f b m 9 u Z X J y b 3 J G L 0 F 1 d G 9 S Z W 1 v d m V k Q 2 9 s d W 1 u c z E u e 3 V u Z X Q s N X 0 m c X V v d D s s J n F 1 b 3 Q 7 U 2 V j d G l v b j E v b W V h b i B h b m Q g c 3 R k X 2 5 v b m V y c m 9 y R i 9 B d X R v U m V t b 3 Z l Z E N v b H V t b n M x L n t 1 b m l f c 3 R k L D Z 9 J n F 1 b 3 Q 7 L C Z x d W 9 0 O 1 N l Y 3 R p b 2 4 x L 2 1 l Y W 4 g Y W 5 k I H N 0 Z F 9 u b 2 5 l c n J v c k Y v Q X V 0 b 1 J l b W 9 2 Z W R D b 2 x 1 b W 5 z M S 5 7 b W 9 z d G Z f c 3 R m L D d 9 J n F 1 b 3 Q 7 L C Z x d W 9 0 O 1 N l Y 3 R p b 2 4 x L 2 1 l Y W 4 g Y W 5 k I H N 0 Z F 9 u b 2 5 l c n J v c k Y v Q X V 0 b 1 J l b W 9 2 Z W R D b 2 x 1 b W 5 z M S 5 7 b G R h X 3 N 0 Z C w 4 f S Z x d W 9 0 O y w m c X V v d D t T Z W N 0 a W 9 u M S 9 t Z W F u I G F u Z C B z d G R f b m 9 u Z X J y b 3 J G L 0 F 1 d G 9 S Z W 1 v d m V k Q 2 9 s d W 1 u c z E u e 2 N u b l 9 z d G Q s O X 0 m c X V v d D s s J n F 1 b 3 Q 7 U 2 V j d G l v b j E v b W V h b i B h b m Q g c 3 R k X 2 5 v b m V y c m 9 y R i 9 B d X R v U m V t b 3 Z l Z E N v b H V t b n M x L n t 1 b m V 0 X 3 N 0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4 g Y W 5 k I H N 0 Z F 9 u b 2 5 l c n J v c k Y v Q X V 0 b 1 J l b W 9 2 Z W R D b 2 x 1 b W 5 z M S 5 7 c 3 V i a m V j d C w w f S Z x d W 9 0 O y w m c X V v d D t T Z W N 0 a W 9 u M S 9 t Z W F u I G F u Z C B z d G R f b m 9 u Z X J y b 3 J G L 0 F 1 d G 9 S Z W 1 v d m V k Q 2 9 s d W 1 u c z E u e 3 V u a S w x f S Z x d W 9 0 O y w m c X V v d D t T Z W N 0 a W 9 u M S 9 t Z W F u I G F u Z C B z d G R f b m 9 u Z X J y b 3 J G L 0 F 1 d G 9 S Z W 1 v d m V k Q 2 9 s d W 1 u c z E u e 2 1 v c 3 R m L D J 9 J n F 1 b 3 Q 7 L C Z x d W 9 0 O 1 N l Y 3 R p b 2 4 x L 2 1 l Y W 4 g Y W 5 k I H N 0 Z F 9 u b 2 5 l c n J v c k Y v Q X V 0 b 1 J l b W 9 2 Z W R D b 2 x 1 b W 5 z M S 5 7 b G R h L D N 9 J n F 1 b 3 Q 7 L C Z x d W 9 0 O 1 N l Y 3 R p b 2 4 x L 2 1 l Y W 4 g Y W 5 k I H N 0 Z F 9 u b 2 5 l c n J v c k Y v Q X V 0 b 1 J l b W 9 2 Z W R D b 2 x 1 b W 5 z M S 5 7 Y 2 5 u L D R 9 J n F 1 b 3 Q 7 L C Z x d W 9 0 O 1 N l Y 3 R p b 2 4 x L 2 1 l Y W 4 g Y W 5 k I H N 0 Z F 9 u b 2 5 l c n J v c k Y v Q X V 0 b 1 J l b W 9 2 Z W R D b 2 x 1 b W 5 z M S 5 7 d W 5 l d C w 1 f S Z x d W 9 0 O y w m c X V v d D t T Z W N 0 a W 9 u M S 9 t Z W F u I G F u Z C B z d G R f b m 9 u Z X J y b 3 J G L 0 F 1 d G 9 S Z W 1 v d m V k Q 2 9 s d W 1 u c z E u e 3 V u a V 9 z d G Q s N n 0 m c X V v d D s s J n F 1 b 3 Q 7 U 2 V j d G l v b j E v b W V h b i B h b m Q g c 3 R k X 2 5 v b m V y c m 9 y R i 9 B d X R v U m V t b 3 Z l Z E N v b H V t b n M x L n t t b 3 N 0 Z l 9 z d G Y s N 3 0 m c X V v d D s s J n F 1 b 3 Q 7 U 2 V j d G l v b j E v b W V h b i B h b m Q g c 3 R k X 2 5 v b m V y c m 9 y R i 9 B d X R v U m V t b 3 Z l Z E N v b H V t b n M x L n t s Z G F f c 3 R k L D h 9 J n F 1 b 3 Q 7 L C Z x d W 9 0 O 1 N l Y 3 R p b 2 4 x L 2 1 l Y W 4 g Y W 5 k I H N 0 Z F 9 u b 2 5 l c n J v c k Y v Q X V 0 b 1 J l b W 9 2 Z W R D b 2 x 1 b W 5 z M S 5 7 Y 2 5 u X 3 N 0 Z C w 5 f S Z x d W 9 0 O y w m c X V v d D t T Z W N 0 a W 9 u M S 9 t Z W F u I G F u Z C B z d G R f b m 9 u Z X J y b 3 J G L 0 F 1 d G 9 S Z W 1 v d m V k Q 2 9 s d W 1 u c z E u e 3 V u Z X R f c 3 R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i U y M G F u Z C U y M H N 0 Z F 9 u b 2 5 l c n J v c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5 l c n J v c k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5 l c n J v c k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b m 9 u Z X J y b 3 J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i U y M G F u Z C U y M H N 0 Z F 9 u b 2 5 l c n J v c k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l c n J v c k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H R l c 3 R f Z X J y b 3 J G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1 L T E 3 V D E y O j A 2 O j Q 5 L j E 0 N T g 1 M z B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D b 2 x 1 b W 4 x J n F 1 b 3 Q 7 L C Z x d W 9 0 O 2 x k Y V 9 j b m 4 m c X V v d D s s J n F 1 b 3 Q 7 b G R h X 3 V u Z X Q m c X V v d D s s J n F 1 b 3 Q 7 b G R h X 3 V u a S Z x d W 9 0 O y w m c X V v d D t s Z G F f b W 9 z d G Y m c X V v d D s s J n F 1 b 3 Q 7 Y 2 5 u X 3 V u Z X Q m c X V v d D s s J n F 1 b 3 Q 7 Y 2 5 u X 3 V u a S Z x d W 9 0 O y w m c X V v d D t j b m 5 f b W 9 z d G Y m c X V v d D s s J n F 1 b 3 Q 7 d W 5 l d F 9 1 b m k m c X V v d D s s J n F 1 b 3 Q 7 d W 5 l d F 9 t b 3 N 0 Z i Z x d W 9 0 O 1 0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2 R j N 2 R k M G R j L T R i N m E t N D g 5 M i 1 h M 2 E w L W E 2 Z G Q 0 M m Q 4 N D Q 0 Z C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0 Z X N 0 X 2 V y c m 9 y R i 9 B d X R v U m V t b 3 Z l Z E N v b H V t b n M x L n t D b 2 x 1 b W 4 x L D B 9 J n F 1 b 3 Q 7 L C Z x d W 9 0 O 1 N l Y 3 R p b 2 4 x L 3 R 0 Z X N 0 X 2 V y c m 9 y R i 9 B d X R v U m V t b 3 Z l Z E N v b H V t b n M x L n t s Z G F f Y 2 5 u L D F 9 J n F 1 b 3 Q 7 L C Z x d W 9 0 O 1 N l Y 3 R p b 2 4 x L 3 R 0 Z X N 0 X 2 V y c m 9 y R i 9 B d X R v U m V t b 3 Z l Z E N v b H V t b n M x L n t s Z G F f d W 5 l d C w y f S Z x d W 9 0 O y w m c X V v d D t T Z W N 0 a W 9 u M S 9 0 d G V z d F 9 l c n J v c k Y v Q X V 0 b 1 J l b W 9 2 Z W R D b 2 x 1 b W 5 z M S 5 7 b G R h X 3 V u a S w z f S Z x d W 9 0 O y w m c X V v d D t T Z W N 0 a W 9 u M S 9 0 d G V z d F 9 l c n J v c k Y v Q X V 0 b 1 J l b W 9 2 Z W R D b 2 x 1 b W 5 z M S 5 7 b G R h X 2 1 v c 3 R m L D R 9 J n F 1 b 3 Q 7 L C Z x d W 9 0 O 1 N l Y 3 R p b 2 4 x L 3 R 0 Z X N 0 X 2 V y c m 9 y R i 9 B d X R v U m V t b 3 Z l Z E N v b H V t b n M x L n t j b m 5 f d W 5 l d C w 1 f S Z x d W 9 0 O y w m c X V v d D t T Z W N 0 a W 9 u M S 9 0 d G V z d F 9 l c n J v c k Y v Q X V 0 b 1 J l b W 9 2 Z W R D b 2 x 1 b W 5 z M S 5 7 Y 2 5 u X 3 V u a S w 2 f S Z x d W 9 0 O y w m c X V v d D t T Z W N 0 a W 9 u M S 9 0 d G V z d F 9 l c n J v c k Y v Q X V 0 b 1 J l b W 9 2 Z W R D b 2 x 1 b W 5 z M S 5 7 Y 2 5 u X 2 1 v c 3 R m L D d 9 J n F 1 b 3 Q 7 L C Z x d W 9 0 O 1 N l Y 3 R p b 2 4 x L 3 R 0 Z X N 0 X 2 V y c m 9 y R i 9 B d X R v U m V t b 3 Z l Z E N v b H V t b n M x L n t 1 b m V 0 X 3 V u a S w 4 f S Z x d W 9 0 O y w m c X V v d D t T Z W N 0 a W 9 u M S 9 0 d G V z d F 9 l c n J v c k Y v Q X V 0 b 1 J l b W 9 2 Z W R D b 2 x 1 b W 5 z M S 5 7 d W 5 l d F 9 t b 3 N 0 Z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H R l c 3 R f Z X J y b 3 J G L 0 F 1 d G 9 S Z W 1 v d m V k Q 2 9 s d W 1 u c z E u e 0 N v b H V t b j E s M H 0 m c X V v d D s s J n F 1 b 3 Q 7 U 2 V j d G l v b j E v d H R l c 3 R f Z X J y b 3 J G L 0 F 1 d G 9 S Z W 1 v d m V k Q 2 9 s d W 1 u c z E u e 2 x k Y V 9 j b m 4 s M X 0 m c X V v d D s s J n F 1 b 3 Q 7 U 2 V j d G l v b j E v d H R l c 3 R f Z X J y b 3 J G L 0 F 1 d G 9 S Z W 1 v d m V k Q 2 9 s d W 1 u c z E u e 2 x k Y V 9 1 b m V 0 L D J 9 J n F 1 b 3 Q 7 L C Z x d W 9 0 O 1 N l Y 3 R p b 2 4 x L 3 R 0 Z X N 0 X 2 V y c m 9 y R i 9 B d X R v U m V t b 3 Z l Z E N v b H V t b n M x L n t s Z G F f d W 5 p L D N 9 J n F 1 b 3 Q 7 L C Z x d W 9 0 O 1 N l Y 3 R p b 2 4 x L 3 R 0 Z X N 0 X 2 V y c m 9 y R i 9 B d X R v U m V t b 3 Z l Z E N v b H V t b n M x L n t s Z G F f b W 9 z d G Y s N H 0 m c X V v d D s s J n F 1 b 3 Q 7 U 2 V j d G l v b j E v d H R l c 3 R f Z X J y b 3 J G L 0 F 1 d G 9 S Z W 1 v d m V k Q 2 9 s d W 1 u c z E u e 2 N u b l 9 1 b m V 0 L D V 9 J n F 1 b 3 Q 7 L C Z x d W 9 0 O 1 N l Y 3 R p b 2 4 x L 3 R 0 Z X N 0 X 2 V y c m 9 y R i 9 B d X R v U m V t b 3 Z l Z E N v b H V t b n M x L n t j b m 5 f d W 5 p L D Z 9 J n F 1 b 3 Q 7 L C Z x d W 9 0 O 1 N l Y 3 R p b 2 4 x L 3 R 0 Z X N 0 X 2 V y c m 9 y R i 9 B d X R v U m V t b 3 Z l Z E N v b H V t b n M x L n t j b m 5 f b W 9 z d G Y s N 3 0 m c X V v d D s s J n F 1 b 3 Q 7 U 2 V j d G l v b j E v d H R l c 3 R f Z X J y b 3 J G L 0 F 1 d G 9 S Z W 1 v d m V k Q 2 9 s d W 1 u c z E u e 3 V u Z X R f d W 5 p L D h 9 J n F 1 b 3 Q 7 L C Z x d W 9 0 O 1 N l Y 3 R p b 2 4 x L 3 R 0 Z X N 0 X 2 V y c m 9 y R i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l c n J v c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Z X J y b 3 J G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V y c m 9 y R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Z X J y b 3 J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b m 9 u Z X J y b 3 J G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0 Z X N 0 X 2 5 v b m V y c m 9 y R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S 0 x N 1 Q x M j o w N j o 0 O S 4 x N z M 4 N T M x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s Z G F f Y 2 5 u J n F 1 b 3 Q 7 L C Z x d W 9 0 O 2 x k Y V 9 1 b m V 0 J n F 1 b 3 Q 7 L C Z x d W 9 0 O 2 x k Y V 9 1 b m k m c X V v d D s s J n F 1 b 3 Q 7 b G R h X 2 1 v c 3 R m J n F 1 b 3 Q 7 L C Z x d W 9 0 O 2 N u b l 9 1 b m V 0 J n F 1 b 3 Q 7 L C Z x d W 9 0 O 2 N u b l 9 1 b m k m c X V v d D s s J n F 1 b 3 Q 7 Y 2 5 u X 2 1 v c 3 R m J n F 1 b 3 Q 7 L C Z x d W 9 0 O 3 V u Z X R f d W 5 p J n F 1 b 3 Q 7 L C Z x d W 9 0 O 3 V u Z X R f b W 9 z d G Y m c X V v d D t d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N m N j B i Z T B m Z S 0 y O D V h L T R i O T I t O D c y Y S 1 i Y m E w Y 2 Y x N j d l Z G Y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G V z d F 9 u b 2 5 l c n J v c k Y v Q X V 0 b 1 J l b W 9 2 Z W R D b 2 x 1 b W 5 z M S 5 7 Q 2 9 s d W 1 u M S w w f S Z x d W 9 0 O y w m c X V v d D t T Z W N 0 a W 9 u M S 9 0 d G V z d F 9 u b 2 5 l c n J v c k Y v Q X V 0 b 1 J l b W 9 2 Z W R D b 2 x 1 b W 5 z M S 5 7 b G R h X 2 N u b i w x f S Z x d W 9 0 O y w m c X V v d D t T Z W N 0 a W 9 u M S 9 0 d G V z d F 9 u b 2 5 l c n J v c k Y v Q X V 0 b 1 J l b W 9 2 Z W R D b 2 x 1 b W 5 z M S 5 7 b G R h X 3 V u Z X Q s M n 0 m c X V v d D s s J n F 1 b 3 Q 7 U 2 V j d G l v b j E v d H R l c 3 R f b m 9 u Z X J y b 3 J G L 0 F 1 d G 9 S Z W 1 v d m V k Q 2 9 s d W 1 u c z E u e 2 x k Y V 9 1 b m k s M 3 0 m c X V v d D s s J n F 1 b 3 Q 7 U 2 V j d G l v b j E v d H R l c 3 R f b m 9 u Z X J y b 3 J G L 0 F 1 d G 9 S Z W 1 v d m V k Q 2 9 s d W 1 u c z E u e 2 x k Y V 9 t b 3 N 0 Z i w 0 f S Z x d W 9 0 O y w m c X V v d D t T Z W N 0 a W 9 u M S 9 0 d G V z d F 9 u b 2 5 l c n J v c k Y v Q X V 0 b 1 J l b W 9 2 Z W R D b 2 x 1 b W 5 z M S 5 7 Y 2 5 u X 3 V u Z X Q s N X 0 m c X V v d D s s J n F 1 b 3 Q 7 U 2 V j d G l v b j E v d H R l c 3 R f b m 9 u Z X J y b 3 J G L 0 F 1 d G 9 S Z W 1 v d m V k Q 2 9 s d W 1 u c z E u e 2 N u b l 9 1 b m k s N n 0 m c X V v d D s s J n F 1 b 3 Q 7 U 2 V j d G l v b j E v d H R l c 3 R f b m 9 u Z X J y b 3 J G L 0 F 1 d G 9 S Z W 1 v d m V k Q 2 9 s d W 1 u c z E u e 2 N u b l 9 t b 3 N 0 Z i w 3 f S Z x d W 9 0 O y w m c X V v d D t T Z W N 0 a W 9 u M S 9 0 d G V z d F 9 u b 2 5 l c n J v c k Y v Q X V 0 b 1 J l b W 9 2 Z W R D b 2 x 1 b W 5 z M S 5 7 d W 5 l d F 9 1 b m k s O H 0 m c X V v d D s s J n F 1 b 3 Q 7 U 2 V j d G l v b j E v d H R l c 3 R f b m 9 u Z X J y b 3 J G L 0 F 1 d G 9 S Z W 1 v d m V k Q 2 9 s d W 1 u c z E u e 3 V u Z X R f b W 9 z d G Y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0 Z X N 0 X 2 5 v b m V y c m 9 y R i 9 B d X R v U m V t b 3 Z l Z E N v b H V t b n M x L n t D b 2 x 1 b W 4 x L D B 9 J n F 1 b 3 Q 7 L C Z x d W 9 0 O 1 N l Y 3 R p b 2 4 x L 3 R 0 Z X N 0 X 2 5 v b m V y c m 9 y R i 9 B d X R v U m V t b 3 Z l Z E N v b H V t b n M x L n t s Z G F f Y 2 5 u L D F 9 J n F 1 b 3 Q 7 L C Z x d W 9 0 O 1 N l Y 3 R p b 2 4 x L 3 R 0 Z X N 0 X 2 5 v b m V y c m 9 y R i 9 B d X R v U m V t b 3 Z l Z E N v b H V t b n M x L n t s Z G F f d W 5 l d C w y f S Z x d W 9 0 O y w m c X V v d D t T Z W N 0 a W 9 u M S 9 0 d G V z d F 9 u b 2 5 l c n J v c k Y v Q X V 0 b 1 J l b W 9 2 Z W R D b 2 x 1 b W 5 z M S 5 7 b G R h X 3 V u a S w z f S Z x d W 9 0 O y w m c X V v d D t T Z W N 0 a W 9 u M S 9 0 d G V z d F 9 u b 2 5 l c n J v c k Y v Q X V 0 b 1 J l b W 9 2 Z W R D b 2 x 1 b W 5 z M S 5 7 b G R h X 2 1 v c 3 R m L D R 9 J n F 1 b 3 Q 7 L C Z x d W 9 0 O 1 N l Y 3 R p b 2 4 x L 3 R 0 Z X N 0 X 2 5 v b m V y c m 9 y R i 9 B d X R v U m V t b 3 Z l Z E N v b H V t b n M x L n t j b m 5 f d W 5 l d C w 1 f S Z x d W 9 0 O y w m c X V v d D t T Z W N 0 a W 9 u M S 9 0 d G V z d F 9 u b 2 5 l c n J v c k Y v Q X V 0 b 1 J l b W 9 2 Z W R D b 2 x 1 b W 5 z M S 5 7 Y 2 5 u X 3 V u a S w 2 f S Z x d W 9 0 O y w m c X V v d D t T Z W N 0 a W 9 u M S 9 0 d G V z d F 9 u b 2 5 l c n J v c k Y v Q X V 0 b 1 J l b W 9 2 Z W R D b 2 x 1 b W 5 z M S 5 7 Y 2 5 u X 2 1 v c 3 R m L D d 9 J n F 1 b 3 Q 7 L C Z x d W 9 0 O 1 N l Y 3 R p b 2 4 x L 3 R 0 Z X N 0 X 2 5 v b m V y c m 9 y R i 9 B d X R v U m V t b 3 Z l Z E N v b H V t b n M x L n t 1 b m V 0 X 3 V u a S w 4 f S Z x d W 9 0 O y w m c X V v d D t T Z W N 0 a W 9 u M S 9 0 d G V z d F 9 u b 2 5 l c n J v c k Y v Q X V 0 b 1 J l b W 9 2 Z W R D b 2 x 1 b W 5 z M S 5 7 d W 5 l d F 9 t b 3 N 0 Z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R l c 3 R f b m 9 u Z X J y b 3 J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5 v b m V y c m 9 y R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G V z d F 9 u b 2 5 l c n J v c k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2 5 v b m V y c m 9 y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d 2 V p Z 2 h 0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u X 2 F u Z F 9 z d G R f d 2 V p Z 2 h 0 R i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V U Z C U V V G Q l F V P S I g L z 4 8 R W 5 0 c n k g V H l w Z T 0 i R m l s b E x h c 3 R V c G R h d G V k I i B W Y W x 1 Z T 0 i Z D I w M j E t M D U t M T d U M T I 6 M D Y 6 N D g u N z Y 2 O D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G a W x s Q 2 9 s d W 1 u T m F t Z X M i I F Z h b H V l P S J z W y Z x d W 9 0 O 3 N 1 Y m p l Y 3 Q m c X V v d D s s J n F 1 b 3 Q 7 d W 5 p J n F 1 b 3 Q 7 L C Z x d W 9 0 O 2 1 v c 3 R m J n F 1 b 3 Q 7 L C Z x d W 9 0 O 2 x k Y S Z x d W 9 0 O y w m c X V v d D t j b m 4 m c X V v d D s s J n F 1 b 3 Q 7 d W 5 l d C Z x d W 9 0 O y w m c X V v d D t 1 b m l f c 3 R k J n F 1 b 3 Q 7 L C Z x d W 9 0 O 2 1 v c 3 R m X 3 N 0 Z i Z x d W 9 0 O y w m c X V v d D t s Z G F f c 3 R k J n F 1 b 3 Q 7 L C Z x d W 9 0 O 2 N u b l 9 z d G Q m c X V v d D s s J n F 1 b 3 Q 7 d W 5 l d F 9 z d G Q m c X V v d D t d I i A v P j x F b n R y e S B U e X B l P S J R d W V y e U l E I i B W Y W x 1 Z T 0 i c 2 Z i Y 2 U x Z D Z j L T d h Z m Y t N D g 3 N i 0 5 O T I 2 L T k 2 N W J m M j g 0 Z D I 5 N y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4 g Y W 5 k I H N 0 Z F 9 3 Z W l n a H R G L 0 F 1 d G 9 S Z W 1 v d m V k Q 2 9 s d W 1 u c z E u e 3 N 1 Y m p l Y 3 Q s M H 0 m c X V v d D s s J n F 1 b 3 Q 7 U 2 V j d G l v b j E v b W V h b i B h b m Q g c 3 R k X 3 d l a W d o d E Y v Q X V 0 b 1 J l b W 9 2 Z W R D b 2 x 1 b W 5 z M S 5 7 d W 5 p L D F 9 J n F 1 b 3 Q 7 L C Z x d W 9 0 O 1 N l Y 3 R p b 2 4 x L 2 1 l Y W 4 g Y W 5 k I H N 0 Z F 9 3 Z W l n a H R G L 0 F 1 d G 9 S Z W 1 v d m V k Q 2 9 s d W 1 u c z E u e 2 1 v c 3 R m L D J 9 J n F 1 b 3 Q 7 L C Z x d W 9 0 O 1 N l Y 3 R p b 2 4 x L 2 1 l Y W 4 g Y W 5 k I H N 0 Z F 9 3 Z W l n a H R G L 0 F 1 d G 9 S Z W 1 v d m V k Q 2 9 s d W 1 u c z E u e 2 x k Y S w z f S Z x d W 9 0 O y w m c X V v d D t T Z W N 0 a W 9 u M S 9 t Z W F u I G F u Z C B z d G R f d 2 V p Z 2 h 0 R i 9 B d X R v U m V t b 3 Z l Z E N v b H V t b n M x L n t j b m 4 s N H 0 m c X V v d D s s J n F 1 b 3 Q 7 U 2 V j d G l v b j E v b W V h b i B h b m Q g c 3 R k X 3 d l a W d o d E Y v Q X V 0 b 1 J l b W 9 2 Z W R D b 2 x 1 b W 5 z M S 5 7 d W 5 l d C w 1 f S Z x d W 9 0 O y w m c X V v d D t T Z W N 0 a W 9 u M S 9 t Z W F u I G F u Z C B z d G R f d 2 V p Z 2 h 0 R i 9 B d X R v U m V t b 3 Z l Z E N v b H V t b n M x L n t 1 b m l f c 3 R k L D Z 9 J n F 1 b 3 Q 7 L C Z x d W 9 0 O 1 N l Y 3 R p b 2 4 x L 2 1 l Y W 4 g Y W 5 k I H N 0 Z F 9 3 Z W l n a H R G L 0 F 1 d G 9 S Z W 1 v d m V k Q 2 9 s d W 1 u c z E u e 2 1 v c 3 R m X 3 N 0 Z i w 3 f S Z x d W 9 0 O y w m c X V v d D t T Z W N 0 a W 9 u M S 9 t Z W F u I G F u Z C B z d G R f d 2 V p Z 2 h 0 R i 9 B d X R v U m V t b 3 Z l Z E N v b H V t b n M x L n t s Z G F f c 3 R k L D h 9 J n F 1 b 3 Q 7 L C Z x d W 9 0 O 1 N l Y 3 R p b 2 4 x L 2 1 l Y W 4 g Y W 5 k I H N 0 Z F 9 3 Z W l n a H R G L 0 F 1 d G 9 S Z W 1 v d m V k Q 2 9 s d W 1 u c z E u e 2 N u b l 9 z d G Q s O X 0 m c X V v d D s s J n F 1 b 3 Q 7 U 2 V j d G l v b j E v b W V h b i B h b m Q g c 3 R k X 3 d l a W d o d E Y v Q X V 0 b 1 J l b W 9 2 Z W R D b 2 x 1 b W 5 z M S 5 7 d W 5 l d F 9 z d G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I G F u Z C B z d G R f d 2 V p Z 2 h 0 R i 9 B d X R v U m V t b 3 Z l Z E N v b H V t b n M x L n t z d W J q Z W N 0 L D B 9 J n F 1 b 3 Q 7 L C Z x d W 9 0 O 1 N l Y 3 R p b 2 4 x L 2 1 l Y W 4 g Y W 5 k I H N 0 Z F 9 3 Z W l n a H R G L 0 F 1 d G 9 S Z W 1 v d m V k Q 2 9 s d W 1 u c z E u e 3 V u a S w x f S Z x d W 9 0 O y w m c X V v d D t T Z W N 0 a W 9 u M S 9 t Z W F u I G F u Z C B z d G R f d 2 V p Z 2 h 0 R i 9 B d X R v U m V t b 3 Z l Z E N v b H V t b n M x L n t t b 3 N 0 Z i w y f S Z x d W 9 0 O y w m c X V v d D t T Z W N 0 a W 9 u M S 9 t Z W F u I G F u Z C B z d G R f d 2 V p Z 2 h 0 R i 9 B d X R v U m V t b 3 Z l Z E N v b H V t b n M x L n t s Z G E s M 3 0 m c X V v d D s s J n F 1 b 3 Q 7 U 2 V j d G l v b j E v b W V h b i B h b m Q g c 3 R k X 3 d l a W d o d E Y v Q X V 0 b 1 J l b W 9 2 Z W R D b 2 x 1 b W 5 z M S 5 7 Y 2 5 u L D R 9 J n F 1 b 3 Q 7 L C Z x d W 9 0 O 1 N l Y 3 R p b 2 4 x L 2 1 l Y W 4 g Y W 5 k I H N 0 Z F 9 3 Z W l n a H R G L 0 F 1 d G 9 S Z W 1 v d m V k Q 2 9 s d W 1 u c z E u e 3 V u Z X Q s N X 0 m c X V v d D s s J n F 1 b 3 Q 7 U 2 V j d G l v b j E v b W V h b i B h b m Q g c 3 R k X 3 d l a W d o d E Y v Q X V 0 b 1 J l b W 9 2 Z W R D b 2 x 1 b W 5 z M S 5 7 d W 5 p X 3 N 0 Z C w 2 f S Z x d W 9 0 O y w m c X V v d D t T Z W N 0 a W 9 u M S 9 t Z W F u I G F u Z C B z d G R f d 2 V p Z 2 h 0 R i 9 B d X R v U m V t b 3 Z l Z E N v b H V t b n M x L n t t b 3 N 0 Z l 9 z d G Y s N 3 0 m c X V v d D s s J n F 1 b 3 Q 7 U 2 V j d G l v b j E v b W V h b i B h b m Q g c 3 R k X 3 d l a W d o d E Y v Q X V 0 b 1 J l b W 9 2 Z W R D b 2 x 1 b W 5 z M S 5 7 b G R h X 3 N 0 Z C w 4 f S Z x d W 9 0 O y w m c X V v d D t T Z W N 0 a W 9 u M S 9 t Z W F u I G F u Z C B z d G R f d 2 V p Z 2 h 0 R i 9 B d X R v U m V t b 3 Z l Z E N v b H V t b n M x L n t j b m 5 f c 3 R k L D l 9 J n F 1 b 3 Q 7 L C Z x d W 9 0 O 1 N l Y 3 R p b 2 4 x L 2 1 l Y W 4 g Y W 5 k I H N 0 Z F 9 3 Z W l n a H R G L 0 F 1 d G 9 S Z W 1 v d m V k Q 2 9 s d W 1 u c z E u e 3 V u Z X R f c 3 R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i U y M G F u Z C U y M H N 0 Z F 9 3 Z W l n a H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d 2 V p Z 2 h 0 R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J T I w Y W 5 k J T I w c 3 R k X 3 d l a W d o d E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d 2 V p Z 2 h 0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4 l M j B h b m Q l M j B z d G R f d 2 V p Z 2 h 0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3 d l a W d o d E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H R l c 3 R f d 2 V p Z 2 h 0 R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S 0 x N 1 Q x M j o w N j o 0 O S 4 y M D U 4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D b 2 x 1 b W 5 O Y W 1 l c y I g V m F s d W U 9 I n N b J n F 1 b 3 Q 7 Q 2 9 s d W 1 u M S Z x d W 9 0 O y w m c X V v d D t s Z G F f Y 2 5 u J n F 1 b 3 Q 7 L C Z x d W 9 0 O 2 x k Y V 9 1 b m V 0 J n F 1 b 3 Q 7 L C Z x d W 9 0 O 2 x k Y V 9 1 b m k m c X V v d D s s J n F 1 b 3 Q 7 b G R h X 2 1 v c 3 R m J n F 1 b 3 Q 7 L C Z x d W 9 0 O 2 N u b l 9 1 b m V 0 J n F 1 b 3 Q 7 L C Z x d W 9 0 O 2 N u b l 9 1 b m k m c X V v d D s s J n F 1 b 3 Q 7 Y 2 5 u X 2 1 v c 3 R m J n F 1 b 3 Q 7 L C Z x d W 9 0 O 3 V u Z X R f d W 5 p J n F 1 b 3 Q 7 L C Z x d W 9 0 O 3 V u Z X R f b W 9 z d G Y m c X V v d D t d I i A v P j x F b n R y e S B U e X B l P S J B Z G R l Z F R v R G F 0 Y U 1 v Z G V s I i B W Y W x 1 Z T 0 i b D A i I C 8 + P E V u d H J 5 I F R 5 c G U 9 I l F 1 Z X J 5 S U Q i I F Z h b H V l P S J z Z T J i M W J i N j M t O W Q 4 M i 0 0 M W J l L T k 1 Z D g t M j g z N T E x Y m J h M z I 1 I i A v P j x F b n R y e S B U e X B l P S J G a W x s Q 2 9 s d W 1 u V H l w Z X M i I F Z h b H V l P S J z Q X d V R k J R V U Z C U V V G Q l E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G V z d F 9 3 Z W l n a H R G L 0 F 1 d G 9 S Z W 1 v d m V k Q 2 9 s d W 1 u c z E u e 0 N v b H V t b j E s M H 0 m c X V v d D s s J n F 1 b 3 Q 7 U 2 V j d G l v b j E v d H R l c 3 R f d 2 V p Z 2 h 0 R i 9 B d X R v U m V t b 3 Z l Z E N v b H V t b n M x L n t s Z G F f Y 2 5 u L D F 9 J n F 1 b 3 Q 7 L C Z x d W 9 0 O 1 N l Y 3 R p b 2 4 x L 3 R 0 Z X N 0 X 3 d l a W d o d E Y v Q X V 0 b 1 J l b W 9 2 Z W R D b 2 x 1 b W 5 z M S 5 7 b G R h X 3 V u Z X Q s M n 0 m c X V v d D s s J n F 1 b 3 Q 7 U 2 V j d G l v b j E v d H R l c 3 R f d 2 V p Z 2 h 0 R i 9 B d X R v U m V t b 3 Z l Z E N v b H V t b n M x L n t s Z G F f d W 5 p L D N 9 J n F 1 b 3 Q 7 L C Z x d W 9 0 O 1 N l Y 3 R p b 2 4 x L 3 R 0 Z X N 0 X 3 d l a W d o d E Y v Q X V 0 b 1 J l b W 9 2 Z W R D b 2 x 1 b W 5 z M S 5 7 b G R h X 2 1 v c 3 R m L D R 9 J n F 1 b 3 Q 7 L C Z x d W 9 0 O 1 N l Y 3 R p b 2 4 x L 3 R 0 Z X N 0 X 3 d l a W d o d E Y v Q X V 0 b 1 J l b W 9 2 Z W R D b 2 x 1 b W 5 z M S 5 7 Y 2 5 u X 3 V u Z X Q s N X 0 m c X V v d D s s J n F 1 b 3 Q 7 U 2 V j d G l v b j E v d H R l c 3 R f d 2 V p Z 2 h 0 R i 9 B d X R v U m V t b 3 Z l Z E N v b H V t b n M x L n t j b m 5 f d W 5 p L D Z 9 J n F 1 b 3 Q 7 L C Z x d W 9 0 O 1 N l Y 3 R p b 2 4 x L 3 R 0 Z X N 0 X 3 d l a W d o d E Y v Q X V 0 b 1 J l b W 9 2 Z W R D b 2 x 1 b W 5 z M S 5 7 Y 2 5 u X 2 1 v c 3 R m L D d 9 J n F 1 b 3 Q 7 L C Z x d W 9 0 O 1 N l Y 3 R p b 2 4 x L 3 R 0 Z X N 0 X 3 d l a W d o d E Y v Q X V 0 b 1 J l b W 9 2 Z W R D b 2 x 1 b W 5 z M S 5 7 d W 5 l d F 9 1 b m k s O H 0 m c X V v d D s s J n F 1 b 3 Q 7 U 2 V j d G l v b j E v d H R l c 3 R f d 2 V p Z 2 h 0 R i 9 B d X R v U m V t b 3 Z l Z E N v b H V t b n M x L n t 1 b m V 0 X 2 1 v c 3 R m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d G V z d F 9 3 Z W l n a H R G L 0 F 1 d G 9 S Z W 1 v d m V k Q 2 9 s d W 1 u c z E u e 0 N v b H V t b j E s M H 0 m c X V v d D s s J n F 1 b 3 Q 7 U 2 V j d G l v b j E v d H R l c 3 R f d 2 V p Z 2 h 0 R i 9 B d X R v U m V t b 3 Z l Z E N v b H V t b n M x L n t s Z G F f Y 2 5 u L D F 9 J n F 1 b 3 Q 7 L C Z x d W 9 0 O 1 N l Y 3 R p b 2 4 x L 3 R 0 Z X N 0 X 3 d l a W d o d E Y v Q X V 0 b 1 J l b W 9 2 Z W R D b 2 x 1 b W 5 z M S 5 7 b G R h X 3 V u Z X Q s M n 0 m c X V v d D s s J n F 1 b 3 Q 7 U 2 V j d G l v b j E v d H R l c 3 R f d 2 V p Z 2 h 0 R i 9 B d X R v U m V t b 3 Z l Z E N v b H V t b n M x L n t s Z G F f d W 5 p L D N 9 J n F 1 b 3 Q 7 L C Z x d W 9 0 O 1 N l Y 3 R p b 2 4 x L 3 R 0 Z X N 0 X 3 d l a W d o d E Y v Q X V 0 b 1 J l b W 9 2 Z W R D b 2 x 1 b W 5 z M S 5 7 b G R h X 2 1 v c 3 R m L D R 9 J n F 1 b 3 Q 7 L C Z x d W 9 0 O 1 N l Y 3 R p b 2 4 x L 3 R 0 Z X N 0 X 3 d l a W d o d E Y v Q X V 0 b 1 J l b W 9 2 Z W R D b 2 x 1 b W 5 z M S 5 7 Y 2 5 u X 3 V u Z X Q s N X 0 m c X V v d D s s J n F 1 b 3 Q 7 U 2 V j d G l v b j E v d H R l c 3 R f d 2 V p Z 2 h 0 R i 9 B d X R v U m V t b 3 Z l Z E N v b H V t b n M x L n t j b m 5 f d W 5 p L D Z 9 J n F 1 b 3 Q 7 L C Z x d W 9 0 O 1 N l Y 3 R p b 2 4 x L 3 R 0 Z X N 0 X 3 d l a W d o d E Y v Q X V 0 b 1 J l b W 9 2 Z W R D b 2 x 1 b W 5 z M S 5 7 Y 2 5 u X 2 1 v c 3 R m L D d 9 J n F 1 b 3 Q 7 L C Z x d W 9 0 O 1 N l Y 3 R p b 2 4 x L 3 R 0 Z X N 0 X 3 d l a W d o d E Y v Q X V 0 b 1 J l b W 9 2 Z W R D b 2 x 1 b W 5 z M S 5 7 d W 5 l d F 9 1 b m k s O H 0 m c X V v d D s s J n F 1 b 3 Q 7 U 2 V j d G l v b j E v d H R l c 3 R f d 2 V p Z 2 h 0 R i 9 B d X R v U m V t b 3 Z l Z E N v b H V t b n M x L n t 1 b m V 0 X 2 1 v c 3 R m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G V z d F 9 3 Z W l n a H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0 Z X N 0 X 3 d l a W d o d E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d 2 V p Z 2 h 0 R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R l c 3 R f d 2 V p Z 2 h 0 R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N i 8 K f 4 7 u Q b 9 c w K a f R r f B A A A A A A I A A A A A A B B m A A A A A Q A A I A A A A H A + A K Q i F r Q F b y H 8 v n v 2 h m m e L h z i m N 6 F / b e i y E i F D J w W A A A A A A 6 A A A A A A g A A I A A A A F / P I J y I C 6 8 q + I p A A 5 u o D O R D b x b 4 7 Y I j 4 t D H M j j r 0 w K y U A A A A H L y + 1 0 u 4 d 4 C G M m b A Q N 2 h 5 L w G 0 i l R o k J y X h 9 r K G 8 8 F H O m Q T 7 d y 2 R A z r s 8 5 d 9 X t e K K G 0 U T 7 y w 9 L V Q T n 2 3 J T U l Q Q 0 C m B q 9 e b n U g Y 5 w K V T q G V a Q Q A A A A B 0 I w + e / x N Y 9 Y B J U y w B c b S k 4 M Z N c 4 h m A y 6 k l W 9 a f p Z C g g 5 + N Z i E 2 Z d e W n h b P E M v l D G i f 2 4 S 5 + 6 S o S R a K r p K I 5 u Y = < / D a t a M a s h u p > 
</file>

<file path=customXml/itemProps1.xml><?xml version="1.0" encoding="utf-8"?>
<ds:datastoreItem xmlns:ds="http://schemas.openxmlformats.org/officeDocument/2006/customXml" ds:itemID="{20E6A12D-A82D-47F4-A08F-2A08B6EF8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mean and std_non errp prec</vt:lpstr>
      <vt:lpstr>mean and std_errp prec</vt:lpstr>
      <vt:lpstr>mean and std_sens</vt:lpstr>
      <vt:lpstr>mean and std_youden</vt:lpstr>
      <vt:lpstr>mean and std_spec</vt:lpstr>
      <vt:lpstr>mean and std_auc</vt:lpstr>
      <vt:lpstr>mean and std_mcc</vt:lpstr>
      <vt:lpstr>mean and std_errorF</vt:lpstr>
      <vt:lpstr>mean and std_nonerrorF</vt:lpstr>
      <vt:lpstr>mean and std_weightF</vt:lpstr>
      <vt:lpstr>ttest_youden</vt:lpstr>
      <vt:lpstr>ttest_spec</vt:lpstr>
      <vt:lpstr>ttest_sens</vt:lpstr>
      <vt:lpstr>ttest_non errp prec</vt:lpstr>
      <vt:lpstr>ttest_errp prec</vt:lpstr>
      <vt:lpstr>ttest_auc</vt:lpstr>
      <vt:lpstr>ttest_mcc</vt:lpstr>
      <vt:lpstr>ttest_errorF</vt:lpstr>
      <vt:lpstr>ttest_nonerrorF</vt:lpstr>
      <vt:lpstr>ttest_weightF</vt:lpstr>
      <vt:lpstr>Scores</vt:lpstr>
      <vt:lpstr>performance</vt:lpstr>
      <vt:lpstr>spelling acc</vt:lpstr>
      <vt:lpstr>sens</vt:lpstr>
      <vt:lpstr>spec</vt:lpstr>
      <vt:lpstr>ErrP Prec</vt:lpstr>
      <vt:lpstr>Non ErrP prec</vt:lpstr>
      <vt:lpstr>AUC</vt:lpstr>
      <vt:lpstr>Youden</vt:lpstr>
      <vt:lpstr>mcc</vt:lpstr>
      <vt:lpstr>errorF</vt:lpstr>
      <vt:lpstr>nonerrorF</vt:lpstr>
      <vt:lpstr>WeightedF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Yu Wang</dc:creator>
  <cp:lastModifiedBy>Dan Yu Wang</cp:lastModifiedBy>
  <dcterms:created xsi:type="dcterms:W3CDTF">2021-05-01T03:44:29Z</dcterms:created>
  <dcterms:modified xsi:type="dcterms:W3CDTF">2021-05-17T13:37:10Z</dcterms:modified>
</cp:coreProperties>
</file>