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  <c r="P15" i="1"/>
  <c r="P16" i="1"/>
  <c r="P17" i="1"/>
  <c r="P18" i="1"/>
  <c r="P20" i="1"/>
  <c r="P21" i="1"/>
  <c r="H21" i="1"/>
  <c r="H20" i="1"/>
  <c r="H19" i="1"/>
  <c r="H18" i="1"/>
  <c r="H17" i="1"/>
  <c r="H16" i="1"/>
  <c r="H15" i="1"/>
  <c r="H14" i="1"/>
  <c r="N15" i="1"/>
  <c r="N16" i="1"/>
  <c r="N17" i="1"/>
  <c r="N18" i="1"/>
  <c r="N20" i="1"/>
  <c r="N21" i="1"/>
  <c r="N14" i="1"/>
  <c r="O15" i="1"/>
  <c r="O16" i="1"/>
  <c r="O17" i="1"/>
  <c r="O18" i="1"/>
  <c r="O20" i="1"/>
  <c r="O21" i="1"/>
  <c r="O14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L14" i="1"/>
  <c r="E15" i="1"/>
  <c r="E16" i="1"/>
  <c r="E17" i="1"/>
  <c r="E18" i="1"/>
  <c r="E19" i="1"/>
  <c r="E20" i="1"/>
  <c r="E21" i="1"/>
  <c r="E14" i="1"/>
  <c r="K15" i="1"/>
  <c r="K16" i="1"/>
  <c r="K17" i="1"/>
  <c r="K18" i="1"/>
  <c r="K19" i="1"/>
  <c r="O19" i="1" s="1"/>
  <c r="K20" i="1"/>
  <c r="K21" i="1"/>
  <c r="K14" i="1"/>
  <c r="J21" i="1"/>
  <c r="M21" i="1" s="1"/>
  <c r="J20" i="1"/>
  <c r="L20" i="1" s="1"/>
  <c r="J19" i="1"/>
  <c r="M19" i="1" s="1"/>
  <c r="J18" i="1"/>
  <c r="M18" i="1" s="1"/>
  <c r="J17" i="1"/>
  <c r="M17" i="1" s="1"/>
  <c r="J16" i="1"/>
  <c r="M16" i="1" s="1"/>
  <c r="J15" i="1"/>
  <c r="M15" i="1" s="1"/>
  <c r="J14" i="1"/>
  <c r="M14" i="1" s="1"/>
  <c r="F6" i="1"/>
  <c r="B14" i="1"/>
  <c r="E5" i="1"/>
  <c r="F5" i="1" s="1"/>
  <c r="H5" i="1" s="1"/>
  <c r="E6" i="1"/>
  <c r="H6" i="1" s="1"/>
  <c r="E7" i="1"/>
  <c r="I7" i="1" s="1"/>
  <c r="E8" i="1"/>
  <c r="G8" i="1" s="1"/>
  <c r="E9" i="1"/>
  <c r="H9" i="1" s="1"/>
  <c r="E10" i="1"/>
  <c r="I10" i="1" s="1"/>
  <c r="E4" i="1"/>
  <c r="D10" i="1"/>
  <c r="D9" i="1"/>
  <c r="D8" i="1"/>
  <c r="D7" i="1"/>
  <c r="D4" i="1"/>
  <c r="F4" i="1" s="1"/>
  <c r="N19" i="1" l="1"/>
  <c r="P19" i="1" s="1"/>
  <c r="G6" i="1"/>
  <c r="H10" i="1"/>
  <c r="I6" i="1"/>
  <c r="F8" i="1"/>
  <c r="I8" i="1" s="1"/>
  <c r="H4" i="1"/>
  <c r="G10" i="1"/>
  <c r="J10" i="1" s="1"/>
  <c r="L16" i="1"/>
  <c r="L18" i="1"/>
  <c r="G7" i="1"/>
  <c r="H7" i="1"/>
  <c r="L19" i="1"/>
  <c r="M20" i="1"/>
  <c r="G5" i="1"/>
  <c r="L21" i="1"/>
  <c r="I4" i="1"/>
  <c r="G4" i="1"/>
  <c r="I9" i="1"/>
  <c r="L15" i="1"/>
  <c r="G9" i="1"/>
  <c r="L17" i="1"/>
  <c r="I5" i="1"/>
  <c r="B3" i="1"/>
  <c r="H8" i="1" l="1"/>
  <c r="J8" i="1" s="1"/>
  <c r="J9" i="1"/>
  <c r="J7" i="1"/>
</calcChain>
</file>

<file path=xl/sharedStrings.xml><?xml version="1.0" encoding="utf-8"?>
<sst xmlns="http://schemas.openxmlformats.org/spreadsheetml/2006/main" count="36" uniqueCount="20">
  <si>
    <r>
      <t>Position from Center of Rotation (m) (</t>
    </r>
    <r>
      <rPr>
        <sz val="11"/>
        <color theme="1"/>
        <rFont val="Times New Roman"/>
        <family val="1"/>
      </rPr>
      <t>±</t>
    </r>
    <r>
      <rPr>
        <sz val="11"/>
        <color theme="1"/>
        <rFont val="Calibri"/>
        <family val="2"/>
      </rPr>
      <t>0.005m)</t>
    </r>
  </si>
  <si>
    <t>Position #</t>
  </si>
  <si>
    <t>Time of Maximum Potentiometer Value (s)</t>
  </si>
  <si>
    <t>Uncertainty in Time (s)</t>
  </si>
  <si>
    <t>No beat</t>
  </si>
  <si>
    <t>Empirical:</t>
  </si>
  <si>
    <t>Period (s)</t>
  </si>
  <si>
    <t>Predicted</t>
  </si>
  <si>
    <t>Period of Mode 2 Oscillation (s)</t>
  </si>
  <si>
    <t>Frequency of Mode 2 Oscillation (Hz)</t>
  </si>
  <si>
    <t>Uncertainty in Frequency (Hz)</t>
  </si>
  <si>
    <t>Period of Mode 1 Oscillation (s)</t>
  </si>
  <si>
    <t>Frequency of Mode 1 Oscillation (Hz)</t>
  </si>
  <si>
    <t>Predicted Beat Frequency (Hz)</t>
  </si>
  <si>
    <t>Uncertainty in Predicted Frequency (Hz)</t>
  </si>
  <si>
    <t>Frequency (Hz)</t>
  </si>
  <si>
    <t>Minimum Frequency (Hz)</t>
  </si>
  <si>
    <t>Maximum Frequency (Hz)</t>
  </si>
  <si>
    <t>% Uncertainty in Period</t>
  </si>
  <si>
    <t>% Uncertainty in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</si>
</sst>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8" formatCode="0.0000"/>
    <numFmt numFmtId="169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168" fontId="0" fillId="0" borderId="0" xfId="0" applyNumberFormat="1"/>
    <xf numFmtId="169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Beat</a:t>
            </a:r>
            <a:r>
              <a:rPr lang="en-US" baseline="0"/>
              <a:t> Period vs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340068988921393E-2"/>
          <c:y val="7.023225246450493E-2"/>
          <c:w val="0.93134846278421413"/>
          <c:h val="0.8487291214582428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plus"/>
            <c:size val="4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Sheet1!$D$4:$D$10</c:f>
                <c:numCache>
                  <c:formatCode>General</c:formatCode>
                  <c:ptCount val="7"/>
                  <c:pt idx="0">
                    <c:v>0.95</c:v>
                  </c:pt>
                  <c:pt idx="1">
                    <c:v>1</c:v>
                  </c:pt>
                  <c:pt idx="2">
                    <c:v>0.8</c:v>
                  </c:pt>
                  <c:pt idx="3">
                    <c:v>0.85</c:v>
                  </c:pt>
                  <c:pt idx="4">
                    <c:v>0.7</c:v>
                  </c:pt>
                  <c:pt idx="5">
                    <c:v>0.65</c:v>
                  </c:pt>
                  <c:pt idx="6">
                    <c:v>0.6</c:v>
                  </c:pt>
                </c:numCache>
              </c:numRef>
            </c:plus>
            <c:minus>
              <c:numRef>
                <c:f>Sheet1!$D$4:$D$10</c:f>
                <c:numCache>
                  <c:formatCode>General</c:formatCode>
                  <c:ptCount val="7"/>
                  <c:pt idx="0">
                    <c:v>0.95</c:v>
                  </c:pt>
                  <c:pt idx="1">
                    <c:v>1</c:v>
                  </c:pt>
                  <c:pt idx="2">
                    <c:v>0.8</c:v>
                  </c:pt>
                  <c:pt idx="3">
                    <c:v>0.85</c:v>
                  </c:pt>
                  <c:pt idx="4">
                    <c:v>0.7</c:v>
                  </c:pt>
                  <c:pt idx="5">
                    <c:v>0.65</c:v>
                  </c:pt>
                  <c:pt idx="6">
                    <c:v>0.6</c:v>
                  </c:pt>
                </c:numCache>
              </c:numRef>
            </c:minus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xVal>
            <c:numRef>
              <c:f>Sheet1!$B$4:$B$10</c:f>
              <c:numCache>
                <c:formatCode>General</c:formatCode>
                <c:ptCount val="7"/>
                <c:pt idx="0">
                  <c:v>0.115</c:v>
                </c:pt>
                <c:pt idx="1">
                  <c:v>0.215</c:v>
                </c:pt>
                <c:pt idx="2">
                  <c:v>0.315</c:v>
                </c:pt>
                <c:pt idx="3">
                  <c:v>0.41499999999999998</c:v>
                </c:pt>
                <c:pt idx="4">
                  <c:v>0.51500000000000001</c:v>
                </c:pt>
                <c:pt idx="5">
                  <c:v>0.61499999999999999</c:v>
                </c:pt>
                <c:pt idx="6">
                  <c:v>0.71499999999999997</c:v>
                </c:pt>
              </c:numCache>
            </c:numRef>
          </c:xVal>
          <c:yVal>
            <c:numRef>
              <c:f>Sheet1!$C$4:$C$10</c:f>
              <c:numCache>
                <c:formatCode>0.0</c:formatCode>
                <c:ptCount val="7"/>
                <c:pt idx="0">
                  <c:v>12.85</c:v>
                </c:pt>
                <c:pt idx="1">
                  <c:v>11.7</c:v>
                </c:pt>
                <c:pt idx="2" formatCode="0.00">
                  <c:v>7.6</c:v>
                </c:pt>
                <c:pt idx="3" formatCode="0.00">
                  <c:v>3.9</c:v>
                </c:pt>
                <c:pt idx="4" formatCode="0.00">
                  <c:v>2.2999999999999998</c:v>
                </c:pt>
                <c:pt idx="5" formatCode="0.00">
                  <c:v>2.1</c:v>
                </c:pt>
                <c:pt idx="6" formatCode="0.00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A-4F4D-B76D-79B8EF7BC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83120"/>
        <c:axId val="389482792"/>
      </c:scatterChart>
      <c:valAx>
        <c:axId val="38948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from top of pendulum (m) (+/- 0.001m)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82792"/>
        <c:crosses val="autoZero"/>
        <c:crossBetween val="midCat"/>
      </c:valAx>
      <c:valAx>
        <c:axId val="38948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Period (s) (see error bars for uncertainties)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8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Beat Frequency vs. Coupling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Empirical Data</c:v>
          </c:tx>
          <c:spPr>
            <a:ln w="25400">
              <a:noFill/>
            </a:ln>
            <a:effectLst/>
          </c:spPr>
          <c:marker>
            <c:symbol val="plus"/>
            <c:size val="4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Sheet1!$J$4:$J$10</c:f>
                <c:numCache>
                  <c:formatCode>General</c:formatCode>
                  <c:ptCount val="7"/>
                  <c:pt idx="0">
                    <c:v>1E-4</c:v>
                  </c:pt>
                  <c:pt idx="1">
                    <c:v>1E-4</c:v>
                  </c:pt>
                  <c:pt idx="2">
                    <c:v>1E-4</c:v>
                  </c:pt>
                  <c:pt idx="3">
                    <c:v>8.1142486205777742E-4</c:v>
                  </c:pt>
                  <c:pt idx="4">
                    <c:v>3.4806475993476305E-3</c:v>
                  </c:pt>
                  <c:pt idx="5">
                    <c:v>4.4091710758377561E-3</c:v>
                  </c:pt>
                  <c:pt idx="6">
                    <c:v>5.4073540014419608E-3</c:v>
                  </c:pt>
                </c:numCache>
              </c:numRef>
            </c:plus>
            <c:minus>
              <c:numRef>
                <c:f>Sheet1!$J$4:$J$10</c:f>
                <c:numCache>
                  <c:formatCode>General</c:formatCode>
                  <c:ptCount val="7"/>
                  <c:pt idx="0">
                    <c:v>1E-4</c:v>
                  </c:pt>
                  <c:pt idx="1">
                    <c:v>1E-4</c:v>
                  </c:pt>
                  <c:pt idx="2">
                    <c:v>1E-4</c:v>
                  </c:pt>
                  <c:pt idx="3">
                    <c:v>8.1142486205777742E-4</c:v>
                  </c:pt>
                  <c:pt idx="4">
                    <c:v>3.4806475993476305E-3</c:v>
                  </c:pt>
                  <c:pt idx="5">
                    <c:v>4.4091710758377561E-3</c:v>
                  </c:pt>
                  <c:pt idx="6">
                    <c:v>5.4073540014419608E-3</c:v>
                  </c:pt>
                </c:numCache>
              </c:numRef>
            </c:minus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xVal>
            <c:numRef>
              <c:f>Sheet1!$B$4:$B$10</c:f>
              <c:numCache>
                <c:formatCode>General</c:formatCode>
                <c:ptCount val="7"/>
                <c:pt idx="0">
                  <c:v>0.115</c:v>
                </c:pt>
                <c:pt idx="1">
                  <c:v>0.215</c:v>
                </c:pt>
                <c:pt idx="2">
                  <c:v>0.315</c:v>
                </c:pt>
                <c:pt idx="3">
                  <c:v>0.41499999999999998</c:v>
                </c:pt>
                <c:pt idx="4">
                  <c:v>0.51500000000000001</c:v>
                </c:pt>
                <c:pt idx="5">
                  <c:v>0.61499999999999999</c:v>
                </c:pt>
                <c:pt idx="6">
                  <c:v>0.71499999999999997</c:v>
                </c:pt>
              </c:numCache>
            </c:numRef>
          </c:xVal>
          <c:yVal>
            <c:numRef>
              <c:f>Sheet1!$I$4:$I$10</c:f>
              <c:numCache>
                <c:formatCode>0.0000</c:formatCode>
                <c:ptCount val="7"/>
                <c:pt idx="0">
                  <c:v>1.948327622282197E-2</c:v>
                </c:pt>
                <c:pt idx="1">
                  <c:v>2.1406615925058547E-2</c:v>
                </c:pt>
                <c:pt idx="2">
                  <c:v>3.3003300330033007E-2</c:v>
                </c:pt>
                <c:pt idx="3">
                  <c:v>6.4935064935064929E-2</c:v>
                </c:pt>
                <c:pt idx="4">
                  <c:v>0.11241446725317694</c:v>
                </c:pt>
                <c:pt idx="5">
                  <c:v>0.1234567901234568</c:v>
                </c:pt>
                <c:pt idx="6">
                  <c:v>0.13698630136986301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6-4B0A-806A-5FAB02F9E89A}"/>
            </c:ext>
          </c:extLst>
        </c:ser>
        <c:ser>
          <c:idx val="1"/>
          <c:order val="1"/>
          <c:tx>
            <c:v>Theoretical Data</c:v>
          </c:tx>
          <c:spPr>
            <a:ln w="25400">
              <a:noFill/>
            </a:ln>
            <a:effectLst/>
          </c:spPr>
          <c:marker>
            <c:symbol val="plus"/>
            <c:size val="4"/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Sheet1!$P$14:$P$21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4.8930645928069207E-3</c:v>
                  </c:pt>
                  <c:pt idx="3">
                    <c:v>4.8930645928069207E-3</c:v>
                  </c:pt>
                  <c:pt idx="4">
                    <c:v>1.5147363283503971E-2</c:v>
                  </c:pt>
                  <c:pt idx="5">
                    <c:v>3.9071933409052448E-2</c:v>
                  </c:pt>
                  <c:pt idx="6">
                    <c:v>8.3952352055495852E-2</c:v>
                  </c:pt>
                  <c:pt idx="7">
                    <c:v>7.5255368558589317E-2</c:v>
                  </c:pt>
                </c:numCache>
              </c:numRef>
            </c:plus>
            <c:minus>
              <c:numRef>
                <c:f>Sheet1!$P$14:$P$21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4.8930645928069207E-3</c:v>
                  </c:pt>
                  <c:pt idx="3">
                    <c:v>4.8930645928069207E-3</c:v>
                  </c:pt>
                  <c:pt idx="4">
                    <c:v>1.5147363283503971E-2</c:v>
                  </c:pt>
                  <c:pt idx="5">
                    <c:v>3.9071933409052448E-2</c:v>
                  </c:pt>
                  <c:pt idx="6">
                    <c:v>8.3952352055495852E-2</c:v>
                  </c:pt>
                  <c:pt idx="7">
                    <c:v>7.5255368558589317E-2</c:v>
                  </c:pt>
                </c:numCache>
              </c:numRef>
            </c:minus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xVal>
            <c:numRef>
              <c:f>Sheet1!$B$14:$B$21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0.115</c:v>
                </c:pt>
                <c:pt idx="2">
                  <c:v>0.215</c:v>
                </c:pt>
                <c:pt idx="3">
                  <c:v>0.315</c:v>
                </c:pt>
                <c:pt idx="4">
                  <c:v>0.41499999999999998</c:v>
                </c:pt>
                <c:pt idx="5">
                  <c:v>0.51500000000000001</c:v>
                </c:pt>
                <c:pt idx="6">
                  <c:v>0.61499999999999999</c:v>
                </c:pt>
                <c:pt idx="7">
                  <c:v>0.71499999999999997</c:v>
                </c:pt>
              </c:numCache>
            </c:numRef>
          </c:xVal>
          <c:yVal>
            <c:numRef>
              <c:f>Sheet1!$O$14:$O$21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2.9239766081871399E-2</c:v>
                </c:pt>
                <c:pt idx="3">
                  <c:v>2.9239766081871399E-2</c:v>
                </c:pt>
                <c:pt idx="4">
                  <c:v>6.1919504643962897E-2</c:v>
                </c:pt>
                <c:pt idx="5">
                  <c:v>0.18796992481203012</c:v>
                </c:pt>
                <c:pt idx="6">
                  <c:v>0.24291497975708498</c:v>
                </c:pt>
                <c:pt idx="7">
                  <c:v>0.30701754385964919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56-4B0A-806A-5FAB02F9E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585184"/>
        <c:axId val="758593056"/>
      </c:scatterChart>
      <c:valAx>
        <c:axId val="7585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from Center of Rotation (m) (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±0.005m)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93056"/>
        <c:crosses val="autoZero"/>
        <c:crossBetween val="midCat"/>
      </c:valAx>
      <c:valAx>
        <c:axId val="7585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Beat</a:t>
                </a:r>
                <a:r>
                  <a:rPr lang="en-US" baseline="0"/>
                  <a:t> Frequency (Hz) (See graph for uncertainties)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171450</xdr:colOff>
      <xdr:row>12</xdr:row>
      <xdr:rowOff>171450</xdr:rowOff>
    </xdr:from>
    <xdr:to>
      <xdr:col>43</xdr:col>
      <xdr:colOff>247651</xdr:colOff>
      <xdr:row>37</xdr:row>
      <xdr:rowOff>22861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25</xdr:row>
      <xdr:rowOff>180974</xdr:rowOff>
    </xdr:from>
    <xdr:to>
      <xdr:col>13</xdr:col>
      <xdr:colOff>704850</xdr:colOff>
      <xdr:row>57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topLeftCell="C1" workbookViewId="0">
      <selection activeCell="M25" sqref="M25"/>
    </sheetView>
  </sheetViews>
  <sheetFormatPr defaultRowHeight="15" x14ac:dyDescent="0.25"/>
  <cols>
    <col min="1" max="1" width="10.42578125" customWidth="1"/>
    <col min="2" max="2" width="16.140625" customWidth="1"/>
    <col min="3" max="3" width="17.42578125" customWidth="1"/>
    <col min="4" max="6" width="11.7109375" style="3" customWidth="1"/>
    <col min="7" max="7" width="14.140625" customWidth="1"/>
    <col min="8" max="8" width="13.7109375" customWidth="1"/>
    <col min="9" max="9" width="17.140625" customWidth="1"/>
    <col min="10" max="10" width="15.42578125" customWidth="1"/>
    <col min="11" max="11" width="17.85546875" customWidth="1"/>
    <col min="12" max="13" width="14.42578125" customWidth="1"/>
    <col min="14" max="14" width="15.140625" customWidth="1"/>
    <col min="15" max="15" width="12.42578125" customWidth="1"/>
    <col min="16" max="16" width="14.140625" customWidth="1"/>
  </cols>
  <sheetData>
    <row r="1" spans="1:16" x14ac:dyDescent="0.25">
      <c r="A1" t="s">
        <v>5</v>
      </c>
    </row>
    <row r="2" spans="1:16" ht="58.5" customHeight="1" x14ac:dyDescent="0.25">
      <c r="A2" t="s">
        <v>1</v>
      </c>
      <c r="B2" s="3" t="s">
        <v>0</v>
      </c>
      <c r="C2" s="3" t="s">
        <v>2</v>
      </c>
      <c r="D2" s="3" t="s">
        <v>3</v>
      </c>
      <c r="E2" s="3" t="s">
        <v>6</v>
      </c>
      <c r="F2" s="3" t="s">
        <v>18</v>
      </c>
      <c r="G2" s="3" t="s">
        <v>15</v>
      </c>
      <c r="H2" s="3" t="s">
        <v>16</v>
      </c>
      <c r="I2" s="3" t="s">
        <v>17</v>
      </c>
      <c r="J2" s="3" t="s">
        <v>10</v>
      </c>
      <c r="M2" s="3"/>
    </row>
    <row r="3" spans="1:16" x14ac:dyDescent="0.25">
      <c r="A3">
        <v>1</v>
      </c>
      <c r="B3">
        <f>0.015</f>
        <v>1.4999999999999999E-2</v>
      </c>
      <c r="C3" s="5" t="s">
        <v>4</v>
      </c>
      <c r="D3" s="3" t="s">
        <v>4</v>
      </c>
      <c r="E3" s="5" t="s">
        <v>4</v>
      </c>
      <c r="F3" s="5" t="s">
        <v>4</v>
      </c>
      <c r="G3" s="5" t="s">
        <v>4</v>
      </c>
      <c r="H3" s="5" t="s">
        <v>4</v>
      </c>
      <c r="I3" s="5" t="s">
        <v>4</v>
      </c>
      <c r="J3" s="5" t="s">
        <v>4</v>
      </c>
      <c r="M3" s="5"/>
    </row>
    <row r="4" spans="1:16" x14ac:dyDescent="0.25">
      <c r="A4">
        <v>2</v>
      </c>
      <c r="B4">
        <v>0.115</v>
      </c>
      <c r="C4" s="1">
        <v>12.85</v>
      </c>
      <c r="D4" s="4">
        <f>1.9/2</f>
        <v>0.95</v>
      </c>
      <c r="E4">
        <f>C4*4</f>
        <v>51.4</v>
      </c>
      <c r="F4" s="8">
        <f>(D4*4)/E4*100</f>
        <v>7.3929961089494167</v>
      </c>
      <c r="G4" s="6">
        <f>1/E4</f>
        <v>1.9455252918287938E-2</v>
      </c>
      <c r="H4" s="6">
        <f>1/(E4+F4/100)</f>
        <v>1.9427310111272376E-2</v>
      </c>
      <c r="I4" s="6">
        <f>1/(E4-F4/100)</f>
        <v>1.948327622282197E-2</v>
      </c>
      <c r="J4" s="6">
        <v>1E-4</v>
      </c>
      <c r="M4" s="6"/>
    </row>
    <row r="5" spans="1:16" x14ac:dyDescent="0.25">
      <c r="A5">
        <v>3</v>
      </c>
      <c r="B5">
        <v>0.215</v>
      </c>
      <c r="C5" s="1">
        <v>11.7</v>
      </c>
      <c r="D5" s="4">
        <v>1</v>
      </c>
      <c r="E5">
        <f>C5*4</f>
        <v>46.8</v>
      </c>
      <c r="F5" s="8">
        <f>(D5*4)/E5*100</f>
        <v>8.5470085470085468</v>
      </c>
      <c r="G5" s="6">
        <f t="shared" ref="G5:G10" si="0">1/E5</f>
        <v>2.1367521367521368E-2</v>
      </c>
      <c r="H5" s="6">
        <f t="shared" ref="H5:H10" si="1">1/(E5+F5/100)</f>
        <v>2.1328569345194694E-2</v>
      </c>
      <c r="I5" s="6">
        <f t="shared" ref="I5:I10" si="2">1/(E5-F5/100)</f>
        <v>2.1406615925058547E-2</v>
      </c>
      <c r="J5" s="6">
        <v>1E-4</v>
      </c>
      <c r="M5" s="6"/>
    </row>
    <row r="6" spans="1:16" x14ac:dyDescent="0.25">
      <c r="A6">
        <v>4</v>
      </c>
      <c r="B6">
        <v>0.315</v>
      </c>
      <c r="C6" s="2">
        <v>7.6</v>
      </c>
      <c r="D6" s="4">
        <v>0.8</v>
      </c>
      <c r="E6">
        <f>C6*4</f>
        <v>30.4</v>
      </c>
      <c r="F6" s="8">
        <f>10</f>
        <v>10</v>
      </c>
      <c r="G6" s="6">
        <f t="shared" si="0"/>
        <v>3.2894736842105261E-2</v>
      </c>
      <c r="H6" s="6">
        <f t="shared" si="1"/>
        <v>3.2786885245901641E-2</v>
      </c>
      <c r="I6" s="6">
        <f t="shared" si="2"/>
        <v>3.3003300330033007E-2</v>
      </c>
      <c r="J6" s="6">
        <v>1E-4</v>
      </c>
      <c r="M6" s="6"/>
    </row>
    <row r="7" spans="1:16" x14ac:dyDescent="0.25">
      <c r="A7">
        <v>5</v>
      </c>
      <c r="B7">
        <v>0.41499999999999998</v>
      </c>
      <c r="C7" s="2">
        <v>3.9</v>
      </c>
      <c r="D7" s="4">
        <f>1.7/2</f>
        <v>0.85</v>
      </c>
      <c r="E7">
        <f>C7*4</f>
        <v>15.6</v>
      </c>
      <c r="F7" s="8">
        <v>20</v>
      </c>
      <c r="G7" s="6">
        <f t="shared" si="0"/>
        <v>6.4102564102564111E-2</v>
      </c>
      <c r="H7" s="6">
        <f t="shared" si="1"/>
        <v>6.3291139240506333E-2</v>
      </c>
      <c r="I7" s="6">
        <f t="shared" si="2"/>
        <v>6.4935064935064929E-2</v>
      </c>
      <c r="J7" s="6">
        <f>(H7-G7)*-1</f>
        <v>8.1142486205777742E-4</v>
      </c>
      <c r="M7" s="6"/>
    </row>
    <row r="8" spans="1:16" x14ac:dyDescent="0.25">
      <c r="A8">
        <v>6</v>
      </c>
      <c r="B8">
        <v>0.51500000000000001</v>
      </c>
      <c r="C8" s="2">
        <v>2.2999999999999998</v>
      </c>
      <c r="D8" s="4">
        <f>1.4/2</f>
        <v>0.7</v>
      </c>
      <c r="E8" s="2">
        <f>C8*4</f>
        <v>9.1999999999999993</v>
      </c>
      <c r="F8" s="8">
        <f>(D8*4)/E8*100</f>
        <v>30.434782608695656</v>
      </c>
      <c r="G8" s="6">
        <f t="shared" si="0"/>
        <v>0.10869565217391305</v>
      </c>
      <c r="H8" s="6">
        <f t="shared" si="1"/>
        <v>0.10521500457456542</v>
      </c>
      <c r="I8" s="6">
        <f t="shared" si="2"/>
        <v>0.11241446725317694</v>
      </c>
      <c r="J8" s="7">
        <f>G8-H8</f>
        <v>3.4806475993476305E-3</v>
      </c>
      <c r="M8" s="6"/>
    </row>
    <row r="9" spans="1:16" x14ac:dyDescent="0.25">
      <c r="A9">
        <v>7</v>
      </c>
      <c r="B9">
        <v>0.61499999999999999</v>
      </c>
      <c r="C9" s="2">
        <v>2.1</v>
      </c>
      <c r="D9" s="4">
        <f>1.3/2</f>
        <v>0.65</v>
      </c>
      <c r="E9" s="2">
        <f>C9*4</f>
        <v>8.4</v>
      </c>
      <c r="F9" s="8">
        <v>30</v>
      </c>
      <c r="G9" s="6">
        <f t="shared" si="0"/>
        <v>0.11904761904761904</v>
      </c>
      <c r="H9" s="6">
        <f t="shared" si="1"/>
        <v>0.11494252873563217</v>
      </c>
      <c r="I9" s="6">
        <f t="shared" si="2"/>
        <v>0.1234567901234568</v>
      </c>
      <c r="J9" s="7">
        <f>I9-G9</f>
        <v>4.4091710758377561E-3</v>
      </c>
      <c r="M9" s="6"/>
    </row>
    <row r="10" spans="1:16" x14ac:dyDescent="0.25">
      <c r="A10">
        <v>8</v>
      </c>
      <c r="B10">
        <v>0.71499999999999997</v>
      </c>
      <c r="C10" s="2">
        <v>1.9</v>
      </c>
      <c r="D10" s="4">
        <f>1.2/2</f>
        <v>0.6</v>
      </c>
      <c r="E10" s="2">
        <f>C10*4</f>
        <v>7.6</v>
      </c>
      <c r="F10" s="8">
        <v>30</v>
      </c>
      <c r="G10" s="6">
        <f t="shared" si="0"/>
        <v>0.13157894736842105</v>
      </c>
      <c r="H10" s="6">
        <f t="shared" si="1"/>
        <v>0.12658227848101267</v>
      </c>
      <c r="I10" s="6">
        <f t="shared" si="2"/>
        <v>0.13698630136986301</v>
      </c>
      <c r="J10" s="7">
        <f>I10-G10</f>
        <v>5.4073540014419608E-3</v>
      </c>
      <c r="M10" s="6"/>
    </row>
    <row r="12" spans="1:16" x14ac:dyDescent="0.25">
      <c r="A12" t="s">
        <v>7</v>
      </c>
    </row>
    <row r="13" spans="1:16" ht="65.25" customHeight="1" x14ac:dyDescent="0.25">
      <c r="A13" t="s">
        <v>1</v>
      </c>
      <c r="B13" s="3" t="s">
        <v>0</v>
      </c>
      <c r="C13" s="3" t="s">
        <v>11</v>
      </c>
      <c r="D13" s="3" t="s">
        <v>18</v>
      </c>
      <c r="E13" s="3" t="s">
        <v>12</v>
      </c>
      <c r="F13" s="3" t="s">
        <v>16</v>
      </c>
      <c r="G13" s="3" t="s">
        <v>17</v>
      </c>
      <c r="H13" s="3" t="s">
        <v>19</v>
      </c>
      <c r="I13" s="3" t="s">
        <v>8</v>
      </c>
      <c r="J13" s="3" t="s">
        <v>18</v>
      </c>
      <c r="K13" s="3" t="s">
        <v>9</v>
      </c>
      <c r="L13" s="3" t="s">
        <v>16</v>
      </c>
      <c r="M13" s="3" t="s">
        <v>17</v>
      </c>
      <c r="N13" s="3" t="s">
        <v>19</v>
      </c>
      <c r="O13" s="3" t="s">
        <v>13</v>
      </c>
      <c r="P13" s="3" t="s">
        <v>14</v>
      </c>
    </row>
    <row r="14" spans="1:16" x14ac:dyDescent="0.25">
      <c r="A14">
        <v>1</v>
      </c>
      <c r="B14">
        <f>0.015</f>
        <v>1.4999999999999999E-2</v>
      </c>
      <c r="C14">
        <v>1.9</v>
      </c>
      <c r="D14" s="3">
        <v>10</v>
      </c>
      <c r="E14" s="2">
        <f>1/C14</f>
        <v>0.52631578947368418</v>
      </c>
      <c r="F14" s="2">
        <f>1/(C14+D14/100)</f>
        <v>0.5</v>
      </c>
      <c r="G14" s="2">
        <f>1/(C14-D14/100)</f>
        <v>0.55555555555555558</v>
      </c>
      <c r="H14" s="2">
        <f>(G14-F14)/E14*100</f>
        <v>10.555555555555561</v>
      </c>
      <c r="I14">
        <v>1.9</v>
      </c>
      <c r="J14" s="10">
        <f>0.1/I14*100</f>
        <v>5.2631578947368425</v>
      </c>
      <c r="K14" s="2">
        <f>1/I14</f>
        <v>0.52631578947368418</v>
      </c>
      <c r="L14" s="2">
        <f>1/(I14+J14/100)</f>
        <v>0.5121293800539084</v>
      </c>
      <c r="M14" s="2">
        <f>1/(I14-J14/100)</f>
        <v>0.54131054131054135</v>
      </c>
      <c r="N14" s="2">
        <f>(M14-L14)/K14*100</f>
        <v>5.5444206387602604</v>
      </c>
      <c r="O14" s="7">
        <f>K14-E14</f>
        <v>0</v>
      </c>
      <c r="P14">
        <f>(N14+H14)/100*O14</f>
        <v>0</v>
      </c>
    </row>
    <row r="15" spans="1:16" x14ac:dyDescent="0.25">
      <c r="A15">
        <v>2</v>
      </c>
      <c r="B15">
        <v>0.115</v>
      </c>
      <c r="C15">
        <v>1.9</v>
      </c>
      <c r="D15" s="3">
        <v>10</v>
      </c>
      <c r="E15" s="2">
        <f>1/C15</f>
        <v>0.52631578947368418</v>
      </c>
      <c r="F15" s="2">
        <f t="shared" ref="F15:F20" si="3">1/(C15+D15/100)</f>
        <v>0.5</v>
      </c>
      <c r="G15" s="2">
        <f t="shared" ref="G15:G20" si="4">1/(C15-D15/100)</f>
        <v>0.55555555555555558</v>
      </c>
      <c r="H15" s="2">
        <f t="shared" ref="H15:H21" si="5">(G15-F15)/E15*100</f>
        <v>10.555555555555561</v>
      </c>
      <c r="I15" s="1">
        <v>1.9</v>
      </c>
      <c r="J15" s="9">
        <f>0.2/I15*100</f>
        <v>10.526315789473685</v>
      </c>
      <c r="K15" s="2">
        <f t="shared" ref="K15:K21" si="6">1/I15</f>
        <v>0.52631578947368418</v>
      </c>
      <c r="L15" s="2">
        <f t="shared" ref="L15:L20" si="7">1/(I15+J15/100)</f>
        <v>0.49868766404199483</v>
      </c>
      <c r="M15" s="2">
        <f t="shared" ref="M15:M20" si="8">1/(I15-J15/100)</f>
        <v>0.55718475073313789</v>
      </c>
      <c r="N15" s="2">
        <f t="shared" ref="N15:N21" si="9">(M15-L15)/K15*100</f>
        <v>11.114446471317182</v>
      </c>
      <c r="O15" s="7">
        <f t="shared" ref="O15:O21" si="10">K15-E15</f>
        <v>0</v>
      </c>
      <c r="P15">
        <f t="shared" ref="P15:P21" si="11">(N15+H15)/100*O15</f>
        <v>0</v>
      </c>
    </row>
    <row r="16" spans="1:16" x14ac:dyDescent="0.25">
      <c r="A16">
        <v>3</v>
      </c>
      <c r="B16">
        <v>0.215</v>
      </c>
      <c r="C16">
        <v>1.9</v>
      </c>
      <c r="D16" s="3">
        <v>10</v>
      </c>
      <c r="E16" s="2">
        <f>1/C16</f>
        <v>0.52631578947368418</v>
      </c>
      <c r="F16" s="2">
        <f t="shared" si="3"/>
        <v>0.5</v>
      </c>
      <c r="G16" s="2">
        <f t="shared" si="4"/>
        <v>0.55555555555555558</v>
      </c>
      <c r="H16" s="2">
        <f t="shared" si="5"/>
        <v>10.555555555555561</v>
      </c>
      <c r="I16">
        <v>1.8</v>
      </c>
      <c r="J16" s="10">
        <f>0.1/I16*100</f>
        <v>5.5555555555555562</v>
      </c>
      <c r="K16" s="2">
        <f t="shared" si="6"/>
        <v>0.55555555555555558</v>
      </c>
      <c r="L16" s="2">
        <f t="shared" si="7"/>
        <v>0.53892215568862278</v>
      </c>
      <c r="M16" s="2">
        <f t="shared" si="8"/>
        <v>0.57324840764331209</v>
      </c>
      <c r="N16" s="2">
        <f t="shared" si="9"/>
        <v>6.1787253518440739</v>
      </c>
      <c r="O16" s="7">
        <f t="shared" si="10"/>
        <v>2.9239766081871399E-2</v>
      </c>
      <c r="P16">
        <f t="shared" si="11"/>
        <v>4.8930645928069207E-3</v>
      </c>
    </row>
    <row r="17" spans="1:16" x14ac:dyDescent="0.25">
      <c r="A17">
        <v>4</v>
      </c>
      <c r="B17">
        <v>0.315</v>
      </c>
      <c r="C17">
        <v>1.9</v>
      </c>
      <c r="D17" s="3">
        <v>10</v>
      </c>
      <c r="E17" s="2">
        <f>1/C17</f>
        <v>0.52631578947368418</v>
      </c>
      <c r="F17" s="2">
        <f t="shared" si="3"/>
        <v>0.5</v>
      </c>
      <c r="G17" s="2">
        <f t="shared" si="4"/>
        <v>0.55555555555555558</v>
      </c>
      <c r="H17" s="2">
        <f t="shared" si="5"/>
        <v>10.555555555555561</v>
      </c>
      <c r="I17">
        <v>1.8</v>
      </c>
      <c r="J17" s="10">
        <f>0.1/I17*100</f>
        <v>5.5555555555555562</v>
      </c>
      <c r="K17" s="2">
        <f t="shared" si="6"/>
        <v>0.55555555555555558</v>
      </c>
      <c r="L17" s="2">
        <f t="shared" si="7"/>
        <v>0.53892215568862278</v>
      </c>
      <c r="M17" s="2">
        <f t="shared" si="8"/>
        <v>0.57324840764331209</v>
      </c>
      <c r="N17" s="2">
        <f t="shared" si="9"/>
        <v>6.1787253518440739</v>
      </c>
      <c r="O17" s="7">
        <f t="shared" si="10"/>
        <v>2.9239766081871399E-2</v>
      </c>
      <c r="P17">
        <f t="shared" si="11"/>
        <v>4.8930645928069207E-3</v>
      </c>
    </row>
    <row r="18" spans="1:16" x14ac:dyDescent="0.25">
      <c r="A18">
        <v>5</v>
      </c>
      <c r="B18">
        <v>0.41499999999999998</v>
      </c>
      <c r="C18">
        <v>1.9</v>
      </c>
      <c r="D18" s="3">
        <v>10</v>
      </c>
      <c r="E18" s="2">
        <f>1/C18</f>
        <v>0.52631578947368418</v>
      </c>
      <c r="F18" s="2">
        <f t="shared" si="3"/>
        <v>0.5</v>
      </c>
      <c r="G18" s="2">
        <f t="shared" si="4"/>
        <v>0.55555555555555558</v>
      </c>
      <c r="H18" s="2">
        <f t="shared" si="5"/>
        <v>10.555555555555561</v>
      </c>
      <c r="I18">
        <v>1.7</v>
      </c>
      <c r="J18" s="9">
        <f>0.2/I18*100</f>
        <v>11.764705882352942</v>
      </c>
      <c r="K18" s="2">
        <f t="shared" si="6"/>
        <v>0.58823529411764708</v>
      </c>
      <c r="L18" s="2">
        <f t="shared" si="7"/>
        <v>0.55016181229773464</v>
      </c>
      <c r="M18" s="2">
        <f t="shared" si="8"/>
        <v>0.63197026022304836</v>
      </c>
      <c r="N18" s="2">
        <f t="shared" si="9"/>
        <v>13.907436147303331</v>
      </c>
      <c r="O18" s="7">
        <f t="shared" si="10"/>
        <v>6.1919504643962897E-2</v>
      </c>
      <c r="P18">
        <f t="shared" si="11"/>
        <v>1.5147363283503971E-2</v>
      </c>
    </row>
    <row r="19" spans="1:16" x14ac:dyDescent="0.25">
      <c r="A19">
        <v>6</v>
      </c>
      <c r="B19">
        <v>0.51500000000000001</v>
      </c>
      <c r="C19">
        <v>1.9</v>
      </c>
      <c r="D19" s="3">
        <v>10</v>
      </c>
      <c r="E19" s="2">
        <f>1/C19</f>
        <v>0.52631578947368418</v>
      </c>
      <c r="F19" s="2">
        <f t="shared" si="3"/>
        <v>0.5</v>
      </c>
      <c r="G19" s="2">
        <f t="shared" si="4"/>
        <v>0.55555555555555558</v>
      </c>
      <c r="H19" s="2">
        <f t="shared" si="5"/>
        <v>10.555555555555561</v>
      </c>
      <c r="I19">
        <v>1.4</v>
      </c>
      <c r="J19" s="10">
        <f>0.1/I19*100</f>
        <v>7.1428571428571441</v>
      </c>
      <c r="K19" s="2">
        <f t="shared" si="6"/>
        <v>0.7142857142857143</v>
      </c>
      <c r="L19" s="2">
        <f t="shared" si="7"/>
        <v>0.67961165048543692</v>
      </c>
      <c r="M19" s="2">
        <f t="shared" si="8"/>
        <v>0.75268817204301075</v>
      </c>
      <c r="N19" s="2">
        <f t="shared" si="9"/>
        <v>10.230713018060335</v>
      </c>
      <c r="O19" s="7">
        <f t="shared" si="10"/>
        <v>0.18796992481203012</v>
      </c>
      <c r="P19">
        <f t="shared" si="11"/>
        <v>3.9071933409052448E-2</v>
      </c>
    </row>
    <row r="20" spans="1:16" x14ac:dyDescent="0.25">
      <c r="A20">
        <v>7</v>
      </c>
      <c r="B20">
        <v>0.61499999999999999</v>
      </c>
      <c r="C20">
        <v>1.9</v>
      </c>
      <c r="D20" s="3">
        <v>10</v>
      </c>
      <c r="E20" s="2">
        <f>1/C20</f>
        <v>0.52631578947368418</v>
      </c>
      <c r="F20" s="2">
        <f t="shared" si="3"/>
        <v>0.5</v>
      </c>
      <c r="G20" s="2">
        <f t="shared" si="4"/>
        <v>0.55555555555555558</v>
      </c>
      <c r="H20" s="2">
        <f t="shared" si="5"/>
        <v>10.555555555555561</v>
      </c>
      <c r="I20">
        <v>1.3</v>
      </c>
      <c r="J20" s="9">
        <f>0.2/I20*100</f>
        <v>15.384615384615385</v>
      </c>
      <c r="K20" s="2">
        <f t="shared" si="6"/>
        <v>0.76923076923076916</v>
      </c>
      <c r="L20" s="2">
        <f t="shared" si="7"/>
        <v>0.68783068783068779</v>
      </c>
      <c r="M20" s="2">
        <f t="shared" si="8"/>
        <v>0.87248322147651014</v>
      </c>
      <c r="N20" s="2">
        <f t="shared" si="9"/>
        <v>24.004829373956905</v>
      </c>
      <c r="O20" s="7">
        <f t="shared" si="10"/>
        <v>0.24291497975708498</v>
      </c>
      <c r="P20">
        <f t="shared" si="11"/>
        <v>8.3952352055495852E-2</v>
      </c>
    </row>
    <row r="21" spans="1:16" x14ac:dyDescent="0.25">
      <c r="A21">
        <v>8</v>
      </c>
      <c r="B21">
        <v>0.71499999999999997</v>
      </c>
      <c r="C21">
        <v>1.9</v>
      </c>
      <c r="D21" s="3">
        <v>10</v>
      </c>
      <c r="E21" s="2">
        <f>1/C21</f>
        <v>0.52631578947368418</v>
      </c>
      <c r="F21" s="2">
        <f>1/(C21+D21/100)</f>
        <v>0.5</v>
      </c>
      <c r="G21" s="2">
        <f>1/(C21-D21/100)</f>
        <v>0.55555555555555558</v>
      </c>
      <c r="H21" s="2">
        <f t="shared" si="5"/>
        <v>10.555555555555561</v>
      </c>
      <c r="I21">
        <v>1.2</v>
      </c>
      <c r="J21" s="10">
        <f>0.1/I21*100</f>
        <v>8.3333333333333339</v>
      </c>
      <c r="K21" s="2">
        <f t="shared" si="6"/>
        <v>0.83333333333333337</v>
      </c>
      <c r="L21" s="2">
        <f>1/(I21+J21/100)</f>
        <v>0.77922077922077926</v>
      </c>
      <c r="M21" s="2">
        <f>1/(I21-J21/100)</f>
        <v>0.89552238805970152</v>
      </c>
      <c r="N21" s="2">
        <f t="shared" si="9"/>
        <v>13.956193060670671</v>
      </c>
      <c r="O21" s="7">
        <f t="shared" si="10"/>
        <v>0.30701754385964919</v>
      </c>
      <c r="P21">
        <f t="shared" si="11"/>
        <v>7.5255368558589317E-2</v>
      </c>
    </row>
    <row r="22" spans="1:16" x14ac:dyDescent="0.25">
      <c r="D22" s="11"/>
      <c r="E22" s="11"/>
      <c r="F2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2016-06-19T00:01:23Z</dcterms:modified>
</cp:coreProperties>
</file>