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G32" i="1" s="1"/>
  <c r="E33" i="1"/>
  <c r="E34" i="1"/>
  <c r="E35" i="1"/>
  <c r="E36" i="1"/>
  <c r="G36" i="1" s="1"/>
  <c r="E37" i="1"/>
  <c r="G37" i="1" s="1"/>
  <c r="E38" i="1"/>
  <c r="E39" i="1"/>
  <c r="G39" i="1" s="1"/>
  <c r="E40" i="1"/>
  <c r="G40" i="1" s="1"/>
  <c r="E31" i="1"/>
  <c r="G31" i="1" s="1"/>
  <c r="D31" i="1"/>
  <c r="F31" i="1" s="1"/>
  <c r="D32" i="1"/>
  <c r="H32" i="1" s="1"/>
  <c r="D33" i="1"/>
  <c r="D34" i="1"/>
  <c r="D35" i="1"/>
  <c r="D36" i="1"/>
  <c r="D37" i="1"/>
  <c r="D38" i="1"/>
  <c r="D39" i="1"/>
  <c r="F39" i="1" s="1"/>
  <c r="D40" i="1"/>
  <c r="H40" i="1" s="1"/>
  <c r="F33" i="1"/>
  <c r="H36" i="1"/>
  <c r="F37" i="1"/>
  <c r="F34" i="1"/>
  <c r="F35" i="1"/>
  <c r="H38" i="1"/>
  <c r="G33" i="1"/>
  <c r="G35" i="1"/>
  <c r="G34" i="1"/>
  <c r="G38" i="1"/>
  <c r="H37" i="1"/>
  <c r="H34" i="1"/>
  <c r="C32" i="1"/>
  <c r="C33" i="1"/>
  <c r="C34" i="1"/>
  <c r="C35" i="1"/>
  <c r="C36" i="1"/>
  <c r="C37" i="1"/>
  <c r="C38" i="1"/>
  <c r="C39" i="1"/>
  <c r="C40" i="1"/>
  <c r="C31" i="1"/>
  <c r="C26" i="1"/>
  <c r="C25" i="1"/>
  <c r="C24" i="1"/>
  <c r="C23" i="1"/>
  <c r="C22" i="1"/>
  <c r="C21" i="1"/>
  <c r="C20" i="1"/>
  <c r="C19" i="1"/>
  <c r="C18" i="1"/>
  <c r="C17" i="1"/>
  <c r="H39" i="1" l="1"/>
  <c r="H33" i="1"/>
  <c r="F40" i="1"/>
  <c r="F32" i="1"/>
  <c r="H35" i="1"/>
  <c r="F38" i="1"/>
  <c r="F36" i="1"/>
  <c r="H31" i="1"/>
  <c r="B40" i="1" l="1"/>
  <c r="B39" i="1"/>
  <c r="B38" i="1"/>
  <c r="B37" i="1"/>
  <c r="B36" i="1"/>
  <c r="B35" i="1"/>
  <c r="B34" i="1"/>
  <c r="B33" i="1"/>
  <c r="B32" i="1"/>
  <c r="B31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I17" i="1"/>
  <c r="H26" i="1"/>
  <c r="L26" i="1" s="1"/>
  <c r="H25" i="1"/>
  <c r="H24" i="1"/>
  <c r="L24" i="1" s="1"/>
  <c r="H23" i="1"/>
  <c r="L23" i="1" s="1"/>
  <c r="H22" i="1"/>
  <c r="H21" i="1"/>
  <c r="H20" i="1"/>
  <c r="L20" i="1" s="1"/>
  <c r="H19" i="1"/>
  <c r="H18" i="1"/>
  <c r="L18" i="1" s="1"/>
  <c r="H17" i="1"/>
  <c r="B26" i="1"/>
  <c r="B25" i="1"/>
  <c r="B24" i="1"/>
  <c r="B23" i="1"/>
  <c r="B22" i="1"/>
  <c r="B21" i="1"/>
  <c r="B20" i="1"/>
  <c r="B19" i="1"/>
  <c r="B18" i="1"/>
  <c r="B17" i="1"/>
  <c r="K22" i="1" l="1"/>
  <c r="M22" i="1" s="1"/>
  <c r="K20" i="1"/>
  <c r="M20" i="1" s="1"/>
  <c r="L17" i="1"/>
  <c r="L19" i="1"/>
  <c r="K17" i="1"/>
  <c r="M17" i="1" s="1"/>
  <c r="K19" i="1"/>
  <c r="M19" i="1" s="1"/>
  <c r="K26" i="1"/>
  <c r="M26" i="1" s="1"/>
  <c r="K18" i="1"/>
  <c r="M18" i="1" s="1"/>
  <c r="K25" i="1"/>
  <c r="M25" i="1" s="1"/>
  <c r="K24" i="1"/>
  <c r="M24" i="1" s="1"/>
  <c r="K21" i="1"/>
  <c r="M21" i="1" s="1"/>
  <c r="L22" i="1"/>
  <c r="K23" i="1"/>
  <c r="M23" i="1" s="1"/>
  <c r="L25" i="1"/>
  <c r="L21" i="1"/>
  <c r="M3" i="1"/>
  <c r="M4" i="1"/>
  <c r="M5" i="1"/>
  <c r="M6" i="1"/>
  <c r="M7" i="1"/>
  <c r="M8" i="1"/>
  <c r="M9" i="1"/>
  <c r="M10" i="1"/>
  <c r="M11" i="1"/>
  <c r="M2" i="1"/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<sst xmlns="http://schemas.openxmlformats.org/spreadsheetml/2006/main" count="26" uniqueCount="19">
  <si>
    <t>Coupling position</t>
  </si>
  <si>
    <t>Coupling size</t>
  </si>
  <si>
    <t>Uncertainty</t>
  </si>
  <si>
    <t>Beat period</t>
  </si>
  <si>
    <t>Frequency</t>
  </si>
  <si>
    <t>Empirical Data:</t>
  </si>
  <si>
    <t>Coupling Capacitor Size (pF)</t>
  </si>
  <si>
    <t>Uncertainty in Coupling Capacitor Size (pF)</t>
  </si>
  <si>
    <t>Beat Period (s)</t>
  </si>
  <si>
    <t>Uncertainty in Beat Period (s)</t>
  </si>
  <si>
    <t>Max</t>
  </si>
  <si>
    <t>Min</t>
  </si>
  <si>
    <t>Theoretical Data:</t>
  </si>
  <si>
    <t>Beat Frequency (Hz)</t>
  </si>
  <si>
    <t>Maximum Beat Frequency (Hz)</t>
  </si>
  <si>
    <t>Minimum Beat Frequency (Hz)</t>
  </si>
  <si>
    <t>Uncertainty in Beat Frequency (Hz)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</si>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</sst>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E+0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Beat period vs Coupling Capacitor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Data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Sheet1!$M$17:$M$26</c:f>
                <c:numCache>
                  <c:formatCode>General</c:formatCode>
                  <c:ptCount val="10"/>
                  <c:pt idx="0">
                    <c:v>361.1971104231161</c:v>
                  </c:pt>
                  <c:pt idx="1">
                    <c:v>475.80753250234466</c:v>
                  </c:pt>
                  <c:pt idx="2">
                    <c:v>1044.8959255978752</c:v>
                  </c:pt>
                  <c:pt idx="3">
                    <c:v>1037.0575221238942</c:v>
                  </c:pt>
                  <c:pt idx="4">
                    <c:v>1264.5071886367568</c:v>
                  </c:pt>
                  <c:pt idx="5">
                    <c:v>1611.6035455277997</c:v>
                  </c:pt>
                  <c:pt idx="6">
                    <c:v>2240.0237353508364</c:v>
                  </c:pt>
                  <c:pt idx="7">
                    <c:v>3128.7502142979592</c:v>
                  </c:pt>
                  <c:pt idx="8">
                    <c:v>3155.3189662574059</c:v>
                  </c:pt>
                  <c:pt idx="9">
                    <c:v>2767.1755725190851</c:v>
                  </c:pt>
                </c:numCache>
              </c:numRef>
            </c:plus>
            <c:minus>
              <c:numRef>
                <c:f>Sheet1!$M$17:$M$26</c:f>
                <c:numCache>
                  <c:formatCode>General</c:formatCode>
                  <c:ptCount val="10"/>
                  <c:pt idx="0">
                    <c:v>361.1971104231161</c:v>
                  </c:pt>
                  <c:pt idx="1">
                    <c:v>475.80753250234466</c:v>
                  </c:pt>
                  <c:pt idx="2">
                    <c:v>1044.8959255978752</c:v>
                  </c:pt>
                  <c:pt idx="3">
                    <c:v>1037.0575221238942</c:v>
                  </c:pt>
                  <c:pt idx="4">
                    <c:v>1264.5071886367568</c:v>
                  </c:pt>
                  <c:pt idx="5">
                    <c:v>1611.6035455277997</c:v>
                  </c:pt>
                  <c:pt idx="6">
                    <c:v>2240.0237353508364</c:v>
                  </c:pt>
                  <c:pt idx="7">
                    <c:v>3128.7502142979592</c:v>
                  </c:pt>
                  <c:pt idx="8">
                    <c:v>3155.3189662574059</c:v>
                  </c:pt>
                  <c:pt idx="9">
                    <c:v>2767.1755725190851</c:v>
                  </c:pt>
                </c:numCache>
              </c:numRef>
            </c:minus>
            <c:spPr>
              <a:noFill/>
              <a:ln w="9525">
                <a:solidFill>
                  <a:schemeClr val="accent1"/>
                </a:solidFill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Sheet1!$B$31:$B$40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33</c:v>
                  </c:pt>
                  <c:pt idx="4">
                    <c:v>43</c:v>
                  </c:pt>
                  <c:pt idx="5">
                    <c:v>53</c:v>
                  </c:pt>
                  <c:pt idx="6">
                    <c:v>65</c:v>
                  </c:pt>
                  <c:pt idx="7">
                    <c:v>75</c:v>
                  </c:pt>
                  <c:pt idx="8">
                    <c:v>85</c:v>
                  </c:pt>
                  <c:pt idx="9">
                    <c:v>110</c:v>
                  </c:pt>
                </c:numCache>
              </c:numRef>
            </c:plus>
            <c:minus>
              <c:numRef>
                <c:f>Sheet1!$B$31:$B$40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33</c:v>
                  </c:pt>
                  <c:pt idx="4">
                    <c:v>43</c:v>
                  </c:pt>
                  <c:pt idx="5">
                    <c:v>53</c:v>
                  </c:pt>
                  <c:pt idx="6">
                    <c:v>65</c:v>
                  </c:pt>
                  <c:pt idx="7">
                    <c:v>75</c:v>
                  </c:pt>
                  <c:pt idx="8">
                    <c:v>85</c:v>
                  </c:pt>
                  <c:pt idx="9">
                    <c:v>110</c:v>
                  </c:pt>
                </c:numCache>
              </c:numRef>
            </c:minus>
            <c:spPr>
              <a:noFill/>
              <a:ln w="9525">
                <a:solidFill>
                  <a:schemeClr val="accent1"/>
                </a:solidFill>
              </a:ln>
              <a:effectLst/>
            </c:spPr>
          </c:errBars>
          <c:xVal>
            <c:numRef>
              <c:f>Sheet1!$A$17:$A$26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330</c:v>
                </c:pt>
                <c:pt idx="4">
                  <c:v>430</c:v>
                </c:pt>
                <c:pt idx="5">
                  <c:v>530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1100</c:v>
                </c:pt>
              </c:numCache>
            </c:numRef>
          </c:xVal>
          <c:yVal>
            <c:numRef>
              <c:f>Sheet1!$H$17:$H$26</c:f>
              <c:numCache>
                <c:formatCode>0.0E+00</c:formatCode>
                <c:ptCount val="10"/>
                <c:pt idx="0">
                  <c:v>4901.9607843137255</c:v>
                </c:pt>
                <c:pt idx="1">
                  <c:v>5555.5555555555557</c:v>
                </c:pt>
                <c:pt idx="2">
                  <c:v>7812.5</c:v>
                </c:pt>
                <c:pt idx="3">
                  <c:v>7812.5</c:v>
                </c:pt>
                <c:pt idx="4">
                  <c:v>8695.652173913044</c:v>
                </c:pt>
                <c:pt idx="5">
                  <c:v>9803.9215686274511</c:v>
                </c:pt>
                <c:pt idx="6">
                  <c:v>11111.111111111111</c:v>
                </c:pt>
                <c:pt idx="7">
                  <c:v>13157.894736842105</c:v>
                </c:pt>
                <c:pt idx="8">
                  <c:v>13157.894736842105</c:v>
                </c:pt>
                <c:pt idx="9">
                  <c:v>12499.999999999998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0-41FA-B8A6-01775DB6531D}"/>
            </c:ext>
          </c:extLst>
        </c:ser>
        <c:ser>
          <c:idx val="1"/>
          <c:order val="1"/>
          <c:tx>
            <c:v>Theoretical Data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accent2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Sheet1!$H$31:$H$40</c:f>
                <c:numCache>
                  <c:formatCode>General</c:formatCode>
                  <c:ptCount val="10"/>
                  <c:pt idx="0">
                    <c:v>80.709786623082209</c:v>
                  </c:pt>
                  <c:pt idx="1">
                    <c:v>527.73577697460178</c:v>
                  </c:pt>
                  <c:pt idx="2">
                    <c:v>791.6036654619038</c:v>
                  </c:pt>
                  <c:pt idx="3">
                    <c:v>870.76403200809273</c:v>
                  </c:pt>
                  <c:pt idx="4">
                    <c:v>1134.6319204953943</c:v>
                  </c:pt>
                  <c:pt idx="5">
                    <c:v>1398.499808982695</c:v>
                  </c:pt>
                  <c:pt idx="6">
                    <c:v>1715.1412751674543</c:v>
                  </c:pt>
                  <c:pt idx="7">
                    <c:v>1979.0091636547568</c:v>
                  </c:pt>
                  <c:pt idx="8">
                    <c:v>2242.8770521420574</c:v>
                  </c:pt>
                  <c:pt idx="9">
                    <c:v>2902.5467733603109</c:v>
                  </c:pt>
                </c:numCache>
              </c:numRef>
            </c:plus>
            <c:minus>
              <c:numRef>
                <c:f>Sheet1!$H$31:$H$40</c:f>
                <c:numCache>
                  <c:formatCode>General</c:formatCode>
                  <c:ptCount val="10"/>
                  <c:pt idx="0">
                    <c:v>80.709786623082209</c:v>
                  </c:pt>
                  <c:pt idx="1">
                    <c:v>527.73577697460178</c:v>
                  </c:pt>
                  <c:pt idx="2">
                    <c:v>791.6036654619038</c:v>
                  </c:pt>
                  <c:pt idx="3">
                    <c:v>870.76403200809273</c:v>
                  </c:pt>
                  <c:pt idx="4">
                    <c:v>1134.6319204953943</c:v>
                  </c:pt>
                  <c:pt idx="5">
                    <c:v>1398.499808982695</c:v>
                  </c:pt>
                  <c:pt idx="6">
                    <c:v>1715.1412751674543</c:v>
                  </c:pt>
                  <c:pt idx="7">
                    <c:v>1979.0091636547568</c:v>
                  </c:pt>
                  <c:pt idx="8">
                    <c:v>2242.8770521420574</c:v>
                  </c:pt>
                  <c:pt idx="9">
                    <c:v>2902.5467733603109</c:v>
                  </c:pt>
                </c:numCache>
              </c:numRef>
            </c:minus>
            <c:spPr>
              <a:noFill/>
              <a:ln w="9525">
                <a:solidFill>
                  <a:schemeClr val="accent2"/>
                </a:solidFill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Sheet1!$B$31:$B$40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33</c:v>
                  </c:pt>
                  <c:pt idx="4">
                    <c:v>43</c:v>
                  </c:pt>
                  <c:pt idx="5">
                    <c:v>53</c:v>
                  </c:pt>
                  <c:pt idx="6">
                    <c:v>65</c:v>
                  </c:pt>
                  <c:pt idx="7">
                    <c:v>75</c:v>
                  </c:pt>
                  <c:pt idx="8">
                    <c:v>85</c:v>
                  </c:pt>
                  <c:pt idx="9">
                    <c:v>110</c:v>
                  </c:pt>
                </c:numCache>
              </c:numRef>
            </c:plus>
            <c:minus>
              <c:numRef>
                <c:f>Sheet1!$B$31:$B$40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33</c:v>
                  </c:pt>
                  <c:pt idx="4">
                    <c:v>43</c:v>
                  </c:pt>
                  <c:pt idx="5">
                    <c:v>53</c:v>
                  </c:pt>
                  <c:pt idx="6">
                    <c:v>65</c:v>
                  </c:pt>
                  <c:pt idx="7">
                    <c:v>75</c:v>
                  </c:pt>
                  <c:pt idx="8">
                    <c:v>85</c:v>
                  </c:pt>
                  <c:pt idx="9">
                    <c:v>110</c:v>
                  </c:pt>
                </c:numCache>
              </c:numRef>
            </c:minus>
            <c:spPr>
              <a:noFill/>
              <a:ln w="9525">
                <a:solidFill>
                  <a:schemeClr val="accent2"/>
                </a:solidFill>
              </a:ln>
              <a:effectLst/>
            </c:spPr>
          </c:errBars>
          <c:xVal>
            <c:numRef>
              <c:f>Sheet1!$A$31:$A$40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330</c:v>
                </c:pt>
                <c:pt idx="4">
                  <c:v>430</c:v>
                </c:pt>
                <c:pt idx="5">
                  <c:v>530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1100</c:v>
                </c:pt>
              </c:numCache>
            </c:numRef>
          </c:xVal>
          <c:yVal>
            <c:numRef>
              <c:f>Sheet1!$C$31:$C$40</c:f>
              <c:numCache>
                <c:formatCode>0.0E+00</c:formatCode>
                <c:ptCount val="10"/>
                <c:pt idx="0">
                  <c:v>1598.2427582808627</c:v>
                </c:pt>
                <c:pt idx="1">
                  <c:v>3196.4855165617255</c:v>
                </c:pt>
                <c:pt idx="2">
                  <c:v>4794.7282748425878</c:v>
                </c:pt>
                <c:pt idx="3">
                  <c:v>5274.2011023268469</c:v>
                </c:pt>
                <c:pt idx="4">
                  <c:v>6872.4438606077092</c:v>
                </c:pt>
                <c:pt idx="5">
                  <c:v>8470.6866188885724</c:v>
                </c:pt>
                <c:pt idx="6">
                  <c:v>10388.577928825609</c:v>
                </c:pt>
                <c:pt idx="7">
                  <c:v>11986.82068710647</c:v>
                </c:pt>
                <c:pt idx="8">
                  <c:v>13585.063445387332</c:v>
                </c:pt>
                <c:pt idx="9">
                  <c:v>17580.670341089488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E-490B-9B14-035A70E5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35704"/>
        <c:axId val="393539312"/>
      </c:scatterChart>
      <c:valAx>
        <c:axId val="39353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Coupling Capacitor</a:t>
                </a:r>
                <a:r>
                  <a:rPr lang="it-IT" baseline="0"/>
                  <a:t> size (pF)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9312"/>
        <c:crosses val="autoZero"/>
        <c:crossBetween val="midCat"/>
      </c:valAx>
      <c:valAx>
        <c:axId val="3935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Beat</a:t>
                </a:r>
                <a:r>
                  <a:rPr lang="it-IT" baseline="0"/>
                  <a:t> Frequency (Hz)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379095</xdr:colOff>
      <xdr:row>3</xdr:row>
      <xdr:rowOff>165735</xdr:rowOff>
    </xdr:from>
    <xdr:to>
      <xdr:col>33</xdr:col>
      <xdr:colOff>43815</xdr:colOff>
      <xdr:row>32</xdr:row>
      <xdr:rowOff>165735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H1" workbookViewId="0">
      <selection activeCell="R5" sqref="R5"/>
    </sheetView>
  </sheetViews>
  <sheetFormatPr defaultRowHeight="15" x14ac:dyDescent="0.25"/>
  <cols>
    <col min="1" max="1" width="19.140625" customWidth="1"/>
    <col min="2" max="2" width="20.140625" customWidth="1"/>
    <col min="3" max="3" width="17.140625" customWidth="1"/>
    <col min="4" max="4" width="15.140625" customWidth="1"/>
    <col min="5" max="7" width="15.140625" hidden="1" customWidth="1"/>
    <col min="8" max="8" width="15.5703125" customWidth="1"/>
    <col min="9" max="12" width="11" hidden="1" customWidth="1"/>
    <col min="13" max="13" width="18.85546875" customWidth="1"/>
    <col min="14" max="14" width="15.140625" customWidth="1"/>
    <col min="15" max="15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2</v>
      </c>
      <c r="M1" t="s">
        <v>4</v>
      </c>
    </row>
    <row r="2" spans="1:13" x14ac:dyDescent="0.25">
      <c r="A2">
        <v>1</v>
      </c>
      <c r="B2">
        <v>100</v>
      </c>
      <c r="C2">
        <f>B2*0.1</f>
        <v>10</v>
      </c>
      <c r="D2" s="1">
        <v>1.02E-4</v>
      </c>
      <c r="E2" s="1"/>
      <c r="F2" s="1"/>
      <c r="G2" s="1"/>
      <c r="H2" s="2">
        <v>1.4E-5</v>
      </c>
      <c r="I2" s="2"/>
      <c r="J2" s="2"/>
      <c r="K2" s="2"/>
      <c r="L2" s="2"/>
      <c r="M2" s="1">
        <f>1/D2</f>
        <v>9803.9215686274511</v>
      </c>
    </row>
    <row r="3" spans="1:13" x14ac:dyDescent="0.25">
      <c r="A3">
        <v>2</v>
      </c>
      <c r="B3">
        <v>200</v>
      </c>
      <c r="C3">
        <f t="shared" ref="C3:C11" si="0">B3*0.1</f>
        <v>20</v>
      </c>
      <c r="D3" s="1">
        <v>9.0000000000000006E-5</v>
      </c>
      <c r="E3" s="1"/>
      <c r="F3" s="1"/>
      <c r="G3" s="1"/>
      <c r="H3" s="2">
        <v>1.4200000000000001E-5</v>
      </c>
      <c r="I3" s="2"/>
      <c r="J3" s="2"/>
      <c r="K3" s="2"/>
      <c r="L3" s="2"/>
      <c r="M3" s="1">
        <f t="shared" ref="M3:M11" si="1">1/D3</f>
        <v>11111.111111111111</v>
      </c>
    </row>
    <row r="4" spans="1:13" x14ac:dyDescent="0.25">
      <c r="A4">
        <v>3</v>
      </c>
      <c r="B4">
        <v>300</v>
      </c>
      <c r="C4">
        <f t="shared" si="0"/>
        <v>30</v>
      </c>
      <c r="D4" s="1">
        <v>6.3999999999999997E-5</v>
      </c>
      <c r="E4" s="1"/>
      <c r="F4" s="1"/>
      <c r="G4" s="1"/>
      <c r="H4" s="2">
        <v>1.5099999999999999E-5</v>
      </c>
      <c r="I4" s="2"/>
      <c r="J4" s="2"/>
      <c r="K4" s="2"/>
      <c r="L4" s="2"/>
      <c r="M4" s="1">
        <f t="shared" si="1"/>
        <v>15625</v>
      </c>
    </row>
    <row r="5" spans="1:13" x14ac:dyDescent="0.25">
      <c r="A5">
        <v>4</v>
      </c>
      <c r="B5">
        <v>330</v>
      </c>
      <c r="C5">
        <f t="shared" si="0"/>
        <v>33</v>
      </c>
      <c r="D5" s="1">
        <v>6.3999999999999997E-5</v>
      </c>
      <c r="E5" s="1"/>
      <c r="F5" s="1"/>
      <c r="G5" s="1"/>
      <c r="H5" s="2">
        <v>1.4999999999999999E-5</v>
      </c>
      <c r="I5" s="2"/>
      <c r="J5" s="2"/>
      <c r="K5" s="2"/>
      <c r="L5" s="2"/>
      <c r="M5" s="1">
        <f t="shared" si="1"/>
        <v>15625</v>
      </c>
    </row>
    <row r="6" spans="1:13" x14ac:dyDescent="0.25">
      <c r="A6">
        <v>5</v>
      </c>
      <c r="B6">
        <v>430</v>
      </c>
      <c r="C6">
        <f t="shared" si="0"/>
        <v>43</v>
      </c>
      <c r="D6" s="1">
        <v>5.7500000000000002E-5</v>
      </c>
      <c r="E6" s="1"/>
      <c r="F6" s="1"/>
      <c r="G6" s="1"/>
      <c r="H6" s="2">
        <v>1.4599999999999999E-5</v>
      </c>
      <c r="I6" s="2"/>
      <c r="J6" s="2"/>
      <c r="K6" s="2"/>
      <c r="L6" s="2"/>
      <c r="M6" s="1">
        <f t="shared" si="1"/>
        <v>17391.304347826088</v>
      </c>
    </row>
    <row r="7" spans="1:13" x14ac:dyDescent="0.25">
      <c r="A7">
        <v>6</v>
      </c>
      <c r="B7">
        <v>530</v>
      </c>
      <c r="C7">
        <f t="shared" si="0"/>
        <v>53</v>
      </c>
      <c r="D7" s="1">
        <v>5.1E-5</v>
      </c>
      <c r="E7" s="1"/>
      <c r="F7" s="1"/>
      <c r="G7" s="1"/>
      <c r="H7" s="2">
        <v>1.4400000000000001E-5</v>
      </c>
      <c r="I7" s="2"/>
      <c r="J7" s="2"/>
      <c r="K7" s="2"/>
      <c r="L7" s="2"/>
      <c r="M7" s="1">
        <f t="shared" si="1"/>
        <v>19607.843137254902</v>
      </c>
    </row>
    <row r="8" spans="1:13" x14ac:dyDescent="0.25">
      <c r="A8">
        <v>7</v>
      </c>
      <c r="B8">
        <v>650</v>
      </c>
      <c r="C8">
        <f t="shared" si="0"/>
        <v>65</v>
      </c>
      <c r="D8">
        <v>4.4999999999999996E-5</v>
      </c>
      <c r="H8" s="2">
        <v>1.5099999999999999E-5</v>
      </c>
      <c r="I8" s="2"/>
      <c r="J8" s="2"/>
      <c r="K8" s="2"/>
      <c r="L8" s="2"/>
      <c r="M8" s="1">
        <f t="shared" si="1"/>
        <v>22222.222222222223</v>
      </c>
    </row>
    <row r="9" spans="1:13" x14ac:dyDescent="0.25">
      <c r="A9">
        <v>8</v>
      </c>
      <c r="B9">
        <v>750</v>
      </c>
      <c r="C9">
        <f t="shared" si="0"/>
        <v>75</v>
      </c>
      <c r="D9" s="1">
        <v>3.8000000000000002E-5</v>
      </c>
      <c r="E9" s="1"/>
      <c r="F9" s="1"/>
      <c r="G9" s="1"/>
      <c r="H9" s="2">
        <v>1.4599999999999999E-5</v>
      </c>
      <c r="I9" s="2"/>
      <c r="J9" s="2"/>
      <c r="K9" s="2"/>
      <c r="L9" s="2"/>
      <c r="M9" s="1">
        <f t="shared" si="1"/>
        <v>26315.78947368421</v>
      </c>
    </row>
    <row r="10" spans="1:13" x14ac:dyDescent="0.25">
      <c r="A10">
        <v>9</v>
      </c>
      <c r="B10">
        <v>850</v>
      </c>
      <c r="C10">
        <f t="shared" si="0"/>
        <v>85</v>
      </c>
      <c r="D10" s="1">
        <v>3.8000000000000002E-5</v>
      </c>
      <c r="E10" s="1"/>
      <c r="F10" s="1"/>
      <c r="G10" s="1"/>
      <c r="H10" s="2">
        <v>1.4700000000000002E-5</v>
      </c>
      <c r="I10" s="2"/>
      <c r="J10" s="2"/>
      <c r="K10" s="2"/>
      <c r="L10" s="2"/>
      <c r="M10" s="1">
        <f t="shared" si="1"/>
        <v>26315.78947368421</v>
      </c>
    </row>
    <row r="11" spans="1:13" x14ac:dyDescent="0.25">
      <c r="A11">
        <v>10</v>
      </c>
      <c r="B11">
        <v>1100</v>
      </c>
      <c r="C11">
        <f t="shared" si="0"/>
        <v>110</v>
      </c>
      <c r="D11" s="1">
        <v>4.0000000000000003E-5</v>
      </c>
      <c r="E11" s="1"/>
      <c r="F11" s="1"/>
      <c r="G11" s="1"/>
      <c r="H11" s="2">
        <v>1.45E-5</v>
      </c>
      <c r="I11" s="2"/>
      <c r="J11" s="2"/>
      <c r="K11" s="2"/>
      <c r="L11" s="2"/>
      <c r="M11" s="1">
        <f t="shared" si="1"/>
        <v>24999.999999999996</v>
      </c>
    </row>
    <row r="15" spans="1:13" x14ac:dyDescent="0.25">
      <c r="A15" t="s">
        <v>5</v>
      </c>
    </row>
    <row r="16" spans="1:13" ht="46.5" customHeight="1" x14ac:dyDescent="0.25">
      <c r="A16" s="3" t="s">
        <v>6</v>
      </c>
      <c r="B16" s="3" t="s">
        <v>7</v>
      </c>
      <c r="C16" s="3" t="s">
        <v>8</v>
      </c>
      <c r="D16" s="3" t="s">
        <v>9</v>
      </c>
      <c r="E16" s="3"/>
      <c r="F16" s="3"/>
      <c r="G16" s="3"/>
      <c r="H16" s="3" t="s">
        <v>13</v>
      </c>
      <c r="I16" s="3" t="s">
        <v>10</v>
      </c>
      <c r="J16" s="3" t="s">
        <v>11</v>
      </c>
      <c r="K16" s="3" t="s">
        <v>10</v>
      </c>
      <c r="L16" s="3" t="s">
        <v>11</v>
      </c>
      <c r="M16" s="3" t="s">
        <v>16</v>
      </c>
    </row>
    <row r="17" spans="1:14" x14ac:dyDescent="0.25">
      <c r="A17">
        <v>100</v>
      </c>
      <c r="B17">
        <f>A17*0.1</f>
        <v>10</v>
      </c>
      <c r="C17" s="6">
        <f>0.000102*2</f>
        <v>2.04E-4</v>
      </c>
      <c r="D17" s="2">
        <v>1.4E-5</v>
      </c>
      <c r="E17" s="2"/>
      <c r="F17" s="2"/>
      <c r="G17" s="2"/>
      <c r="H17" s="4">
        <f>1/C17</f>
        <v>4901.9607843137255</v>
      </c>
      <c r="I17" s="1">
        <f>1/(C17-D17)</f>
        <v>5263.1578947368416</v>
      </c>
      <c r="J17" s="1">
        <f>1/(C17+D17)</f>
        <v>4587.1559633027528</v>
      </c>
      <c r="K17" s="1">
        <f>I17-H17</f>
        <v>361.1971104231161</v>
      </c>
      <c r="L17" s="1">
        <f>H17-J17</f>
        <v>314.80482101097277</v>
      </c>
      <c r="M17" s="2">
        <f>K17</f>
        <v>361.1971104231161</v>
      </c>
    </row>
    <row r="18" spans="1:14" x14ac:dyDescent="0.25">
      <c r="A18">
        <v>200</v>
      </c>
      <c r="B18">
        <f t="shared" ref="B18:B26" si="2">A18*0.1</f>
        <v>20</v>
      </c>
      <c r="C18" s="6">
        <f>0.00009*2</f>
        <v>1.8000000000000001E-4</v>
      </c>
      <c r="D18" s="2">
        <v>1.4200000000000001E-5</v>
      </c>
      <c r="E18" s="2"/>
      <c r="F18" s="2"/>
      <c r="G18" s="2"/>
      <c r="H18" s="4">
        <f t="shared" ref="H18:H26" si="3">1/C18</f>
        <v>5555.5555555555557</v>
      </c>
      <c r="I18" s="1">
        <f t="shared" ref="I18:I26" si="4">1/(C18-D18)</f>
        <v>6031.3630880579003</v>
      </c>
      <c r="J18" s="1">
        <f t="shared" ref="J18:J26" si="5">1/(C18+D18)</f>
        <v>5149.3305870236873</v>
      </c>
      <c r="K18" s="1">
        <f t="shared" ref="K18:K26" si="6">I18-H18</f>
        <v>475.80753250234466</v>
      </c>
      <c r="L18" s="1">
        <f t="shared" ref="L18:L26" si="7">H18-J18</f>
        <v>406.2249685318684</v>
      </c>
      <c r="M18" s="2">
        <f>K18</f>
        <v>475.80753250234466</v>
      </c>
    </row>
    <row r="19" spans="1:14" x14ac:dyDescent="0.25">
      <c r="A19">
        <v>300</v>
      </c>
      <c r="B19">
        <f t="shared" si="2"/>
        <v>30</v>
      </c>
      <c r="C19" s="6">
        <f>0.000064*2</f>
        <v>1.2799999999999999E-4</v>
      </c>
      <c r="D19" s="2">
        <v>1.5099999999999999E-5</v>
      </c>
      <c r="E19" s="2"/>
      <c r="F19" s="2"/>
      <c r="G19" s="2"/>
      <c r="H19" s="4">
        <f t="shared" si="3"/>
        <v>7812.5</v>
      </c>
      <c r="I19" s="1">
        <f t="shared" si="4"/>
        <v>8857.3959255978752</v>
      </c>
      <c r="J19" s="1">
        <f t="shared" si="5"/>
        <v>6988.1201956673667</v>
      </c>
      <c r="K19" s="1">
        <f t="shared" si="6"/>
        <v>1044.8959255978752</v>
      </c>
      <c r="L19" s="1">
        <f t="shared" si="7"/>
        <v>824.37980433263328</v>
      </c>
      <c r="M19" s="2">
        <f>K19</f>
        <v>1044.8959255978752</v>
      </c>
    </row>
    <row r="20" spans="1:14" x14ac:dyDescent="0.25">
      <c r="A20">
        <v>330</v>
      </c>
      <c r="B20">
        <f t="shared" si="2"/>
        <v>33</v>
      </c>
      <c r="C20" s="6">
        <f>0.000064*2</f>
        <v>1.2799999999999999E-4</v>
      </c>
      <c r="D20" s="2">
        <v>1.4999999999999999E-5</v>
      </c>
      <c r="E20" s="2"/>
      <c r="F20" s="2"/>
      <c r="G20" s="2"/>
      <c r="H20" s="4">
        <f t="shared" si="3"/>
        <v>7812.5</v>
      </c>
      <c r="I20" s="1">
        <f t="shared" si="4"/>
        <v>8849.5575221238942</v>
      </c>
      <c r="J20" s="1">
        <f t="shared" si="5"/>
        <v>6993.0069930069931</v>
      </c>
      <c r="K20" s="1">
        <f t="shared" si="6"/>
        <v>1037.0575221238942</v>
      </c>
      <c r="L20" s="1">
        <f t="shared" si="7"/>
        <v>819.49300699300693</v>
      </c>
      <c r="M20" s="2">
        <f>K20</f>
        <v>1037.0575221238942</v>
      </c>
    </row>
    <row r="21" spans="1:14" x14ac:dyDescent="0.25">
      <c r="A21">
        <v>430</v>
      </c>
      <c r="B21">
        <f t="shared" si="2"/>
        <v>43</v>
      </c>
      <c r="C21" s="6">
        <f>0.0000575*2</f>
        <v>1.15E-4</v>
      </c>
      <c r="D21" s="2">
        <v>1.4599999999999999E-5</v>
      </c>
      <c r="E21" s="2"/>
      <c r="F21" s="2"/>
      <c r="G21" s="2"/>
      <c r="H21" s="4">
        <f t="shared" si="3"/>
        <v>8695.652173913044</v>
      </c>
      <c r="I21" s="1">
        <f t="shared" si="4"/>
        <v>9960.1593625498008</v>
      </c>
      <c r="J21" s="1">
        <f t="shared" si="5"/>
        <v>7716.049382716049</v>
      </c>
      <c r="K21" s="1">
        <f t="shared" si="6"/>
        <v>1264.5071886367568</v>
      </c>
      <c r="L21" s="1">
        <f t="shared" si="7"/>
        <v>979.60279119699499</v>
      </c>
      <c r="M21" s="2">
        <f>K21</f>
        <v>1264.5071886367568</v>
      </c>
    </row>
    <row r="22" spans="1:14" x14ac:dyDescent="0.25">
      <c r="A22">
        <v>530</v>
      </c>
      <c r="B22">
        <f t="shared" si="2"/>
        <v>53</v>
      </c>
      <c r="C22" s="6">
        <f>0.000051*2</f>
        <v>1.02E-4</v>
      </c>
      <c r="D22" s="2">
        <v>1.4400000000000001E-5</v>
      </c>
      <c r="E22" s="2"/>
      <c r="F22" s="2"/>
      <c r="G22" s="2"/>
      <c r="H22" s="4">
        <f t="shared" si="3"/>
        <v>9803.9215686274511</v>
      </c>
      <c r="I22" s="1">
        <f t="shared" si="4"/>
        <v>11415.525114155251</v>
      </c>
      <c r="J22" s="1">
        <f t="shared" si="5"/>
        <v>8591.0652920962202</v>
      </c>
      <c r="K22" s="1">
        <f t="shared" si="6"/>
        <v>1611.6035455277997</v>
      </c>
      <c r="L22" s="1">
        <f t="shared" si="7"/>
        <v>1212.8562765312308</v>
      </c>
      <c r="M22" s="2">
        <f>K22</f>
        <v>1611.6035455277997</v>
      </c>
    </row>
    <row r="23" spans="1:14" x14ac:dyDescent="0.25">
      <c r="A23">
        <v>650</v>
      </c>
      <c r="B23">
        <f t="shared" si="2"/>
        <v>65</v>
      </c>
      <c r="C23" s="5">
        <f>0.000045*2</f>
        <v>9.0000000000000006E-5</v>
      </c>
      <c r="D23" s="2">
        <v>1.5099999999999999E-5</v>
      </c>
      <c r="E23" s="2"/>
      <c r="F23" s="2"/>
      <c r="G23" s="2"/>
      <c r="H23" s="4">
        <f t="shared" si="3"/>
        <v>11111.111111111111</v>
      </c>
      <c r="I23" s="1">
        <f t="shared" si="4"/>
        <v>13351.134846461948</v>
      </c>
      <c r="J23" s="1">
        <f t="shared" si="5"/>
        <v>9514.7478591817307</v>
      </c>
      <c r="K23" s="1">
        <f t="shared" si="6"/>
        <v>2240.0237353508364</v>
      </c>
      <c r="L23" s="1">
        <f t="shared" si="7"/>
        <v>1596.3632519293806</v>
      </c>
      <c r="M23" s="2">
        <f>K23</f>
        <v>2240.0237353508364</v>
      </c>
    </row>
    <row r="24" spans="1:14" x14ac:dyDescent="0.25">
      <c r="A24">
        <v>750</v>
      </c>
      <c r="B24">
        <f t="shared" si="2"/>
        <v>75</v>
      </c>
      <c r="C24" s="6">
        <f>0.000038*2</f>
        <v>7.6000000000000004E-5</v>
      </c>
      <c r="D24" s="2">
        <v>1.4599999999999999E-5</v>
      </c>
      <c r="E24" s="2"/>
      <c r="F24" s="2"/>
      <c r="G24" s="2"/>
      <c r="H24" s="4">
        <f t="shared" si="3"/>
        <v>13157.894736842105</v>
      </c>
      <c r="I24" s="1">
        <f t="shared" si="4"/>
        <v>16286.644951140064</v>
      </c>
      <c r="J24" s="1">
        <f t="shared" si="5"/>
        <v>11037.527593818984</v>
      </c>
      <c r="K24" s="1">
        <f t="shared" si="6"/>
        <v>3128.7502142979592</v>
      </c>
      <c r="L24" s="1">
        <f t="shared" si="7"/>
        <v>2120.3671430231207</v>
      </c>
      <c r="M24" s="2">
        <f>K24</f>
        <v>3128.7502142979592</v>
      </c>
    </row>
    <row r="25" spans="1:14" x14ac:dyDescent="0.25">
      <c r="A25">
        <v>850</v>
      </c>
      <c r="B25">
        <f t="shared" si="2"/>
        <v>85</v>
      </c>
      <c r="C25" s="6">
        <f>0.000038*2</f>
        <v>7.6000000000000004E-5</v>
      </c>
      <c r="D25" s="2">
        <v>1.4700000000000002E-5</v>
      </c>
      <c r="E25" s="2"/>
      <c r="F25" s="2"/>
      <c r="G25" s="2"/>
      <c r="H25" s="4">
        <f t="shared" si="3"/>
        <v>13157.894736842105</v>
      </c>
      <c r="I25" s="1">
        <f t="shared" si="4"/>
        <v>16313.213703099511</v>
      </c>
      <c r="J25" s="1">
        <f t="shared" si="5"/>
        <v>11025.358324145534</v>
      </c>
      <c r="K25" s="1">
        <f t="shared" si="6"/>
        <v>3155.3189662574059</v>
      </c>
      <c r="L25" s="1">
        <f t="shared" si="7"/>
        <v>2132.5364126965706</v>
      </c>
      <c r="M25" s="2">
        <f>K25</f>
        <v>3155.3189662574059</v>
      </c>
    </row>
    <row r="26" spans="1:14" x14ac:dyDescent="0.25">
      <c r="A26">
        <v>1100</v>
      </c>
      <c r="B26">
        <f t="shared" si="2"/>
        <v>110</v>
      </c>
      <c r="C26" s="6">
        <f>0.00004*2</f>
        <v>8.0000000000000007E-5</v>
      </c>
      <c r="D26" s="2">
        <v>1.45E-5</v>
      </c>
      <c r="E26" s="2"/>
      <c r="F26" s="2"/>
      <c r="G26" s="2"/>
      <c r="H26" s="4">
        <f t="shared" si="3"/>
        <v>12499.999999999998</v>
      </c>
      <c r="I26" s="1">
        <f t="shared" si="4"/>
        <v>15267.175572519083</v>
      </c>
      <c r="J26" s="1">
        <f t="shared" si="5"/>
        <v>10582.010582010582</v>
      </c>
      <c r="K26" s="1">
        <f t="shared" si="6"/>
        <v>2767.1755725190851</v>
      </c>
      <c r="L26" s="1">
        <f t="shared" si="7"/>
        <v>1917.9894179894163</v>
      </c>
      <c r="M26" s="2">
        <f>K26</f>
        <v>2767.1755725190851</v>
      </c>
    </row>
    <row r="29" spans="1:14" x14ac:dyDescent="0.25">
      <c r="A29" t="s">
        <v>12</v>
      </c>
    </row>
    <row r="30" spans="1:14" ht="48.75" customHeight="1" x14ac:dyDescent="0.25">
      <c r="A30" s="3" t="s">
        <v>6</v>
      </c>
      <c r="B30" s="3" t="s">
        <v>7</v>
      </c>
      <c r="C30" s="3" t="s">
        <v>13</v>
      </c>
      <c r="D30" s="3" t="s">
        <v>14</v>
      </c>
      <c r="E30" s="3" t="s">
        <v>15</v>
      </c>
      <c r="F30" s="3" t="s">
        <v>17</v>
      </c>
      <c r="G30" s="3" t="s">
        <v>18</v>
      </c>
      <c r="H30" s="3" t="s">
        <v>16</v>
      </c>
      <c r="N30" s="3"/>
    </row>
    <row r="31" spans="1:14" x14ac:dyDescent="0.25">
      <c r="A31">
        <v>100</v>
      </c>
      <c r="B31">
        <f>A31*0.1</f>
        <v>10</v>
      </c>
      <c r="C31" s="4">
        <f>1/(6.18*SQRT(0.001*0.00000000468))*(A31*0.000000000001/0.00000000468)</f>
        <v>1598.2427582808627</v>
      </c>
      <c r="D31" s="4">
        <f>(1/(6.18*SQRT(0.0011*0.000000004695)))*((A31+B31)*0.0000000001/0.0000004665)</f>
        <v>1678.952544903945</v>
      </c>
      <c r="E31" s="4">
        <f>1/(6.18*SQRT(0.00009*0.000000004665))*((A31-B31)*0.000000000001/0.000000004695)</f>
        <v>4787.0874256182396</v>
      </c>
      <c r="F31" s="4">
        <f>ABS(D31-C31)</f>
        <v>80.709786623082209</v>
      </c>
      <c r="G31" s="4">
        <f>ABS(C31-E31)</f>
        <v>3188.8446673373769</v>
      </c>
      <c r="H31" s="2">
        <f>D31-C31</f>
        <v>80.709786623082209</v>
      </c>
      <c r="M31" s="1"/>
      <c r="N31" s="1"/>
    </row>
    <row r="32" spans="1:14" x14ac:dyDescent="0.25">
      <c r="A32">
        <v>200</v>
      </c>
      <c r="B32">
        <f t="shared" ref="B32:B40" si="8">A32*0.1</f>
        <v>20</v>
      </c>
      <c r="C32" s="4">
        <f t="shared" ref="C32:C40" si="9">1/(6.18*SQRT(0.001*0.00000000468))*(A32*0.000000000001/0.00000000468)</f>
        <v>3196.4855165617255</v>
      </c>
      <c r="D32" s="4">
        <f t="shared" ref="D32:D40" si="10">(1/(6.18*SQRT(0.0009*0.000000004665)))*((A32+B32)*0.0000000001/0.0000004665)</f>
        <v>3724.2212935363273</v>
      </c>
      <c r="E32" s="4">
        <f t="shared" ref="E32:E40" si="11">1/(6.18*SQRT(0.00009*0.000000004665))*((A32-B32)*0.000000000001/0.000000004695)</f>
        <v>9574.1748512364793</v>
      </c>
      <c r="F32" s="4">
        <f t="shared" ref="F32:F40" si="12">ABS(D32-C32)</f>
        <v>527.73577697460178</v>
      </c>
      <c r="G32" s="4">
        <f t="shared" ref="G32:G40" si="13">ABS(C32-E32)</f>
        <v>6377.6893346747538</v>
      </c>
      <c r="H32" s="2">
        <f t="shared" ref="H32:H40" si="14">D32-C32</f>
        <v>527.73577697460178</v>
      </c>
      <c r="M32" s="1"/>
      <c r="N32" s="1"/>
    </row>
    <row r="33" spans="1:14" x14ac:dyDescent="0.25">
      <c r="A33">
        <v>300</v>
      </c>
      <c r="B33">
        <f t="shared" si="8"/>
        <v>30</v>
      </c>
      <c r="C33" s="4">
        <f t="shared" si="9"/>
        <v>4794.7282748425878</v>
      </c>
      <c r="D33" s="4">
        <f t="shared" si="10"/>
        <v>5586.3319403044916</v>
      </c>
      <c r="E33" s="4">
        <f t="shared" si="11"/>
        <v>14361.262276854719</v>
      </c>
      <c r="F33" s="4">
        <f t="shared" si="12"/>
        <v>791.6036654619038</v>
      </c>
      <c r="G33" s="4">
        <f t="shared" si="13"/>
        <v>9566.5340020121312</v>
      </c>
      <c r="H33" s="2">
        <f t="shared" si="14"/>
        <v>791.6036654619038</v>
      </c>
      <c r="M33" s="1"/>
      <c r="N33" s="1"/>
    </row>
    <row r="34" spans="1:14" x14ac:dyDescent="0.25">
      <c r="A34">
        <v>330</v>
      </c>
      <c r="B34">
        <f t="shared" si="8"/>
        <v>33</v>
      </c>
      <c r="C34" s="4">
        <f t="shared" si="9"/>
        <v>5274.2011023268469</v>
      </c>
      <c r="D34" s="4">
        <f t="shared" si="10"/>
        <v>6144.9651343349396</v>
      </c>
      <c r="E34" s="4">
        <f t="shared" si="11"/>
        <v>15797.388504540191</v>
      </c>
      <c r="F34" s="4">
        <f t="shared" si="12"/>
        <v>870.76403200809273</v>
      </c>
      <c r="G34" s="4">
        <f t="shared" si="13"/>
        <v>10523.187402213345</v>
      </c>
      <c r="H34" s="2">
        <f t="shared" si="14"/>
        <v>870.76403200809273</v>
      </c>
      <c r="M34" s="1"/>
      <c r="N34" s="1"/>
    </row>
    <row r="35" spans="1:14" x14ac:dyDescent="0.25">
      <c r="A35">
        <v>430</v>
      </c>
      <c r="B35">
        <f t="shared" si="8"/>
        <v>43</v>
      </c>
      <c r="C35" s="4">
        <f t="shared" si="9"/>
        <v>6872.4438606077092</v>
      </c>
      <c r="D35" s="4">
        <f t="shared" si="10"/>
        <v>8007.0757811031035</v>
      </c>
      <c r="E35" s="4">
        <f t="shared" si="11"/>
        <v>20584.475930158431</v>
      </c>
      <c r="F35" s="4">
        <f t="shared" si="12"/>
        <v>1134.6319204953943</v>
      </c>
      <c r="G35" s="4">
        <f t="shared" si="13"/>
        <v>13712.032069550722</v>
      </c>
      <c r="H35" s="2">
        <f t="shared" si="14"/>
        <v>1134.6319204953943</v>
      </c>
      <c r="M35" s="1"/>
      <c r="N35" s="1"/>
    </row>
    <row r="36" spans="1:14" x14ac:dyDescent="0.25">
      <c r="A36">
        <v>530</v>
      </c>
      <c r="B36">
        <f t="shared" si="8"/>
        <v>53</v>
      </c>
      <c r="C36" s="4">
        <f t="shared" si="9"/>
        <v>8470.6866188885724</v>
      </c>
      <c r="D36" s="4">
        <f t="shared" si="10"/>
        <v>9869.1864278712674</v>
      </c>
      <c r="E36" s="4">
        <f t="shared" si="11"/>
        <v>25371.563355776671</v>
      </c>
      <c r="F36" s="4">
        <f t="shared" si="12"/>
        <v>1398.499808982695</v>
      </c>
      <c r="G36" s="4">
        <f t="shared" si="13"/>
        <v>16900.876736888098</v>
      </c>
      <c r="H36" s="2">
        <f t="shared" si="14"/>
        <v>1398.499808982695</v>
      </c>
      <c r="M36" s="1"/>
      <c r="N36" s="1"/>
    </row>
    <row r="37" spans="1:14" x14ac:dyDescent="0.25">
      <c r="A37">
        <v>650</v>
      </c>
      <c r="B37">
        <f t="shared" si="8"/>
        <v>65</v>
      </c>
      <c r="C37" s="4">
        <f t="shared" si="9"/>
        <v>10388.577928825609</v>
      </c>
      <c r="D37" s="4">
        <f t="shared" si="10"/>
        <v>12103.719203993063</v>
      </c>
      <c r="E37" s="4">
        <f t="shared" si="11"/>
        <v>31116.068266518552</v>
      </c>
      <c r="F37" s="4">
        <f t="shared" si="12"/>
        <v>1715.1412751674543</v>
      </c>
      <c r="G37" s="4">
        <f t="shared" si="13"/>
        <v>20727.490337692943</v>
      </c>
      <c r="H37" s="2">
        <f t="shared" si="14"/>
        <v>1715.1412751674543</v>
      </c>
      <c r="M37" s="1"/>
      <c r="N37" s="1"/>
    </row>
    <row r="38" spans="1:14" x14ac:dyDescent="0.25">
      <c r="A38">
        <v>750</v>
      </c>
      <c r="B38">
        <f t="shared" si="8"/>
        <v>75</v>
      </c>
      <c r="C38" s="4">
        <f t="shared" si="9"/>
        <v>11986.82068710647</v>
      </c>
      <c r="D38" s="4">
        <f t="shared" si="10"/>
        <v>13965.829850761227</v>
      </c>
      <c r="E38" s="4">
        <f t="shared" si="11"/>
        <v>35903.155692136796</v>
      </c>
      <c r="F38" s="4">
        <f t="shared" si="12"/>
        <v>1979.0091636547568</v>
      </c>
      <c r="G38" s="4">
        <f t="shared" si="13"/>
        <v>23916.335005030327</v>
      </c>
      <c r="H38" s="2">
        <f t="shared" si="14"/>
        <v>1979.0091636547568</v>
      </c>
      <c r="M38" s="1"/>
      <c r="N38" s="1"/>
    </row>
    <row r="39" spans="1:14" x14ac:dyDescent="0.25">
      <c r="A39">
        <v>850</v>
      </c>
      <c r="B39">
        <f t="shared" si="8"/>
        <v>85</v>
      </c>
      <c r="C39" s="4">
        <f t="shared" si="9"/>
        <v>13585.063445387332</v>
      </c>
      <c r="D39" s="4">
        <f t="shared" si="10"/>
        <v>15827.940497529389</v>
      </c>
      <c r="E39" s="4">
        <f t="shared" si="11"/>
        <v>40690.243117755032</v>
      </c>
      <c r="F39" s="4">
        <f t="shared" si="12"/>
        <v>2242.8770521420574</v>
      </c>
      <c r="G39" s="4">
        <f t="shared" si="13"/>
        <v>27105.1796723677</v>
      </c>
      <c r="H39" s="2">
        <f t="shared" si="14"/>
        <v>2242.8770521420574</v>
      </c>
      <c r="M39" s="1"/>
      <c r="N39" s="1"/>
    </row>
    <row r="40" spans="1:14" x14ac:dyDescent="0.25">
      <c r="A40">
        <v>1100</v>
      </c>
      <c r="B40">
        <f t="shared" si="8"/>
        <v>110</v>
      </c>
      <c r="C40" s="4">
        <f t="shared" si="9"/>
        <v>17580.670341089488</v>
      </c>
      <c r="D40" s="4">
        <f t="shared" si="10"/>
        <v>20483.217114449799</v>
      </c>
      <c r="E40" s="4">
        <f t="shared" si="11"/>
        <v>52657.961681800625</v>
      </c>
      <c r="F40" s="4">
        <f t="shared" si="12"/>
        <v>2902.5467733603109</v>
      </c>
      <c r="G40" s="4">
        <f t="shared" si="13"/>
        <v>35077.291340711134</v>
      </c>
      <c r="H40" s="2">
        <f t="shared" si="14"/>
        <v>2902.5467733603109</v>
      </c>
      <c r="M40" s="1"/>
      <c r="N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2016-06-19T22:09:47Z</dcterms:modified>
</cp:coreProperties>
</file>